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215" documentId="8_{13BA8822-98D5-4107-9239-3B78101FCED2}" xr6:coauthVersionLast="47" xr6:coauthVersionMax="47" xr10:uidLastSave="{DEC423F8-F9BA-42E3-8795-03610C4AFD46}"/>
  <bookViews>
    <workbookView xWindow="-60" yWindow="-16320" windowWidth="29040" windowHeight="15720" xr2:uid="{37E767AB-9D39-4B11-922D-430F4A0B5A1F}"/>
  </bookViews>
  <sheets>
    <sheet name="KPI_FY 23-24" sheetId="1" r:id="rId1"/>
    <sheet name="ABSOLUTE_REF_SAMPLE (2)" sheetId="14" state="hidden" r:id="rId2"/>
    <sheet name="ABSOLUTE_REF_SAMPLE" sheetId="12" state="hidden" r:id="rId3"/>
    <sheet name="Metrics ACUM" sheetId="8" r:id="rId4"/>
    <sheet name="KPI_FY 24-25 (2)" sheetId="13" state="hidden" r:id="rId5"/>
    <sheet name="KPI_FY 23-24 (2)" sheetId="15" state="hidden" r:id="rId6"/>
  </sheets>
  <externalReferences>
    <externalReference r:id="rId7"/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9" i="1" l="1"/>
  <c r="AG58" i="1"/>
  <c r="AF10" i="1"/>
  <c r="AF11" i="1"/>
  <c r="BP32" i="1"/>
  <c r="BP31" i="1"/>
  <c r="BP30" i="1"/>
  <c r="BP29" i="1"/>
  <c r="BP28" i="1"/>
  <c r="BP27" i="1"/>
  <c r="BP26" i="1"/>
  <c r="BP25" i="1"/>
  <c r="BP24" i="1"/>
  <c r="BP23" i="1"/>
  <c r="BN32" i="1"/>
  <c r="BN31" i="1"/>
  <c r="BN30" i="1"/>
  <c r="BN29" i="1"/>
  <c r="BN28" i="1"/>
  <c r="BN27" i="1"/>
  <c r="BN26" i="1"/>
  <c r="BN25" i="1"/>
  <c r="BN24" i="1"/>
  <c r="BN23" i="1"/>
  <c r="BN36" i="1"/>
  <c r="BN35" i="1"/>
  <c r="BN34" i="1"/>
  <c r="BP36" i="1"/>
  <c r="BP35" i="1"/>
  <c r="BP34" i="1"/>
  <c r="BP39" i="1"/>
  <c r="BP38" i="1"/>
  <c r="BN39" i="1"/>
  <c r="BN38" i="1"/>
  <c r="BN42" i="1"/>
  <c r="BN41" i="1"/>
  <c r="BP42" i="1"/>
  <c r="BP41" i="1"/>
  <c r="BP45" i="1"/>
  <c r="BP44" i="1"/>
  <c r="BN45" i="1"/>
  <c r="BN44" i="1"/>
  <c r="BN48" i="1"/>
  <c r="BN47" i="1"/>
  <c r="BP48" i="1"/>
  <c r="BP47" i="1"/>
  <c r="BP51" i="1"/>
  <c r="BP50" i="1"/>
  <c r="BN51" i="1"/>
  <c r="BN50" i="1"/>
  <c r="BN58" i="1"/>
  <c r="BN57" i="1"/>
  <c r="BN55" i="1"/>
  <c r="BN54" i="1"/>
  <c r="BN53" i="1"/>
  <c r="BP55" i="1"/>
  <c r="BP54" i="1"/>
  <c r="BP53" i="1"/>
  <c r="BP58" i="1"/>
  <c r="BP57" i="1"/>
  <c r="BP63" i="1"/>
  <c r="BP62" i="1"/>
  <c r="BP61" i="1"/>
  <c r="BP60" i="1"/>
  <c r="BN63" i="1"/>
  <c r="BN62" i="1"/>
  <c r="BN61" i="1"/>
  <c r="BN60" i="1"/>
  <c r="BL63" i="1"/>
  <c r="BL62" i="1"/>
  <c r="BL61" i="1"/>
  <c r="BL60" i="1"/>
  <c r="BL58" i="1"/>
  <c r="BL57" i="1"/>
  <c r="BL55" i="1"/>
  <c r="BL54" i="1"/>
  <c r="BL53" i="1"/>
  <c r="BL51" i="1"/>
  <c r="BL50" i="1"/>
  <c r="BL48" i="1"/>
  <c r="BL47" i="1"/>
  <c r="BL45" i="1"/>
  <c r="BL44" i="1"/>
  <c r="BL42" i="1"/>
  <c r="BL41" i="1"/>
  <c r="BL39" i="1"/>
  <c r="BL38" i="1"/>
  <c r="BL36" i="1"/>
  <c r="BL35" i="1"/>
  <c r="BL34" i="1"/>
  <c r="BL32" i="1"/>
  <c r="BL31" i="1"/>
  <c r="BL30" i="1"/>
  <c r="BL29" i="1"/>
  <c r="BL28" i="1"/>
  <c r="BL27" i="1"/>
  <c r="BL26" i="1"/>
  <c r="BL25" i="1"/>
  <c r="BL24" i="1"/>
  <c r="BL23" i="1"/>
  <c r="K32" i="1"/>
  <c r="K31" i="1"/>
  <c r="K30" i="1"/>
  <c r="K29" i="1"/>
  <c r="K28" i="1"/>
  <c r="K27" i="1"/>
  <c r="K26" i="1"/>
  <c r="K25" i="1"/>
  <c r="K24" i="1"/>
  <c r="K23" i="1"/>
  <c r="I32" i="1"/>
  <c r="I31" i="1"/>
  <c r="I30" i="1"/>
  <c r="I29" i="1"/>
  <c r="I28" i="1"/>
  <c r="I27" i="1"/>
  <c r="I26" i="1"/>
  <c r="I25" i="1"/>
  <c r="I24" i="1"/>
  <c r="I23" i="1"/>
  <c r="I36" i="1"/>
  <c r="I35" i="1"/>
  <c r="I34" i="1"/>
  <c r="K36" i="1"/>
  <c r="K35" i="1"/>
  <c r="K34" i="1"/>
  <c r="K39" i="1"/>
  <c r="K38" i="1"/>
  <c r="I39" i="1"/>
  <c r="I38" i="1"/>
  <c r="I42" i="1"/>
  <c r="I41" i="1"/>
  <c r="K42" i="1"/>
  <c r="K41" i="1"/>
  <c r="K45" i="1"/>
  <c r="K44" i="1"/>
  <c r="I45" i="1"/>
  <c r="I44" i="1"/>
  <c r="I48" i="1"/>
  <c r="I47" i="1"/>
  <c r="K48" i="1"/>
  <c r="K47" i="1"/>
  <c r="K51" i="1"/>
  <c r="K50" i="1"/>
  <c r="I51" i="1"/>
  <c r="I50" i="1"/>
  <c r="I58" i="1"/>
  <c r="I57" i="1"/>
  <c r="I55" i="1"/>
  <c r="I54" i="1"/>
  <c r="I53" i="1"/>
  <c r="K55" i="1"/>
  <c r="K54" i="1"/>
  <c r="K53" i="1"/>
  <c r="K58" i="1"/>
  <c r="K57" i="1"/>
  <c r="K63" i="1"/>
  <c r="K62" i="1"/>
  <c r="K61" i="1"/>
  <c r="K60" i="1"/>
  <c r="I63" i="1"/>
  <c r="I62" i="1"/>
  <c r="I61" i="1"/>
  <c r="I60" i="1"/>
  <c r="G63" i="1"/>
  <c r="G62" i="1"/>
  <c r="G61" i="1"/>
  <c r="G60" i="1"/>
  <c r="G58" i="1"/>
  <c r="G57" i="1"/>
  <c r="G55" i="1"/>
  <c r="G54" i="1"/>
  <c r="G53" i="1"/>
  <c r="G51" i="1"/>
  <c r="G50" i="1"/>
  <c r="G48" i="1"/>
  <c r="G47" i="1"/>
  <c r="G45" i="1"/>
  <c r="G44" i="1"/>
  <c r="G42" i="1"/>
  <c r="G41" i="1"/>
  <c r="G39" i="1"/>
  <c r="G38" i="1"/>
  <c r="G36" i="1"/>
  <c r="G35" i="1"/>
  <c r="G34" i="1"/>
  <c r="G32" i="1"/>
  <c r="G31" i="1"/>
  <c r="G30" i="1"/>
  <c r="G29" i="1"/>
  <c r="G28" i="1"/>
  <c r="G27" i="1"/>
  <c r="G26" i="1"/>
  <c r="G25" i="1"/>
  <c r="G24" i="1"/>
  <c r="G23" i="1"/>
  <c r="P42" i="1"/>
  <c r="P41" i="1"/>
  <c r="P39" i="1"/>
  <c r="P38" i="1"/>
  <c r="P58" i="1"/>
  <c r="P57" i="1"/>
  <c r="P59" i="1" s="1"/>
  <c r="P51" i="1"/>
  <c r="P50" i="1"/>
  <c r="P48" i="1"/>
  <c r="P47" i="1"/>
  <c r="P49" i="1" s="1"/>
  <c r="P45" i="1"/>
  <c r="P44" i="1"/>
  <c r="O36" i="1"/>
  <c r="P63" i="1"/>
  <c r="P62" i="1"/>
  <c r="P61" i="1"/>
  <c r="P60" i="1"/>
  <c r="P55" i="1"/>
  <c r="P54" i="1"/>
  <c r="P53" i="1"/>
  <c r="P56" i="1" s="1"/>
  <c r="P36" i="1"/>
  <c r="P35" i="1"/>
  <c r="P34" i="1"/>
  <c r="P24" i="1"/>
  <c r="P25" i="1"/>
  <c r="P26" i="1"/>
  <c r="P27" i="1"/>
  <c r="P28" i="1"/>
  <c r="P29" i="1"/>
  <c r="P30" i="1"/>
  <c r="P31" i="1"/>
  <c r="P32" i="1"/>
  <c r="P23" i="1"/>
  <c r="P33" i="1" s="1"/>
  <c r="O63" i="1"/>
  <c r="O62" i="1"/>
  <c r="O61" i="1"/>
  <c r="O60" i="1"/>
  <c r="O58" i="1"/>
  <c r="O57" i="1"/>
  <c r="O51" i="1"/>
  <c r="O50" i="1"/>
  <c r="O48" i="1"/>
  <c r="O47" i="1"/>
  <c r="O45" i="1"/>
  <c r="O44" i="1"/>
  <c r="O42" i="1"/>
  <c r="O41" i="1"/>
  <c r="O39" i="1"/>
  <c r="O38" i="1"/>
  <c r="O55" i="1"/>
  <c r="O54" i="1"/>
  <c r="O53" i="1"/>
  <c r="O24" i="1"/>
  <c r="O25" i="1"/>
  <c r="O26" i="1"/>
  <c r="O27" i="1"/>
  <c r="O28" i="1"/>
  <c r="O29" i="1"/>
  <c r="O30" i="1"/>
  <c r="O31" i="1"/>
  <c r="O32" i="1"/>
  <c r="O23" i="1"/>
  <c r="M63" i="1"/>
  <c r="M62" i="1"/>
  <c r="M61" i="1"/>
  <c r="M60" i="1"/>
  <c r="M58" i="1"/>
  <c r="M57" i="1"/>
  <c r="M55" i="1"/>
  <c r="M54" i="1"/>
  <c r="M53" i="1"/>
  <c r="M51" i="1"/>
  <c r="M50" i="1"/>
  <c r="M48" i="1"/>
  <c r="M47" i="1"/>
  <c r="M45" i="1"/>
  <c r="M44" i="1"/>
  <c r="M42" i="1"/>
  <c r="M41" i="1"/>
  <c r="M39" i="1"/>
  <c r="M38" i="1"/>
  <c r="M36" i="1"/>
  <c r="M35" i="1"/>
  <c r="M34" i="1"/>
  <c r="M32" i="1"/>
  <c r="M31" i="1"/>
  <c r="M30" i="1"/>
  <c r="M29" i="1"/>
  <c r="M28" i="1"/>
  <c r="M27" i="1"/>
  <c r="M26" i="1"/>
  <c r="M25" i="1"/>
  <c r="M24" i="1"/>
  <c r="M23" i="1"/>
  <c r="AD63" i="1"/>
  <c r="AD62" i="1"/>
  <c r="AD61" i="1"/>
  <c r="AD60" i="1"/>
  <c r="AB63" i="1"/>
  <c r="AB62" i="1"/>
  <c r="AB61" i="1"/>
  <c r="AB60" i="1"/>
  <c r="Z63" i="1"/>
  <c r="Z62" i="1"/>
  <c r="Z61" i="1"/>
  <c r="Z60" i="1"/>
  <c r="AD51" i="1"/>
  <c r="AD50" i="1"/>
  <c r="AB51" i="1"/>
  <c r="AB50" i="1"/>
  <c r="AB55" i="1"/>
  <c r="AB54" i="1"/>
  <c r="AB53" i="1"/>
  <c r="AD55" i="1"/>
  <c r="AD54" i="1"/>
  <c r="AD53" i="1"/>
  <c r="AD58" i="1"/>
  <c r="AD57" i="1"/>
  <c r="AB58" i="1"/>
  <c r="AB57" i="1"/>
  <c r="Z58" i="1"/>
  <c r="Z57" i="1"/>
  <c r="Z55" i="1"/>
  <c r="Z54" i="1"/>
  <c r="Z53" i="1"/>
  <c r="Z51" i="1"/>
  <c r="Z50" i="1"/>
  <c r="AD48" i="1"/>
  <c r="AD47" i="1"/>
  <c r="AD45" i="1"/>
  <c r="AD44" i="1"/>
  <c r="AD42" i="1"/>
  <c r="AD41" i="1"/>
  <c r="AD39" i="1"/>
  <c r="AD38" i="1"/>
  <c r="AD36" i="1"/>
  <c r="AD35" i="1"/>
  <c r="AD34" i="1"/>
  <c r="AB36" i="1"/>
  <c r="AB35" i="1"/>
  <c r="AB34" i="1"/>
  <c r="AB39" i="1"/>
  <c r="AB38" i="1"/>
  <c r="AB42" i="1"/>
  <c r="AB41" i="1"/>
  <c r="AB45" i="1"/>
  <c r="AB44" i="1"/>
  <c r="AB48" i="1"/>
  <c r="AB47" i="1"/>
  <c r="Z48" i="1"/>
  <c r="Z47" i="1"/>
  <c r="Z45" i="1"/>
  <c r="Z44" i="1"/>
  <c r="Z42" i="1"/>
  <c r="Z41" i="1"/>
  <c r="Z39" i="1"/>
  <c r="Z38" i="1"/>
  <c r="Z36" i="1"/>
  <c r="Z35" i="1"/>
  <c r="Z34" i="1"/>
  <c r="AD32" i="1"/>
  <c r="AD31" i="1"/>
  <c r="AD30" i="1"/>
  <c r="AD29" i="1"/>
  <c r="AD28" i="1"/>
  <c r="AD27" i="1"/>
  <c r="AD26" i="1"/>
  <c r="AD25" i="1"/>
  <c r="AD24" i="1"/>
  <c r="AD23" i="1"/>
  <c r="AB32" i="1"/>
  <c r="AB31" i="1"/>
  <c r="AB30" i="1"/>
  <c r="AB29" i="1"/>
  <c r="AB28" i="1"/>
  <c r="AB27" i="1"/>
  <c r="AB26" i="1"/>
  <c r="AB25" i="1"/>
  <c r="AB24" i="1"/>
  <c r="AB23" i="1"/>
  <c r="Z32" i="1"/>
  <c r="Z31" i="1"/>
  <c r="Z30" i="1"/>
  <c r="Z29" i="1"/>
  <c r="Z28" i="1"/>
  <c r="Z27" i="1"/>
  <c r="Z26" i="1"/>
  <c r="Z25" i="1"/>
  <c r="Z24" i="1"/>
  <c r="Z23" i="1"/>
  <c r="AD17" i="1"/>
  <c r="AD16" i="1"/>
  <c r="AD20" i="1"/>
  <c r="AD19" i="1"/>
  <c r="AB20" i="1"/>
  <c r="AB19" i="1"/>
  <c r="AB17" i="1"/>
  <c r="AB16" i="1"/>
  <c r="AB14" i="1"/>
  <c r="AB13" i="1"/>
  <c r="Z20" i="1"/>
  <c r="Z19" i="1"/>
  <c r="Z17" i="1"/>
  <c r="Z16" i="1"/>
  <c r="Z14" i="1"/>
  <c r="Z13" i="1"/>
  <c r="AD11" i="1"/>
  <c r="AD10" i="1"/>
  <c r="AD9" i="1"/>
  <c r="AD8" i="1"/>
  <c r="AD7" i="1"/>
  <c r="AD6" i="1"/>
  <c r="AB11" i="1"/>
  <c r="AB10" i="1"/>
  <c r="AB9" i="1"/>
  <c r="AB8" i="1"/>
  <c r="AB7" i="1"/>
  <c r="AB6" i="1"/>
  <c r="Z7" i="1"/>
  <c r="Z8" i="1"/>
  <c r="Z9" i="1"/>
  <c r="Z10" i="1"/>
  <c r="Z11" i="1"/>
  <c r="Z6" i="1"/>
  <c r="AI63" i="1"/>
  <c r="AH63" i="1"/>
  <c r="AG63" i="1"/>
  <c r="AF63" i="1"/>
  <c r="AI62" i="1"/>
  <c r="AH62" i="1"/>
  <c r="AG62" i="1"/>
  <c r="AF62" i="1"/>
  <c r="AI61" i="1"/>
  <c r="AH61" i="1"/>
  <c r="AG61" i="1"/>
  <c r="AF61" i="1"/>
  <c r="AI60" i="1"/>
  <c r="AI64" i="1" s="1"/>
  <c r="AH60" i="1"/>
  <c r="AG60" i="1"/>
  <c r="AF60" i="1"/>
  <c r="AI58" i="1"/>
  <c r="AH58" i="1"/>
  <c r="AI57" i="1"/>
  <c r="AI59" i="1" s="1"/>
  <c r="AH57" i="1"/>
  <c r="AG57" i="1"/>
  <c r="AF57" i="1"/>
  <c r="AI55" i="1"/>
  <c r="AI56" i="1" s="1"/>
  <c r="AH55" i="1"/>
  <c r="AG55" i="1"/>
  <c r="AF55" i="1"/>
  <c r="AI54" i="1"/>
  <c r="AH54" i="1"/>
  <c r="AG54" i="1"/>
  <c r="AF54" i="1"/>
  <c r="AI53" i="1"/>
  <c r="AH53" i="1"/>
  <c r="AG53" i="1"/>
  <c r="AF53" i="1"/>
  <c r="AI51" i="1"/>
  <c r="AI52" i="1" s="1"/>
  <c r="AH51" i="1"/>
  <c r="AG51" i="1"/>
  <c r="AF51" i="1"/>
  <c r="AI50" i="1"/>
  <c r="AH50" i="1"/>
  <c r="AG50" i="1"/>
  <c r="AF50" i="1"/>
  <c r="AI48" i="1"/>
  <c r="AH48" i="1"/>
  <c r="AG48" i="1"/>
  <c r="AF48" i="1"/>
  <c r="AI47" i="1"/>
  <c r="AI49" i="1" s="1"/>
  <c r="AH47" i="1"/>
  <c r="AG47" i="1"/>
  <c r="AF47" i="1"/>
  <c r="AI45" i="1"/>
  <c r="AH45" i="1"/>
  <c r="AG45" i="1"/>
  <c r="AF45" i="1"/>
  <c r="AI44" i="1"/>
  <c r="AH44" i="1"/>
  <c r="AG44" i="1"/>
  <c r="AF44" i="1"/>
  <c r="AI42" i="1"/>
  <c r="AI43" i="1" s="1"/>
  <c r="AH42" i="1"/>
  <c r="AG42" i="1"/>
  <c r="AF42" i="1"/>
  <c r="AI41" i="1"/>
  <c r="AH41" i="1"/>
  <c r="AG41" i="1"/>
  <c r="AF41" i="1"/>
  <c r="AI39" i="1"/>
  <c r="AH39" i="1"/>
  <c r="AG39" i="1"/>
  <c r="AF39" i="1"/>
  <c r="AI38" i="1"/>
  <c r="AI40" i="1" s="1"/>
  <c r="AH38" i="1"/>
  <c r="AG38" i="1"/>
  <c r="AF38" i="1"/>
  <c r="AI36" i="1"/>
  <c r="AH36" i="1"/>
  <c r="AG36" i="1"/>
  <c r="AF36" i="1"/>
  <c r="AI35" i="1"/>
  <c r="AH35" i="1"/>
  <c r="AG35" i="1"/>
  <c r="AF35" i="1"/>
  <c r="AI34" i="1"/>
  <c r="AI37" i="1" s="1"/>
  <c r="AH34" i="1"/>
  <c r="AG34" i="1"/>
  <c r="AF34" i="1"/>
  <c r="AI32" i="1"/>
  <c r="AH32" i="1"/>
  <c r="AG32" i="1"/>
  <c r="AF32" i="1"/>
  <c r="AI31" i="1"/>
  <c r="AH31" i="1"/>
  <c r="AG31" i="1"/>
  <c r="AF31" i="1"/>
  <c r="AI30" i="1"/>
  <c r="AH30" i="1"/>
  <c r="AG30" i="1"/>
  <c r="AF30" i="1"/>
  <c r="AI29" i="1"/>
  <c r="AH29" i="1"/>
  <c r="AG29" i="1"/>
  <c r="AF29" i="1"/>
  <c r="AI28" i="1"/>
  <c r="AH28" i="1"/>
  <c r="AG28" i="1"/>
  <c r="AF28" i="1"/>
  <c r="AI27" i="1"/>
  <c r="AH27" i="1"/>
  <c r="AG27" i="1"/>
  <c r="AF27" i="1"/>
  <c r="AI26" i="1"/>
  <c r="AH26" i="1"/>
  <c r="AG26" i="1"/>
  <c r="AF26" i="1"/>
  <c r="AI25" i="1"/>
  <c r="AH25" i="1"/>
  <c r="AG25" i="1"/>
  <c r="AF25" i="1"/>
  <c r="AI24" i="1"/>
  <c r="AH24" i="1"/>
  <c r="AG24" i="1"/>
  <c r="AF24" i="1"/>
  <c r="AI23" i="1"/>
  <c r="AH23" i="1"/>
  <c r="AG23" i="1"/>
  <c r="AF23" i="1"/>
  <c r="AI19" i="1"/>
  <c r="AU32" i="1"/>
  <c r="AU31" i="1"/>
  <c r="AU30" i="1"/>
  <c r="AU29" i="1"/>
  <c r="AU28" i="1"/>
  <c r="AU27" i="1"/>
  <c r="AU26" i="1"/>
  <c r="AU25" i="1"/>
  <c r="AU24" i="1"/>
  <c r="AU23" i="1"/>
  <c r="AS32" i="1"/>
  <c r="AS31" i="1"/>
  <c r="AS30" i="1"/>
  <c r="AS29" i="1"/>
  <c r="AS28" i="1"/>
  <c r="AS27" i="1"/>
  <c r="AS26" i="1"/>
  <c r="AS25" i="1"/>
  <c r="AS24" i="1"/>
  <c r="AS23" i="1"/>
  <c r="AU36" i="1"/>
  <c r="AU35" i="1"/>
  <c r="AU34" i="1"/>
  <c r="AS36" i="1"/>
  <c r="AS35" i="1"/>
  <c r="AS34" i="1"/>
  <c r="AU39" i="1"/>
  <c r="AU38" i="1"/>
  <c r="AS39" i="1"/>
  <c r="AS38" i="1"/>
  <c r="AU42" i="1"/>
  <c r="AU41" i="1"/>
  <c r="AS42" i="1"/>
  <c r="AS41" i="1"/>
  <c r="AU58" i="1"/>
  <c r="AU57" i="1"/>
  <c r="AU55" i="1"/>
  <c r="AU54" i="1"/>
  <c r="AU53" i="1"/>
  <c r="AU51" i="1"/>
  <c r="AU50" i="1"/>
  <c r="AU48" i="1"/>
  <c r="AU47" i="1"/>
  <c r="AU45" i="1"/>
  <c r="AU44" i="1"/>
  <c r="AS45" i="1"/>
  <c r="AS44" i="1"/>
  <c r="AS48" i="1"/>
  <c r="AS47" i="1"/>
  <c r="AS51" i="1"/>
  <c r="AS50" i="1"/>
  <c r="AS55" i="1"/>
  <c r="AS54" i="1"/>
  <c r="AS53" i="1"/>
  <c r="AS58" i="1"/>
  <c r="AS57" i="1"/>
  <c r="AS63" i="1"/>
  <c r="AS62" i="1"/>
  <c r="AS61" i="1"/>
  <c r="AS60" i="1"/>
  <c r="AU63" i="1"/>
  <c r="AU62" i="1"/>
  <c r="AU61" i="1"/>
  <c r="AU60" i="1"/>
  <c r="AW42" i="1"/>
  <c r="AW41" i="1"/>
  <c r="AW45" i="1"/>
  <c r="AW44" i="1"/>
  <c r="AW48" i="1"/>
  <c r="AW47" i="1"/>
  <c r="AW51" i="1"/>
  <c r="AW50" i="1"/>
  <c r="AW55" i="1"/>
  <c r="AW54" i="1"/>
  <c r="AW53" i="1"/>
  <c r="AW58" i="1"/>
  <c r="AW57" i="1"/>
  <c r="AW63" i="1"/>
  <c r="AW62" i="1"/>
  <c r="AW61" i="1"/>
  <c r="AW60" i="1"/>
  <c r="AW39" i="1"/>
  <c r="AW38" i="1"/>
  <c r="AW36" i="1"/>
  <c r="AW35" i="1"/>
  <c r="AW34" i="1"/>
  <c r="AW32" i="1"/>
  <c r="AW31" i="1"/>
  <c r="AW30" i="1"/>
  <c r="AW29" i="1"/>
  <c r="AW28" i="1"/>
  <c r="AW27" i="1"/>
  <c r="AW26" i="1"/>
  <c r="AW25" i="1"/>
  <c r="AW24" i="1"/>
  <c r="AW23" i="1"/>
  <c r="BB63" i="1"/>
  <c r="BA63" i="1"/>
  <c r="AZ63" i="1"/>
  <c r="AY63" i="1"/>
  <c r="BB62" i="1"/>
  <c r="BA62" i="1"/>
  <c r="AZ62" i="1"/>
  <c r="AY62" i="1"/>
  <c r="BB61" i="1"/>
  <c r="BA61" i="1"/>
  <c r="AZ61" i="1"/>
  <c r="AY61" i="1"/>
  <c r="BB60" i="1"/>
  <c r="BB64" i="1" s="1"/>
  <c r="BA60" i="1"/>
  <c r="AZ60" i="1"/>
  <c r="AY60" i="1"/>
  <c r="BB58" i="1"/>
  <c r="BB59" i="1" s="1"/>
  <c r="BA58" i="1"/>
  <c r="AZ58" i="1"/>
  <c r="AY58" i="1"/>
  <c r="BB57" i="1"/>
  <c r="BA57" i="1"/>
  <c r="AZ57" i="1"/>
  <c r="AY57" i="1"/>
  <c r="BB55" i="1"/>
  <c r="BA55" i="1"/>
  <c r="AZ55" i="1"/>
  <c r="AY55" i="1"/>
  <c r="BB54" i="1"/>
  <c r="BA54" i="1"/>
  <c r="AZ54" i="1"/>
  <c r="AY54" i="1"/>
  <c r="BB53" i="1"/>
  <c r="BA53" i="1"/>
  <c r="AZ53" i="1"/>
  <c r="AY53" i="1"/>
  <c r="BB51" i="1"/>
  <c r="BA51" i="1"/>
  <c r="AZ51" i="1"/>
  <c r="AY51" i="1"/>
  <c r="BB50" i="1"/>
  <c r="BA50" i="1"/>
  <c r="AZ50" i="1"/>
  <c r="AY50" i="1"/>
  <c r="BB48" i="1"/>
  <c r="BA48" i="1"/>
  <c r="AZ48" i="1"/>
  <c r="AY48" i="1"/>
  <c r="BB47" i="1"/>
  <c r="BB49" i="1" s="1"/>
  <c r="BA47" i="1"/>
  <c r="AZ47" i="1"/>
  <c r="AY47" i="1"/>
  <c r="BB45" i="1"/>
  <c r="BA45" i="1"/>
  <c r="AZ45" i="1"/>
  <c r="AY45" i="1"/>
  <c r="BB44" i="1"/>
  <c r="BA44" i="1"/>
  <c r="AZ44" i="1"/>
  <c r="AY44" i="1"/>
  <c r="BB42" i="1"/>
  <c r="BA42" i="1"/>
  <c r="AZ42" i="1"/>
  <c r="AY42" i="1"/>
  <c r="BB41" i="1"/>
  <c r="BA41" i="1"/>
  <c r="AZ41" i="1"/>
  <c r="AY41" i="1"/>
  <c r="BB39" i="1"/>
  <c r="BA39" i="1"/>
  <c r="AZ39" i="1"/>
  <c r="AY39" i="1"/>
  <c r="BB38" i="1"/>
  <c r="BA38" i="1"/>
  <c r="AZ38" i="1"/>
  <c r="AY38" i="1"/>
  <c r="BB36" i="1"/>
  <c r="BA36" i="1"/>
  <c r="AZ36" i="1"/>
  <c r="AY36" i="1"/>
  <c r="BB35" i="1"/>
  <c r="BA35" i="1"/>
  <c r="AZ35" i="1"/>
  <c r="AY35" i="1"/>
  <c r="BB34" i="1"/>
  <c r="BA34" i="1"/>
  <c r="AZ34" i="1"/>
  <c r="AY34" i="1"/>
  <c r="BB32" i="1"/>
  <c r="BA32" i="1"/>
  <c r="AZ32" i="1"/>
  <c r="AY32" i="1"/>
  <c r="BB31" i="1"/>
  <c r="BA31" i="1"/>
  <c r="AZ31" i="1"/>
  <c r="AY31" i="1"/>
  <c r="BB30" i="1"/>
  <c r="BA30" i="1"/>
  <c r="AZ30" i="1"/>
  <c r="AY30" i="1"/>
  <c r="BB29" i="1"/>
  <c r="BA29" i="1"/>
  <c r="AZ29" i="1"/>
  <c r="AY29" i="1"/>
  <c r="BB28" i="1"/>
  <c r="BA28" i="1"/>
  <c r="AZ28" i="1"/>
  <c r="AY28" i="1"/>
  <c r="BB27" i="1"/>
  <c r="BA27" i="1"/>
  <c r="AZ27" i="1"/>
  <c r="AY27" i="1"/>
  <c r="BB26" i="1"/>
  <c r="BA26" i="1"/>
  <c r="AZ26" i="1"/>
  <c r="AY26" i="1"/>
  <c r="BB25" i="1"/>
  <c r="BA25" i="1"/>
  <c r="AZ25" i="1"/>
  <c r="AY25" i="1"/>
  <c r="BB24" i="1"/>
  <c r="BA24" i="1"/>
  <c r="AZ24" i="1"/>
  <c r="AY24" i="1"/>
  <c r="BB23" i="1"/>
  <c r="BB33" i="1" s="1"/>
  <c r="BA23" i="1"/>
  <c r="AZ23" i="1"/>
  <c r="AY23" i="1"/>
  <c r="AY20" i="1"/>
  <c r="AY19" i="1"/>
  <c r="AY17" i="1"/>
  <c r="AY16" i="1"/>
  <c r="AY7" i="1"/>
  <c r="AY8" i="1"/>
  <c r="AY9" i="1"/>
  <c r="AY10" i="1"/>
  <c r="AY11" i="1"/>
  <c r="AY6" i="1"/>
  <c r="AW17" i="1"/>
  <c r="AW16" i="1"/>
  <c r="AW20" i="1"/>
  <c r="AW19" i="1"/>
  <c r="AU20" i="1"/>
  <c r="AU19" i="1"/>
  <c r="AU21" i="1" s="1"/>
  <c r="AU17" i="1"/>
  <c r="AU16" i="1"/>
  <c r="AU18" i="1" s="1"/>
  <c r="AW11" i="1"/>
  <c r="AW10" i="1"/>
  <c r="AW9" i="1"/>
  <c r="AW8" i="1"/>
  <c r="AW7" i="1"/>
  <c r="AW6" i="1"/>
  <c r="AU11" i="1"/>
  <c r="AU10" i="1"/>
  <c r="AU9" i="1"/>
  <c r="AU8" i="1"/>
  <c r="AU7" i="1"/>
  <c r="AU6" i="1"/>
  <c r="AU13" i="1"/>
  <c r="AU14" i="1"/>
  <c r="AU15" i="1"/>
  <c r="AW13" i="1"/>
  <c r="AW14" i="1"/>
  <c r="AS20" i="1"/>
  <c r="AS19" i="1"/>
  <c r="AS17" i="1"/>
  <c r="AS16" i="1"/>
  <c r="AS11" i="1"/>
  <c r="AS10" i="1"/>
  <c r="AS9" i="1"/>
  <c r="AS8" i="1"/>
  <c r="AS7" i="1"/>
  <c r="AS6" i="1"/>
  <c r="BU63" i="1"/>
  <c r="BT63" i="1"/>
  <c r="BU62" i="1"/>
  <c r="BT62" i="1"/>
  <c r="BU61" i="1"/>
  <c r="BT61" i="1"/>
  <c r="BU60" i="1"/>
  <c r="BU64" i="1" s="1"/>
  <c r="BT60" i="1"/>
  <c r="BU58" i="1"/>
  <c r="BT58" i="1"/>
  <c r="BU57" i="1"/>
  <c r="BU59" i="1" s="1"/>
  <c r="BT57" i="1"/>
  <c r="BU55" i="1"/>
  <c r="BT55" i="1"/>
  <c r="BU54" i="1"/>
  <c r="BT54" i="1"/>
  <c r="BU53" i="1"/>
  <c r="BT53" i="1"/>
  <c r="BU51" i="1"/>
  <c r="BT51" i="1"/>
  <c r="BU50" i="1"/>
  <c r="BT50" i="1"/>
  <c r="BU48" i="1"/>
  <c r="BU49" i="1" s="1"/>
  <c r="BT48" i="1"/>
  <c r="BU47" i="1"/>
  <c r="BT47" i="1"/>
  <c r="BU45" i="1"/>
  <c r="BT45" i="1"/>
  <c r="BU44" i="1"/>
  <c r="BT44" i="1"/>
  <c r="BU42" i="1"/>
  <c r="BT42" i="1"/>
  <c r="BU41" i="1"/>
  <c r="BT41" i="1"/>
  <c r="BU39" i="1"/>
  <c r="BU40" i="1" s="1"/>
  <c r="BT39" i="1"/>
  <c r="BU38" i="1"/>
  <c r="BT38" i="1"/>
  <c r="BU36" i="1"/>
  <c r="BT36" i="1"/>
  <c r="BU35" i="1"/>
  <c r="BT35" i="1"/>
  <c r="BU34" i="1"/>
  <c r="BU37" i="1" s="1"/>
  <c r="BT34" i="1"/>
  <c r="BU32" i="1"/>
  <c r="BT32" i="1"/>
  <c r="BU31" i="1"/>
  <c r="BT31" i="1"/>
  <c r="BU30" i="1"/>
  <c r="BT30" i="1"/>
  <c r="BU29" i="1"/>
  <c r="BT29" i="1"/>
  <c r="BU28" i="1"/>
  <c r="BT28" i="1"/>
  <c r="BU27" i="1"/>
  <c r="BT27" i="1"/>
  <c r="BU26" i="1"/>
  <c r="BT26" i="1"/>
  <c r="BU25" i="1"/>
  <c r="BU33" i="1" s="1"/>
  <c r="BT25" i="1"/>
  <c r="BU24" i="1"/>
  <c r="BT24" i="1"/>
  <c r="BU23" i="1"/>
  <c r="BT23" i="1"/>
  <c r="BR24" i="1"/>
  <c r="BR25" i="1"/>
  <c r="BR26" i="1"/>
  <c r="BR27" i="1"/>
  <c r="BR28" i="1"/>
  <c r="BR29" i="1"/>
  <c r="BR30" i="1"/>
  <c r="BR31" i="1"/>
  <c r="BR32" i="1"/>
  <c r="BR23" i="1"/>
  <c r="BR36" i="1"/>
  <c r="BR55" i="1"/>
  <c r="BR63" i="1"/>
  <c r="BR62" i="1"/>
  <c r="BR61" i="1"/>
  <c r="BR60" i="1"/>
  <c r="BR58" i="1"/>
  <c r="BR57" i="1"/>
  <c r="BR54" i="1"/>
  <c r="BR53" i="1"/>
  <c r="BR51" i="1"/>
  <c r="BR50" i="1"/>
  <c r="BR48" i="1"/>
  <c r="BR47" i="1"/>
  <c r="BR45" i="1"/>
  <c r="BR44" i="1"/>
  <c r="BR42" i="1"/>
  <c r="BR41" i="1"/>
  <c r="BR39" i="1"/>
  <c r="BR38" i="1"/>
  <c r="BR35" i="1"/>
  <c r="BR34" i="1"/>
  <c r="BU19" i="1"/>
  <c r="BT20" i="1"/>
  <c r="BT19" i="1"/>
  <c r="BT17" i="1"/>
  <c r="BT16" i="1"/>
  <c r="BT14" i="1"/>
  <c r="BT13" i="1"/>
  <c r="BR20" i="1"/>
  <c r="BR19" i="1"/>
  <c r="BR17" i="1"/>
  <c r="BR16" i="1"/>
  <c r="BR14" i="1"/>
  <c r="BR13" i="1"/>
  <c r="BR7" i="1"/>
  <c r="BR8" i="1"/>
  <c r="BR9" i="1"/>
  <c r="BR10" i="1"/>
  <c r="BR11" i="1"/>
  <c r="BR6" i="1"/>
  <c r="BP20" i="1"/>
  <c r="BP19" i="1"/>
  <c r="BP17" i="1"/>
  <c r="BP16" i="1"/>
  <c r="BN20" i="1"/>
  <c r="BN19" i="1"/>
  <c r="BN17" i="1"/>
  <c r="BN16" i="1"/>
  <c r="BN13" i="1"/>
  <c r="BP11" i="1"/>
  <c r="BP10" i="1"/>
  <c r="BP9" i="1"/>
  <c r="BP8" i="1"/>
  <c r="BP7" i="1"/>
  <c r="BP6" i="1"/>
  <c r="BN11" i="1"/>
  <c r="BN10" i="1"/>
  <c r="BN9" i="1"/>
  <c r="BN8" i="1"/>
  <c r="BN7" i="1"/>
  <c r="BN6" i="1"/>
  <c r="BL20" i="1"/>
  <c r="BL19" i="1"/>
  <c r="BL17" i="1"/>
  <c r="BL16" i="1"/>
  <c r="BL14" i="1"/>
  <c r="BL13" i="1"/>
  <c r="BL11" i="1"/>
  <c r="BL10" i="1"/>
  <c r="BL9" i="1"/>
  <c r="BL8" i="1"/>
  <c r="BL7" i="1"/>
  <c r="BL6" i="1"/>
  <c r="CI63" i="1"/>
  <c r="CI62" i="1"/>
  <c r="CI61" i="1"/>
  <c r="CI60" i="1"/>
  <c r="CI58" i="1"/>
  <c r="CI57" i="1"/>
  <c r="CG58" i="1"/>
  <c r="CG57" i="1"/>
  <c r="CG63" i="1"/>
  <c r="CG62" i="1"/>
  <c r="CG61" i="1"/>
  <c r="CG60" i="1"/>
  <c r="CE63" i="1"/>
  <c r="CE62" i="1"/>
  <c r="CE61" i="1"/>
  <c r="CE60" i="1"/>
  <c r="CE58" i="1"/>
  <c r="CE57" i="1"/>
  <c r="CE55" i="1"/>
  <c r="CE54" i="1"/>
  <c r="CE53" i="1"/>
  <c r="CG55" i="1"/>
  <c r="CG54" i="1"/>
  <c r="CG53" i="1"/>
  <c r="CI55" i="1"/>
  <c r="CI54" i="1"/>
  <c r="CI53" i="1"/>
  <c r="CI51" i="1"/>
  <c r="CI50" i="1"/>
  <c r="CI48" i="1"/>
  <c r="CI47" i="1"/>
  <c r="CI45" i="1"/>
  <c r="CI44" i="1"/>
  <c r="CI42" i="1"/>
  <c r="CI41" i="1"/>
  <c r="CG51" i="1"/>
  <c r="CG50" i="1"/>
  <c r="CG48" i="1"/>
  <c r="CG47" i="1"/>
  <c r="CG45" i="1"/>
  <c r="CG44" i="1"/>
  <c r="CG42" i="1"/>
  <c r="CG41" i="1"/>
  <c r="CE51" i="1"/>
  <c r="CE50" i="1"/>
  <c r="CE48" i="1"/>
  <c r="CE47" i="1"/>
  <c r="CE45" i="1"/>
  <c r="CE44" i="1"/>
  <c r="CE42" i="1"/>
  <c r="CE41" i="1"/>
  <c r="CI39" i="1"/>
  <c r="CI38" i="1"/>
  <c r="CG39" i="1"/>
  <c r="CG38" i="1"/>
  <c r="CE39" i="1"/>
  <c r="CE38" i="1"/>
  <c r="CI36" i="1"/>
  <c r="CI35" i="1"/>
  <c r="CI34" i="1"/>
  <c r="CG36" i="1"/>
  <c r="CG35" i="1"/>
  <c r="CG34" i="1"/>
  <c r="CE36" i="1"/>
  <c r="CE35" i="1"/>
  <c r="CE34" i="1"/>
  <c r="CI32" i="1"/>
  <c r="CI31" i="1"/>
  <c r="CI30" i="1"/>
  <c r="CI29" i="1"/>
  <c r="CI28" i="1"/>
  <c r="CI27" i="1"/>
  <c r="CI26" i="1"/>
  <c r="CI25" i="1"/>
  <c r="CI24" i="1"/>
  <c r="CI23" i="1"/>
  <c r="CG32" i="1"/>
  <c r="CG31" i="1"/>
  <c r="CG30" i="1"/>
  <c r="CG29" i="1"/>
  <c r="CG28" i="1"/>
  <c r="CG27" i="1"/>
  <c r="CG26" i="1"/>
  <c r="CG25" i="1"/>
  <c r="CG24" i="1"/>
  <c r="CG23" i="1"/>
  <c r="CE32" i="1"/>
  <c r="CE31" i="1"/>
  <c r="CE30" i="1"/>
  <c r="CE29" i="1"/>
  <c r="CE28" i="1"/>
  <c r="CE27" i="1"/>
  <c r="CE26" i="1"/>
  <c r="CE25" i="1"/>
  <c r="CE24" i="1"/>
  <c r="CE23" i="1"/>
  <c r="CN55" i="1"/>
  <c r="CN54" i="1"/>
  <c r="CN53" i="1"/>
  <c r="CN36" i="1"/>
  <c r="CN35" i="1"/>
  <c r="CN34" i="1"/>
  <c r="CN37" i="1" s="1"/>
  <c r="CN24" i="1"/>
  <c r="CN25" i="1"/>
  <c r="CN26" i="1"/>
  <c r="CN27" i="1"/>
  <c r="CN28" i="1"/>
  <c r="CN29" i="1"/>
  <c r="CN30" i="1"/>
  <c r="CN31" i="1"/>
  <c r="CN32" i="1"/>
  <c r="CN23" i="1"/>
  <c r="CN63" i="1"/>
  <c r="CN62" i="1"/>
  <c r="CN61" i="1"/>
  <c r="CN60" i="1"/>
  <c r="CN64" i="1" s="1"/>
  <c r="CN58" i="1"/>
  <c r="CN57" i="1"/>
  <c r="CN51" i="1"/>
  <c r="CN50" i="1"/>
  <c r="CN48" i="1"/>
  <c r="CN47" i="1"/>
  <c r="CN45" i="1"/>
  <c r="CN44" i="1"/>
  <c r="CN42" i="1"/>
  <c r="CN41" i="1"/>
  <c r="CN43" i="1" s="1"/>
  <c r="CN39" i="1"/>
  <c r="CN38" i="1"/>
  <c r="CN40" i="1" s="1"/>
  <c r="CM63" i="1"/>
  <c r="CM62" i="1"/>
  <c r="CM61" i="1"/>
  <c r="CM60" i="1"/>
  <c r="CM58" i="1"/>
  <c r="CM57" i="1"/>
  <c r="CM55" i="1"/>
  <c r="CM54" i="1"/>
  <c r="CM53" i="1"/>
  <c r="CM51" i="1"/>
  <c r="CM50" i="1"/>
  <c r="CM48" i="1"/>
  <c r="CM47" i="1"/>
  <c r="CM45" i="1"/>
  <c r="CM44" i="1"/>
  <c r="CM42" i="1"/>
  <c r="CM41" i="1"/>
  <c r="CM39" i="1"/>
  <c r="CM38" i="1"/>
  <c r="CM36" i="1"/>
  <c r="CM35" i="1"/>
  <c r="CM34" i="1"/>
  <c r="CM32" i="1"/>
  <c r="CM31" i="1"/>
  <c r="CM30" i="1"/>
  <c r="CM29" i="1"/>
  <c r="CM28" i="1"/>
  <c r="CM27" i="1"/>
  <c r="CM26" i="1"/>
  <c r="CM25" i="1"/>
  <c r="CM24" i="1"/>
  <c r="CM23" i="1"/>
  <c r="CK58" i="1"/>
  <c r="CK57" i="1"/>
  <c r="CK48" i="1"/>
  <c r="CK47" i="1"/>
  <c r="CK45" i="1"/>
  <c r="CK44" i="1"/>
  <c r="CK42" i="1"/>
  <c r="CK41" i="1"/>
  <c r="CK51" i="1"/>
  <c r="CK50" i="1"/>
  <c r="CK55" i="1"/>
  <c r="CK54" i="1"/>
  <c r="CK53" i="1"/>
  <c r="CK63" i="1"/>
  <c r="CK62" i="1"/>
  <c r="CK61" i="1"/>
  <c r="CK60" i="1"/>
  <c r="CK39" i="1"/>
  <c r="CK38" i="1"/>
  <c r="CK36" i="1"/>
  <c r="CK35" i="1"/>
  <c r="CK34" i="1"/>
  <c r="CK32" i="1"/>
  <c r="CK31" i="1"/>
  <c r="CK30" i="1"/>
  <c r="CK29" i="1"/>
  <c r="CK28" i="1"/>
  <c r="CK27" i="1"/>
  <c r="CK26" i="1"/>
  <c r="CK25" i="1"/>
  <c r="CK24" i="1"/>
  <c r="CK23" i="1"/>
  <c r="CK20" i="1"/>
  <c r="CK19" i="1"/>
  <c r="CK17" i="1"/>
  <c r="CK16" i="1"/>
  <c r="CK14" i="1"/>
  <c r="CK13" i="1"/>
  <c r="CM20" i="1"/>
  <c r="CM19" i="1"/>
  <c r="CM17" i="1"/>
  <c r="CM16" i="1"/>
  <c r="CN20" i="1"/>
  <c r="CN19" i="1"/>
  <c r="CN17" i="1"/>
  <c r="CN16" i="1"/>
  <c r="CK7" i="1"/>
  <c r="CK8" i="1"/>
  <c r="CK9" i="1"/>
  <c r="CK10" i="1"/>
  <c r="CK11" i="1"/>
  <c r="CK6" i="1"/>
  <c r="CI20" i="1"/>
  <c r="CI19" i="1"/>
  <c r="CI17" i="1"/>
  <c r="CI16" i="1"/>
  <c r="CG17" i="1"/>
  <c r="CG16" i="1"/>
  <c r="CG20" i="1"/>
  <c r="CG19" i="1"/>
  <c r="CE20" i="1"/>
  <c r="CE19" i="1"/>
  <c r="CE17" i="1"/>
  <c r="CE16" i="1"/>
  <c r="CE14" i="1"/>
  <c r="CE13" i="1"/>
  <c r="CG14" i="1"/>
  <c r="CG13" i="1"/>
  <c r="CI14" i="1"/>
  <c r="CI13" i="1"/>
  <c r="CI11" i="1"/>
  <c r="CI10" i="1"/>
  <c r="CI9" i="1"/>
  <c r="CI8" i="1"/>
  <c r="CI7" i="1"/>
  <c r="CI6" i="1"/>
  <c r="CG11" i="1"/>
  <c r="CG10" i="1"/>
  <c r="CG9" i="1"/>
  <c r="CG8" i="1"/>
  <c r="CG7" i="1"/>
  <c r="CG6" i="1"/>
  <c r="CE11" i="1"/>
  <c r="CE10" i="1"/>
  <c r="CE9" i="1"/>
  <c r="CE8" i="1"/>
  <c r="CE7" i="1"/>
  <c r="CE6" i="1"/>
  <c r="DG36" i="1"/>
  <c r="DG55" i="1"/>
  <c r="DG63" i="1"/>
  <c r="DG62" i="1"/>
  <c r="DG61" i="1"/>
  <c r="DG60" i="1"/>
  <c r="DG58" i="1"/>
  <c r="DG57" i="1"/>
  <c r="DG54" i="1"/>
  <c r="DG53" i="1"/>
  <c r="DG51" i="1"/>
  <c r="DG50" i="1"/>
  <c r="DG52" i="1" s="1"/>
  <c r="DG48" i="1"/>
  <c r="DG47" i="1"/>
  <c r="DG45" i="1"/>
  <c r="DG44" i="1"/>
  <c r="DG46" i="1" s="1"/>
  <c r="DG42" i="1"/>
  <c r="DG41" i="1"/>
  <c r="DG39" i="1"/>
  <c r="DG38" i="1"/>
  <c r="DG40" i="1" s="1"/>
  <c r="DG35" i="1"/>
  <c r="DG34" i="1"/>
  <c r="DG37" i="1" s="1"/>
  <c r="DF63" i="1"/>
  <c r="DF62" i="1"/>
  <c r="DF61" i="1"/>
  <c r="DF60" i="1"/>
  <c r="DF58" i="1"/>
  <c r="DF57" i="1"/>
  <c r="DF55" i="1"/>
  <c r="DF54" i="1"/>
  <c r="DF53" i="1"/>
  <c r="DF51" i="1"/>
  <c r="DF50" i="1"/>
  <c r="DF48" i="1"/>
  <c r="DF47" i="1"/>
  <c r="DF45" i="1"/>
  <c r="DF44" i="1"/>
  <c r="DF42" i="1"/>
  <c r="DF41" i="1"/>
  <c r="DF39" i="1"/>
  <c r="DF38" i="1"/>
  <c r="DF36" i="1"/>
  <c r="DF35" i="1"/>
  <c r="DF34" i="1"/>
  <c r="DD63" i="1"/>
  <c r="DD62" i="1"/>
  <c r="DD61" i="1"/>
  <c r="DD60" i="1"/>
  <c r="DD58" i="1"/>
  <c r="DD57" i="1"/>
  <c r="DD55" i="1"/>
  <c r="DD54" i="1"/>
  <c r="DD53" i="1"/>
  <c r="DD51" i="1"/>
  <c r="DD50" i="1"/>
  <c r="DD48" i="1"/>
  <c r="DD47" i="1"/>
  <c r="DD45" i="1"/>
  <c r="DD44" i="1"/>
  <c r="DD42" i="1"/>
  <c r="DD41" i="1"/>
  <c r="DD39" i="1"/>
  <c r="DD38" i="1"/>
  <c r="DD36" i="1"/>
  <c r="DD35" i="1"/>
  <c r="DD34" i="1"/>
  <c r="CX63" i="1"/>
  <c r="CX62" i="1"/>
  <c r="CZ63" i="1"/>
  <c r="CZ62" i="1"/>
  <c r="DB63" i="1"/>
  <c r="DB62" i="1"/>
  <c r="DB61" i="1"/>
  <c r="DB60" i="1"/>
  <c r="CZ61" i="1"/>
  <c r="CZ60" i="1"/>
  <c r="CX61" i="1"/>
  <c r="CX60" i="1"/>
  <c r="DB58" i="1"/>
  <c r="DB57" i="1"/>
  <c r="CZ58" i="1"/>
  <c r="CZ57" i="1"/>
  <c r="CX58" i="1"/>
  <c r="CX57" i="1"/>
  <c r="CX51" i="1"/>
  <c r="CX50" i="1"/>
  <c r="CZ51" i="1"/>
  <c r="CZ50" i="1"/>
  <c r="DB51" i="1"/>
  <c r="DB50" i="1"/>
  <c r="DB48" i="1"/>
  <c r="DB47" i="1"/>
  <c r="CZ48" i="1"/>
  <c r="CZ47" i="1"/>
  <c r="CX48" i="1"/>
  <c r="CX47" i="1"/>
  <c r="DB45" i="1"/>
  <c r="DB44" i="1"/>
  <c r="CZ45" i="1"/>
  <c r="CZ44" i="1"/>
  <c r="CX45" i="1"/>
  <c r="CX44" i="1"/>
  <c r="DB42" i="1"/>
  <c r="DB41" i="1"/>
  <c r="CZ42" i="1"/>
  <c r="CZ41" i="1"/>
  <c r="CX42" i="1"/>
  <c r="CX41" i="1"/>
  <c r="DB39" i="1"/>
  <c r="DB38" i="1"/>
  <c r="CZ39" i="1"/>
  <c r="CZ38" i="1"/>
  <c r="CX39" i="1"/>
  <c r="CX38" i="1"/>
  <c r="DB36" i="1"/>
  <c r="DB35" i="1"/>
  <c r="DB34" i="1"/>
  <c r="CZ36" i="1"/>
  <c r="CZ35" i="1"/>
  <c r="CZ34" i="1"/>
  <c r="DB55" i="1"/>
  <c r="DB54" i="1"/>
  <c r="DB53" i="1"/>
  <c r="CZ55" i="1"/>
  <c r="CZ54" i="1"/>
  <c r="CZ53" i="1"/>
  <c r="CX55" i="1"/>
  <c r="CX54" i="1"/>
  <c r="CX53" i="1"/>
  <c r="CX36" i="1"/>
  <c r="CX35" i="1"/>
  <c r="CX34" i="1"/>
  <c r="DG32" i="1"/>
  <c r="DG31" i="1"/>
  <c r="DG30" i="1"/>
  <c r="DG29" i="1"/>
  <c r="DG28" i="1"/>
  <c r="DG27" i="1"/>
  <c r="DG26" i="1"/>
  <c r="DG25" i="1"/>
  <c r="DG24" i="1"/>
  <c r="DG23" i="1"/>
  <c r="DG33" i="1" s="1"/>
  <c r="DF32" i="1"/>
  <c r="DF31" i="1"/>
  <c r="DF30" i="1"/>
  <c r="DF29" i="1"/>
  <c r="DF28" i="1"/>
  <c r="DF27" i="1"/>
  <c r="DF26" i="1"/>
  <c r="DF25" i="1"/>
  <c r="DF24" i="1"/>
  <c r="DF23" i="1"/>
  <c r="DD32" i="1"/>
  <c r="DD31" i="1"/>
  <c r="DD30" i="1"/>
  <c r="DD29" i="1"/>
  <c r="DD28" i="1"/>
  <c r="DD27" i="1"/>
  <c r="DD26" i="1"/>
  <c r="DD25" i="1"/>
  <c r="DD24" i="1"/>
  <c r="DD23" i="1"/>
  <c r="DB32" i="1"/>
  <c r="DB31" i="1"/>
  <c r="DB30" i="1"/>
  <c r="DB29" i="1"/>
  <c r="DB28" i="1"/>
  <c r="DB27" i="1"/>
  <c r="DB26" i="1"/>
  <c r="DB25" i="1"/>
  <c r="DB24" i="1"/>
  <c r="DB23" i="1"/>
  <c r="CZ32" i="1"/>
  <c r="CZ31" i="1"/>
  <c r="CZ30" i="1"/>
  <c r="CZ29" i="1"/>
  <c r="CZ28" i="1"/>
  <c r="CZ27" i="1"/>
  <c r="CZ26" i="1"/>
  <c r="CZ25" i="1"/>
  <c r="CZ24" i="1"/>
  <c r="CZ23" i="1"/>
  <c r="CX32" i="1"/>
  <c r="CX31" i="1"/>
  <c r="CX30" i="1"/>
  <c r="CX29" i="1"/>
  <c r="CX28" i="1"/>
  <c r="CX27" i="1"/>
  <c r="CX26" i="1"/>
  <c r="CX25" i="1"/>
  <c r="CX24" i="1"/>
  <c r="CX23" i="1"/>
  <c r="DG20" i="1"/>
  <c r="DG19" i="1"/>
  <c r="DG17" i="1"/>
  <c r="DG16" i="1"/>
  <c r="DG14" i="1"/>
  <c r="DG13" i="1"/>
  <c r="DF20" i="1"/>
  <c r="DF19" i="1"/>
  <c r="DF17" i="1"/>
  <c r="DF16" i="1"/>
  <c r="DD20" i="1"/>
  <c r="DD19" i="1"/>
  <c r="DD17" i="1"/>
  <c r="DD16" i="1"/>
  <c r="DD14" i="1"/>
  <c r="DD13" i="1"/>
  <c r="DD7" i="1"/>
  <c r="DD8" i="1"/>
  <c r="DD9" i="1"/>
  <c r="DD10" i="1"/>
  <c r="DD11" i="1"/>
  <c r="DD6" i="1"/>
  <c r="DB20" i="1"/>
  <c r="DB19" i="1"/>
  <c r="DB17" i="1"/>
  <c r="DB16" i="1"/>
  <c r="DB14" i="1"/>
  <c r="DB13" i="1"/>
  <c r="CZ20" i="1"/>
  <c r="CZ19" i="1"/>
  <c r="CZ17" i="1"/>
  <c r="CZ16" i="1"/>
  <c r="CZ14" i="1"/>
  <c r="CZ13" i="1"/>
  <c r="CX20" i="1"/>
  <c r="CX19" i="1"/>
  <c r="CX17" i="1"/>
  <c r="CX16" i="1"/>
  <c r="CX14" i="1"/>
  <c r="CX13" i="1"/>
  <c r="DB11" i="1"/>
  <c r="DB10" i="1"/>
  <c r="DB9" i="1"/>
  <c r="DB8" i="1"/>
  <c r="DB7" i="1"/>
  <c r="DB6" i="1"/>
  <c r="CZ11" i="1"/>
  <c r="CZ10" i="1"/>
  <c r="CZ9" i="1"/>
  <c r="CZ8" i="1"/>
  <c r="CZ7" i="1"/>
  <c r="CZ6" i="1"/>
  <c r="CX7" i="1"/>
  <c r="CX8" i="1"/>
  <c r="CX9" i="1"/>
  <c r="CX10" i="1"/>
  <c r="CX11" i="1"/>
  <c r="CX6" i="1"/>
  <c r="GF76" i="1"/>
  <c r="GF77" i="1"/>
  <c r="GE77" i="1" s="1"/>
  <c r="GF78" i="1"/>
  <c r="GF75" i="1"/>
  <c r="GE75" i="1" s="1"/>
  <c r="GF66" i="1"/>
  <c r="GF67" i="1"/>
  <c r="GF68" i="1"/>
  <c r="GF69" i="1"/>
  <c r="GE69" i="1" s="1"/>
  <c r="GF70" i="1"/>
  <c r="GE70" i="1" s="1"/>
  <c r="GF71" i="1"/>
  <c r="GE71" i="1" s="1"/>
  <c r="GF72" i="1"/>
  <c r="GE72" i="1" s="1"/>
  <c r="GF73" i="1"/>
  <c r="GE73" i="1" s="1"/>
  <c r="GF74" i="1"/>
  <c r="GF65" i="1"/>
  <c r="GY76" i="1"/>
  <c r="Q74" i="8" s="1"/>
  <c r="GY77" i="1"/>
  <c r="Q75" i="8" s="1"/>
  <c r="P75" i="8" s="1"/>
  <c r="GY78" i="1"/>
  <c r="GY75" i="1"/>
  <c r="GY66" i="1"/>
  <c r="GY67" i="1"/>
  <c r="GX67" i="1" s="1"/>
  <c r="GY68" i="1"/>
  <c r="GX68" i="1" s="1"/>
  <c r="GY69" i="1"/>
  <c r="GX69" i="1" s="1"/>
  <c r="GY70" i="1"/>
  <c r="GX70" i="1" s="1"/>
  <c r="GY71" i="1"/>
  <c r="GX71" i="1" s="1"/>
  <c r="GY72" i="1"/>
  <c r="GY73" i="1"/>
  <c r="GY74" i="1"/>
  <c r="GX74" i="1" s="1"/>
  <c r="GY65" i="1"/>
  <c r="GY10" i="1"/>
  <c r="GX10" i="1" s="1"/>
  <c r="GY14" i="1"/>
  <c r="GY13" i="1"/>
  <c r="GY17" i="1"/>
  <c r="GX17" i="1" s="1"/>
  <c r="GY16" i="1"/>
  <c r="GY61" i="1"/>
  <c r="GX61" i="1" s="1"/>
  <c r="GY62" i="1"/>
  <c r="GX62" i="1" s="1"/>
  <c r="GY63" i="1"/>
  <c r="GX63" i="1" s="1"/>
  <c r="GY60" i="1"/>
  <c r="GW57" i="1"/>
  <c r="GW58" i="1"/>
  <c r="GY54" i="1"/>
  <c r="GX54" i="1" s="1"/>
  <c r="GY55" i="1"/>
  <c r="GX55" i="1" s="1"/>
  <c r="GY53" i="1"/>
  <c r="GR61" i="1"/>
  <c r="GR62" i="1"/>
  <c r="J60" i="8" s="1"/>
  <c r="K60" i="8" s="1"/>
  <c r="GR63" i="1"/>
  <c r="GS63" i="1" s="1"/>
  <c r="GR60" i="1"/>
  <c r="GS60" i="1" s="1"/>
  <c r="GP61" i="1"/>
  <c r="GQ61" i="1" s="1"/>
  <c r="GP62" i="1"/>
  <c r="GQ62" i="1" s="1"/>
  <c r="GP63" i="1"/>
  <c r="GP60" i="1"/>
  <c r="GK61" i="1"/>
  <c r="GL61" i="1"/>
  <c r="GW61" i="1" s="1"/>
  <c r="GM61" i="1"/>
  <c r="GN61" i="1"/>
  <c r="GK62" i="1"/>
  <c r="GL62" i="1"/>
  <c r="GM62" i="1"/>
  <c r="GN62" i="1"/>
  <c r="GK63" i="1"/>
  <c r="GL63" i="1"/>
  <c r="GW63" i="1" s="1"/>
  <c r="GM63" i="1"/>
  <c r="GN63" i="1"/>
  <c r="GL60" i="1"/>
  <c r="GM60" i="1"/>
  <c r="GN60" i="1"/>
  <c r="GO60" i="1" s="1"/>
  <c r="GK60" i="1"/>
  <c r="GR54" i="1"/>
  <c r="GR55" i="1"/>
  <c r="GS55" i="1" s="1"/>
  <c r="GR53" i="1"/>
  <c r="GS53" i="1" s="1"/>
  <c r="GP54" i="1"/>
  <c r="GQ54" i="1" s="1"/>
  <c r="GP55" i="1"/>
  <c r="GQ55" i="1" s="1"/>
  <c r="GP53" i="1"/>
  <c r="GQ53" i="1" s="1"/>
  <c r="GK54" i="1"/>
  <c r="GU54" i="1" s="1"/>
  <c r="GL54" i="1"/>
  <c r="GM54" i="1"/>
  <c r="GN54" i="1"/>
  <c r="GK55" i="1"/>
  <c r="GL55" i="1"/>
  <c r="GM55" i="1"/>
  <c r="GN55" i="1"/>
  <c r="GO55" i="1" s="1"/>
  <c r="GL53" i="1"/>
  <c r="GM53" i="1"/>
  <c r="GN53" i="1"/>
  <c r="GO53" i="1" s="1"/>
  <c r="GK53" i="1"/>
  <c r="GY51" i="1"/>
  <c r="GY50" i="1"/>
  <c r="GR51" i="1"/>
  <c r="GS51" i="1" s="1"/>
  <c r="GR50" i="1"/>
  <c r="GS50" i="1" s="1"/>
  <c r="GP51" i="1"/>
  <c r="GQ51" i="1" s="1"/>
  <c r="GP50" i="1"/>
  <c r="GL50" i="1"/>
  <c r="GM50" i="1"/>
  <c r="GN50" i="1"/>
  <c r="GO50" i="1" s="1"/>
  <c r="GL51" i="1"/>
  <c r="GM51" i="1"/>
  <c r="GM52" i="1" s="1"/>
  <c r="GN51" i="1"/>
  <c r="GO51" i="1" s="1"/>
  <c r="GK51" i="1"/>
  <c r="GK50" i="1"/>
  <c r="GY48" i="1"/>
  <c r="GY47" i="1"/>
  <c r="GR48" i="1"/>
  <c r="GS48" i="1" s="1"/>
  <c r="GR47" i="1"/>
  <c r="GP48" i="1"/>
  <c r="GP47" i="1"/>
  <c r="GL47" i="1"/>
  <c r="GM47" i="1"/>
  <c r="GM49" i="1" s="1"/>
  <c r="GN47" i="1"/>
  <c r="GO47" i="1" s="1"/>
  <c r="GL48" i="1"/>
  <c r="GW48" i="1" s="1"/>
  <c r="GM48" i="1"/>
  <c r="GN48" i="1"/>
  <c r="GK48" i="1"/>
  <c r="GK47" i="1"/>
  <c r="GY45" i="1"/>
  <c r="GY44" i="1"/>
  <c r="GR45" i="1"/>
  <c r="GR44" i="1"/>
  <c r="GS44" i="1" s="1"/>
  <c r="GR42" i="1"/>
  <c r="GS42" i="1" s="1"/>
  <c r="GP45" i="1"/>
  <c r="GQ45" i="1" s="1"/>
  <c r="GP44" i="1"/>
  <c r="GQ44" i="1" s="1"/>
  <c r="GL44" i="1"/>
  <c r="GW44" i="1" s="1"/>
  <c r="GM44" i="1"/>
  <c r="GN44" i="1"/>
  <c r="GL45" i="1"/>
  <c r="GM45" i="1"/>
  <c r="GM46" i="1" s="1"/>
  <c r="GN45" i="1"/>
  <c r="GO45" i="1" s="1"/>
  <c r="GK45" i="1"/>
  <c r="GK44" i="1"/>
  <c r="GY42" i="1"/>
  <c r="GX42" i="1" s="1"/>
  <c r="GY41" i="1"/>
  <c r="GY39" i="1"/>
  <c r="GX39" i="1" s="1"/>
  <c r="GY38" i="1"/>
  <c r="GY36" i="1"/>
  <c r="GX36" i="1" s="1"/>
  <c r="GY35" i="1"/>
  <c r="GY34" i="1"/>
  <c r="GL41" i="1"/>
  <c r="GM41" i="1"/>
  <c r="GM43" i="1" s="1"/>
  <c r="GN41" i="1"/>
  <c r="GO41" i="1" s="1"/>
  <c r="GL42" i="1"/>
  <c r="GM42" i="1"/>
  <c r="GN42" i="1"/>
  <c r="GK42" i="1"/>
  <c r="C40" i="8" s="1"/>
  <c r="GK41" i="1"/>
  <c r="GR41" i="1"/>
  <c r="GS41" i="1" s="1"/>
  <c r="GP42" i="1"/>
  <c r="GQ42" i="1" s="1"/>
  <c r="GP41" i="1"/>
  <c r="GR39" i="1"/>
  <c r="GR38" i="1"/>
  <c r="GP39" i="1"/>
  <c r="GQ39" i="1" s="1"/>
  <c r="GP38" i="1"/>
  <c r="GQ38" i="1" s="1"/>
  <c r="GL38" i="1"/>
  <c r="GM38" i="1"/>
  <c r="GN38" i="1"/>
  <c r="GL39" i="1"/>
  <c r="GM39" i="1"/>
  <c r="GM40" i="1" s="1"/>
  <c r="GN39" i="1"/>
  <c r="GO39" i="1" s="1"/>
  <c r="GK38" i="1"/>
  <c r="C36" i="8" s="1"/>
  <c r="M36" i="8" s="1"/>
  <c r="GK39" i="1"/>
  <c r="GR36" i="1"/>
  <c r="GR35" i="1"/>
  <c r="GR34" i="1"/>
  <c r="GS34" i="1" s="1"/>
  <c r="GP36" i="1"/>
  <c r="GQ36" i="1" s="1"/>
  <c r="GP35" i="1"/>
  <c r="GP34" i="1"/>
  <c r="GL36" i="1"/>
  <c r="GW36" i="1" s="1"/>
  <c r="GM36" i="1"/>
  <c r="GN36" i="1"/>
  <c r="GO36" i="1" s="1"/>
  <c r="GK36" i="1"/>
  <c r="GL35" i="1"/>
  <c r="GW35" i="1" s="1"/>
  <c r="GM35" i="1"/>
  <c r="GN35" i="1"/>
  <c r="GK35" i="1"/>
  <c r="GL34" i="1"/>
  <c r="GM34" i="1"/>
  <c r="GN34" i="1"/>
  <c r="GK34" i="1"/>
  <c r="GY32" i="1"/>
  <c r="GY31" i="1"/>
  <c r="GX31" i="1" s="1"/>
  <c r="GY29" i="1"/>
  <c r="GX29" i="1" s="1"/>
  <c r="GY30" i="1"/>
  <c r="GX30" i="1" s="1"/>
  <c r="GY28" i="1"/>
  <c r="GX28" i="1" s="1"/>
  <c r="GY27" i="1"/>
  <c r="GY26" i="1"/>
  <c r="GY25" i="1"/>
  <c r="GY24" i="1"/>
  <c r="GY23" i="1"/>
  <c r="GR27" i="1"/>
  <c r="GR26" i="1"/>
  <c r="GR25" i="1"/>
  <c r="GS25" i="1" s="1"/>
  <c r="GR24" i="1"/>
  <c r="GS24" i="1" s="1"/>
  <c r="GR23" i="1"/>
  <c r="GS23" i="1" s="1"/>
  <c r="GR28" i="1"/>
  <c r="GS28" i="1" s="1"/>
  <c r="GR29" i="1"/>
  <c r="GR30" i="1"/>
  <c r="GR31" i="1"/>
  <c r="GS31" i="1" s="1"/>
  <c r="GR32" i="1"/>
  <c r="GS32" i="1" s="1"/>
  <c r="GP32" i="1"/>
  <c r="GQ32" i="1" s="1"/>
  <c r="GP31" i="1"/>
  <c r="GQ31" i="1" s="1"/>
  <c r="GP30" i="1"/>
  <c r="GP29" i="1"/>
  <c r="GP28" i="1"/>
  <c r="GQ28" i="1" s="1"/>
  <c r="GP27" i="1"/>
  <c r="GQ27" i="1" s="1"/>
  <c r="GP26" i="1"/>
  <c r="GQ26" i="1" s="1"/>
  <c r="GP25" i="1"/>
  <c r="GP23" i="1"/>
  <c r="GQ23" i="1" s="1"/>
  <c r="GL30" i="1"/>
  <c r="GM30" i="1"/>
  <c r="GN30" i="1"/>
  <c r="GO30" i="1" s="1"/>
  <c r="GL31" i="1"/>
  <c r="GW31" i="1" s="1"/>
  <c r="GM31" i="1"/>
  <c r="GN31" i="1"/>
  <c r="GL32" i="1"/>
  <c r="GM32" i="1"/>
  <c r="E30" i="8" s="1"/>
  <c r="GN32" i="1"/>
  <c r="GK32" i="1"/>
  <c r="GK31" i="1"/>
  <c r="GK30" i="1"/>
  <c r="GU30" i="1" s="1"/>
  <c r="GL29" i="1"/>
  <c r="GM29" i="1"/>
  <c r="GN29" i="1"/>
  <c r="GO29" i="1" s="1"/>
  <c r="GK29" i="1"/>
  <c r="GU29" i="1" s="1"/>
  <c r="GL28" i="1"/>
  <c r="GW28" i="1" s="1"/>
  <c r="GM28" i="1"/>
  <c r="GN28" i="1"/>
  <c r="GK28" i="1"/>
  <c r="GU28" i="1" s="1"/>
  <c r="GL27" i="1"/>
  <c r="GM27" i="1"/>
  <c r="GN27" i="1"/>
  <c r="GO27" i="1" s="1"/>
  <c r="GK27" i="1"/>
  <c r="GL26" i="1"/>
  <c r="GM26" i="1"/>
  <c r="GN26" i="1"/>
  <c r="GO26" i="1" s="1"/>
  <c r="GK26" i="1"/>
  <c r="GU26" i="1" s="1"/>
  <c r="GL25" i="1"/>
  <c r="GW25" i="1" s="1"/>
  <c r="GM25" i="1"/>
  <c r="GN25" i="1"/>
  <c r="GK25" i="1"/>
  <c r="GU25" i="1" s="1"/>
  <c r="GL24" i="1"/>
  <c r="GM24" i="1"/>
  <c r="GN24" i="1"/>
  <c r="GO24" i="1" s="1"/>
  <c r="GK24" i="1"/>
  <c r="GL23" i="1"/>
  <c r="GM23" i="1"/>
  <c r="GN23" i="1"/>
  <c r="GW23" i="1" s="1"/>
  <c r="GK23" i="1"/>
  <c r="GR76" i="1"/>
  <c r="GS76" i="1" s="1"/>
  <c r="GR77" i="1"/>
  <c r="GS77" i="1" s="1"/>
  <c r="GR78" i="1"/>
  <c r="GS78" i="1" s="1"/>
  <c r="GR75" i="1"/>
  <c r="GS75" i="1" s="1"/>
  <c r="GP76" i="1"/>
  <c r="GQ76" i="1" s="1"/>
  <c r="GP77" i="1"/>
  <c r="GQ77" i="1" s="1"/>
  <c r="GP78" i="1"/>
  <c r="GQ78" i="1" s="1"/>
  <c r="GP75" i="1"/>
  <c r="GQ75" i="1" s="1"/>
  <c r="GK76" i="1"/>
  <c r="GU76" i="1" s="1"/>
  <c r="GL76" i="1"/>
  <c r="GM76" i="1"/>
  <c r="GN76" i="1"/>
  <c r="GO76" i="1" s="1"/>
  <c r="GK77" i="1"/>
  <c r="GU77" i="1" s="1"/>
  <c r="GL77" i="1"/>
  <c r="GM77" i="1"/>
  <c r="GN77" i="1"/>
  <c r="GO77" i="1" s="1"/>
  <c r="GK78" i="1"/>
  <c r="GU78" i="1" s="1"/>
  <c r="GL78" i="1"/>
  <c r="GM78" i="1"/>
  <c r="GN78" i="1"/>
  <c r="GO78" i="1" s="1"/>
  <c r="GL75" i="1"/>
  <c r="GM75" i="1"/>
  <c r="GN75" i="1"/>
  <c r="GO75" i="1" s="1"/>
  <c r="GK75" i="1"/>
  <c r="GU75" i="1" s="1"/>
  <c r="GR66" i="1"/>
  <c r="GS66" i="1" s="1"/>
  <c r="GR67" i="1"/>
  <c r="GS67" i="1" s="1"/>
  <c r="GR68" i="1"/>
  <c r="GS68" i="1" s="1"/>
  <c r="GR69" i="1"/>
  <c r="GS69" i="1" s="1"/>
  <c r="GR70" i="1"/>
  <c r="GS70" i="1" s="1"/>
  <c r="GR71" i="1"/>
  <c r="GS71" i="1" s="1"/>
  <c r="GR72" i="1"/>
  <c r="GS72" i="1" s="1"/>
  <c r="GR73" i="1"/>
  <c r="GS73" i="1" s="1"/>
  <c r="GR74" i="1"/>
  <c r="GS74" i="1" s="1"/>
  <c r="GR65" i="1"/>
  <c r="GS65" i="1" s="1"/>
  <c r="GP66" i="1"/>
  <c r="GQ66" i="1" s="1"/>
  <c r="GP67" i="1"/>
  <c r="GQ67" i="1" s="1"/>
  <c r="GP68" i="1"/>
  <c r="GQ68" i="1" s="1"/>
  <c r="GP69" i="1"/>
  <c r="GQ69" i="1" s="1"/>
  <c r="GP70" i="1"/>
  <c r="GQ70" i="1" s="1"/>
  <c r="GP71" i="1"/>
  <c r="GQ71" i="1" s="1"/>
  <c r="GP72" i="1"/>
  <c r="GQ72" i="1" s="1"/>
  <c r="GP73" i="1"/>
  <c r="GQ73" i="1" s="1"/>
  <c r="GP74" i="1"/>
  <c r="GQ74" i="1" s="1"/>
  <c r="GP65" i="1"/>
  <c r="GQ65" i="1" s="1"/>
  <c r="GL65" i="1"/>
  <c r="GM65" i="1"/>
  <c r="GN65" i="1"/>
  <c r="GO65" i="1" s="1"/>
  <c r="GL66" i="1"/>
  <c r="GM66" i="1"/>
  <c r="GN66" i="1"/>
  <c r="GO66" i="1" s="1"/>
  <c r="GL67" i="1"/>
  <c r="GM67" i="1"/>
  <c r="GN67" i="1"/>
  <c r="GO67" i="1" s="1"/>
  <c r="GL68" i="1"/>
  <c r="GM68" i="1"/>
  <c r="GN68" i="1"/>
  <c r="GO68" i="1" s="1"/>
  <c r="GL69" i="1"/>
  <c r="GM69" i="1"/>
  <c r="GN69" i="1"/>
  <c r="GO69" i="1" s="1"/>
  <c r="GL70" i="1"/>
  <c r="GM70" i="1"/>
  <c r="GN70" i="1"/>
  <c r="GO70" i="1" s="1"/>
  <c r="GL71" i="1"/>
  <c r="GM71" i="1"/>
  <c r="GN71" i="1"/>
  <c r="GO71" i="1" s="1"/>
  <c r="GL72" i="1"/>
  <c r="GM72" i="1"/>
  <c r="GN72" i="1"/>
  <c r="GO72" i="1" s="1"/>
  <c r="GL73" i="1"/>
  <c r="GM73" i="1"/>
  <c r="GN73" i="1"/>
  <c r="GO73" i="1" s="1"/>
  <c r="GL74" i="1"/>
  <c r="GM74" i="1"/>
  <c r="GN74" i="1"/>
  <c r="GO74" i="1" s="1"/>
  <c r="GK66" i="1"/>
  <c r="GU66" i="1" s="1"/>
  <c r="GK67" i="1"/>
  <c r="GU67" i="1" s="1"/>
  <c r="GK68" i="1"/>
  <c r="GU68" i="1" s="1"/>
  <c r="GK69" i="1"/>
  <c r="GU69" i="1" s="1"/>
  <c r="GK70" i="1"/>
  <c r="GU70" i="1" s="1"/>
  <c r="GK71" i="1"/>
  <c r="GU71" i="1" s="1"/>
  <c r="GK72" i="1"/>
  <c r="GU72" i="1" s="1"/>
  <c r="GK73" i="1"/>
  <c r="GU73" i="1" s="1"/>
  <c r="GK74" i="1"/>
  <c r="GU74" i="1" s="1"/>
  <c r="GK65" i="1"/>
  <c r="GU65" i="1" s="1"/>
  <c r="GY20" i="1"/>
  <c r="GY19" i="1"/>
  <c r="DF11" i="1"/>
  <c r="DF10" i="1"/>
  <c r="DF9" i="1"/>
  <c r="DF8" i="1"/>
  <c r="DF7" i="1"/>
  <c r="DF6" i="1"/>
  <c r="CM11" i="1"/>
  <c r="CM10" i="1"/>
  <c r="CM9" i="1"/>
  <c r="CM8" i="1"/>
  <c r="CM7" i="1"/>
  <c r="CM6" i="1"/>
  <c r="BT11" i="1"/>
  <c r="BT10" i="1"/>
  <c r="BT9" i="1"/>
  <c r="BT8" i="1"/>
  <c r="BT7" i="1"/>
  <c r="BT6" i="1"/>
  <c r="GK11" i="1"/>
  <c r="GR13" i="1"/>
  <c r="GS13" i="1" s="1"/>
  <c r="GR14" i="1"/>
  <c r="GP14" i="1"/>
  <c r="GP13" i="1"/>
  <c r="GQ13" i="1" s="1"/>
  <c r="GM13" i="1"/>
  <c r="GN13" i="1"/>
  <c r="GN14" i="1"/>
  <c r="GO14" i="1" s="1"/>
  <c r="GM14" i="1"/>
  <c r="GM15" i="1" s="1"/>
  <c r="GL14" i="1"/>
  <c r="GL13" i="1"/>
  <c r="GW13" i="1" s="1"/>
  <c r="GK14" i="1"/>
  <c r="GK13" i="1"/>
  <c r="GR17" i="1"/>
  <c r="GS17" i="1" s="1"/>
  <c r="GR16" i="1"/>
  <c r="GP17" i="1"/>
  <c r="GQ17" i="1" s="1"/>
  <c r="GP16" i="1"/>
  <c r="GN17" i="1"/>
  <c r="GN16" i="1"/>
  <c r="GM17" i="1"/>
  <c r="GM16" i="1"/>
  <c r="GL17" i="1"/>
  <c r="GW17" i="1" s="1"/>
  <c r="GL16" i="1"/>
  <c r="GW16" i="1" s="1"/>
  <c r="GK17" i="1"/>
  <c r="GK16" i="1"/>
  <c r="GR20" i="1"/>
  <c r="GS20" i="1" s="1"/>
  <c r="GR19" i="1"/>
  <c r="GP19" i="1"/>
  <c r="GQ19" i="1" s="1"/>
  <c r="GP20" i="1"/>
  <c r="GN20" i="1"/>
  <c r="GL20" i="1"/>
  <c r="GL19" i="1"/>
  <c r="GN19" i="1"/>
  <c r="GO19" i="1" s="1"/>
  <c r="GM20" i="1"/>
  <c r="GM19" i="1"/>
  <c r="GK20" i="1"/>
  <c r="GK19" i="1"/>
  <c r="DF14" i="1"/>
  <c r="DF13" i="1"/>
  <c r="CM14" i="1"/>
  <c r="CM13" i="1"/>
  <c r="BP14" i="1"/>
  <c r="BP13" i="1"/>
  <c r="BN14" i="1"/>
  <c r="AY14" i="1"/>
  <c r="AY13" i="1"/>
  <c r="AS14" i="1"/>
  <c r="AS13" i="1"/>
  <c r="AD14" i="1"/>
  <c r="AD13" i="1"/>
  <c r="CN14" i="1"/>
  <c r="CN13" i="1"/>
  <c r="BU20" i="1"/>
  <c r="BU17" i="1"/>
  <c r="BU16" i="1"/>
  <c r="BU14" i="1"/>
  <c r="BU13" i="1"/>
  <c r="BU15" i="1" s="1"/>
  <c r="GY11" i="1"/>
  <c r="GX11" i="1" s="1"/>
  <c r="GY9" i="1"/>
  <c r="GX9" i="1" s="1"/>
  <c r="GY8" i="1"/>
  <c r="GX8" i="1" s="1"/>
  <c r="GY7" i="1"/>
  <c r="GR7" i="1"/>
  <c r="GS7" i="1" s="1"/>
  <c r="GP7" i="1"/>
  <c r="GQ7" i="1" s="1"/>
  <c r="GR8" i="1"/>
  <c r="GS8" i="1" s="1"/>
  <c r="GP8" i="1"/>
  <c r="GQ8" i="1" s="1"/>
  <c r="GR9" i="1"/>
  <c r="GP9" i="1"/>
  <c r="GK9" i="1"/>
  <c r="GR10" i="1"/>
  <c r="GS10" i="1" s="1"/>
  <c r="GP10" i="1"/>
  <c r="GQ10" i="1" s="1"/>
  <c r="GR11" i="1"/>
  <c r="GS11" i="1" s="1"/>
  <c r="GP11" i="1"/>
  <c r="GQ11" i="1" s="1"/>
  <c r="GL6" i="1"/>
  <c r="GM6" i="1"/>
  <c r="GN6" i="1"/>
  <c r="GO6" i="1" s="1"/>
  <c r="GK6" i="1"/>
  <c r="GL7" i="1"/>
  <c r="GW7" i="1" s="1"/>
  <c r="GM7" i="1"/>
  <c r="GN7" i="1"/>
  <c r="GK7" i="1"/>
  <c r="GL8" i="1"/>
  <c r="GW8" i="1" s="1"/>
  <c r="GM8" i="1"/>
  <c r="GN8" i="1"/>
  <c r="GO8" i="1" s="1"/>
  <c r="GK8" i="1"/>
  <c r="GL9" i="1"/>
  <c r="GM9" i="1"/>
  <c r="GN9" i="1"/>
  <c r="GL10" i="1"/>
  <c r="GW10" i="1" s="1"/>
  <c r="GM10" i="1"/>
  <c r="GN10" i="1"/>
  <c r="GK10" i="1"/>
  <c r="GL11" i="1"/>
  <c r="GM11" i="1"/>
  <c r="GN11" i="1"/>
  <c r="GO11" i="1" s="1"/>
  <c r="Q73" i="8"/>
  <c r="P73" i="8" s="1"/>
  <c r="L18" i="8"/>
  <c r="L17" i="8"/>
  <c r="L15" i="8"/>
  <c r="L14" i="8"/>
  <c r="L12" i="8"/>
  <c r="L11" i="8"/>
  <c r="L9" i="8"/>
  <c r="L8" i="8"/>
  <c r="L7" i="8"/>
  <c r="L6" i="8"/>
  <c r="L5" i="8"/>
  <c r="L4" i="8"/>
  <c r="HS75" i="15"/>
  <c r="HS76" i="15"/>
  <c r="HS77" i="15"/>
  <c r="HS78" i="15"/>
  <c r="HQ34" i="15"/>
  <c r="HQ35" i="15"/>
  <c r="HQ36" i="15"/>
  <c r="HQ45" i="15"/>
  <c r="HQ48" i="15"/>
  <c r="HQ50" i="15"/>
  <c r="HQ51" i="15"/>
  <c r="HQ65" i="15"/>
  <c r="HQ66" i="15"/>
  <c r="HQ67" i="15"/>
  <c r="HQ68" i="15"/>
  <c r="HQ69" i="15"/>
  <c r="HQ70" i="15"/>
  <c r="HQ71" i="15"/>
  <c r="HQ72" i="15"/>
  <c r="HQ73" i="15"/>
  <c r="HQ74" i="15"/>
  <c r="HQ75" i="15"/>
  <c r="HQ76" i="15"/>
  <c r="HQ77" i="15"/>
  <c r="HQ78" i="15"/>
  <c r="HP34" i="15"/>
  <c r="HP35" i="15"/>
  <c r="HP36" i="15"/>
  <c r="HP45" i="15"/>
  <c r="HP48" i="15"/>
  <c r="HP50" i="15"/>
  <c r="HP51" i="15"/>
  <c r="HP65" i="15"/>
  <c r="HP66" i="15"/>
  <c r="HP67" i="15"/>
  <c r="HP68" i="15"/>
  <c r="HP69" i="15"/>
  <c r="HP70" i="15"/>
  <c r="HP71" i="15"/>
  <c r="HP72" i="15"/>
  <c r="HP73" i="15"/>
  <c r="HP74" i="15"/>
  <c r="HP75" i="15"/>
  <c r="HP76" i="15"/>
  <c r="HP77" i="15"/>
  <c r="HP78" i="15"/>
  <c r="HN65" i="15"/>
  <c r="HN66" i="15"/>
  <c r="HN67" i="15"/>
  <c r="HN68" i="15"/>
  <c r="HN69" i="15"/>
  <c r="HN70" i="15"/>
  <c r="HN71" i="15"/>
  <c r="HN72" i="15"/>
  <c r="HN73" i="15"/>
  <c r="HN74" i="15"/>
  <c r="HN75" i="15"/>
  <c r="HN76" i="15"/>
  <c r="HN77" i="15"/>
  <c r="HN78" i="15"/>
  <c r="HL44" i="15"/>
  <c r="HL65" i="15"/>
  <c r="HL66" i="15"/>
  <c r="HL67" i="15"/>
  <c r="HL68" i="15"/>
  <c r="HL69" i="15"/>
  <c r="HL70" i="15"/>
  <c r="HL71" i="15"/>
  <c r="HL72" i="15"/>
  <c r="HL73" i="15"/>
  <c r="HL74" i="15"/>
  <c r="HL75" i="15"/>
  <c r="HL76" i="15"/>
  <c r="HL77" i="15"/>
  <c r="HL78" i="15"/>
  <c r="HJ34" i="15"/>
  <c r="HJ35" i="15"/>
  <c r="HJ36" i="15"/>
  <c r="HJ38" i="15"/>
  <c r="HJ39" i="15"/>
  <c r="HJ41" i="15"/>
  <c r="HJ42" i="15"/>
  <c r="HJ44" i="15"/>
  <c r="HJ47" i="15"/>
  <c r="HJ65" i="15"/>
  <c r="HJ66" i="15"/>
  <c r="HJ67" i="15"/>
  <c r="HJ68" i="15"/>
  <c r="HJ69" i="15"/>
  <c r="HJ70" i="15"/>
  <c r="HJ71" i="15"/>
  <c r="HJ72" i="15"/>
  <c r="HJ73" i="15"/>
  <c r="HJ74" i="15"/>
  <c r="HJ75" i="15"/>
  <c r="HJ76" i="15"/>
  <c r="HJ77" i="15"/>
  <c r="HJ78" i="15"/>
  <c r="GY66" i="15"/>
  <c r="GY67" i="15"/>
  <c r="GY68" i="15"/>
  <c r="GY69" i="15"/>
  <c r="GY70" i="15"/>
  <c r="GY71" i="15"/>
  <c r="GY72" i="15"/>
  <c r="GY73" i="15"/>
  <c r="GY74" i="15"/>
  <c r="GY75" i="15"/>
  <c r="GY76" i="15"/>
  <c r="GY77" i="15"/>
  <c r="GY78" i="15"/>
  <c r="GY65" i="15"/>
  <c r="GE67" i="15"/>
  <c r="GE68" i="15"/>
  <c r="GE69" i="15"/>
  <c r="GE70" i="15"/>
  <c r="GE71" i="15"/>
  <c r="GE72" i="15"/>
  <c r="GE73" i="15"/>
  <c r="GE74" i="15"/>
  <c r="GE75" i="15"/>
  <c r="GE76" i="15"/>
  <c r="GE77" i="15"/>
  <c r="GE78" i="15"/>
  <c r="GE66" i="15"/>
  <c r="GE65" i="15"/>
  <c r="HV79" i="15"/>
  <c r="HT79" i="15"/>
  <c r="HO79" i="15"/>
  <c r="HN79" i="15"/>
  <c r="HM79" i="15"/>
  <c r="HK79" i="15"/>
  <c r="HI79" i="15"/>
  <c r="HG79" i="15"/>
  <c r="HF79" i="15"/>
  <c r="HB79" i="15"/>
  <c r="HA79" i="15"/>
  <c r="GZ79" i="15"/>
  <c r="GU79" i="15"/>
  <c r="GH79" i="15"/>
  <c r="GG79" i="15"/>
  <c r="GF79" i="15"/>
  <c r="GA79" i="15"/>
  <c r="GS78" i="15"/>
  <c r="GT78" i="15" s="1"/>
  <c r="GQ78" i="15"/>
  <c r="GR78" i="15" s="1"/>
  <c r="GO78" i="15"/>
  <c r="GP78" i="15" s="1"/>
  <c r="GN78" i="15"/>
  <c r="GM78" i="15"/>
  <c r="GL78" i="15"/>
  <c r="FY78" i="15"/>
  <c r="FZ78" i="15" s="1"/>
  <c r="FW78" i="15"/>
  <c r="FX78" i="15" s="1"/>
  <c r="FU78" i="15"/>
  <c r="FV78" i="15" s="1"/>
  <c r="FT78" i="15"/>
  <c r="FS78" i="15"/>
  <c r="FR78" i="15"/>
  <c r="GS77" i="15"/>
  <c r="GT77" i="15" s="1"/>
  <c r="GQ77" i="15"/>
  <c r="GR77" i="15" s="1"/>
  <c r="GO77" i="15"/>
  <c r="GP77" i="15" s="1"/>
  <c r="GN77" i="15"/>
  <c r="GM77" i="15"/>
  <c r="GL77" i="15"/>
  <c r="FY77" i="15"/>
  <c r="FZ77" i="15" s="1"/>
  <c r="FW77" i="15"/>
  <c r="FX77" i="15" s="1"/>
  <c r="FU77" i="15"/>
  <c r="FV77" i="15" s="1"/>
  <c r="FT77" i="15"/>
  <c r="FS77" i="15"/>
  <c r="FR77" i="15"/>
  <c r="GS76" i="15"/>
  <c r="GT76" i="15" s="1"/>
  <c r="GQ76" i="15"/>
  <c r="GR76" i="15" s="1"/>
  <c r="GO76" i="15"/>
  <c r="GP76" i="15" s="1"/>
  <c r="GN76" i="15"/>
  <c r="GM76" i="15"/>
  <c r="GL76" i="15"/>
  <c r="FY76" i="15"/>
  <c r="FZ76" i="15" s="1"/>
  <c r="FW76" i="15"/>
  <c r="FX76" i="15" s="1"/>
  <c r="FU76" i="15"/>
  <c r="FV76" i="15" s="1"/>
  <c r="FT76" i="15"/>
  <c r="FS76" i="15"/>
  <c r="FR76" i="15"/>
  <c r="GS75" i="15"/>
  <c r="GT75" i="15" s="1"/>
  <c r="GQ75" i="15"/>
  <c r="GR75" i="15" s="1"/>
  <c r="GO75" i="15"/>
  <c r="GP75" i="15" s="1"/>
  <c r="GN75" i="15"/>
  <c r="GM75" i="15"/>
  <c r="GL75" i="15"/>
  <c r="FY75" i="15"/>
  <c r="FZ75" i="15" s="1"/>
  <c r="FW75" i="15"/>
  <c r="FX75" i="15" s="1"/>
  <c r="FU75" i="15"/>
  <c r="FV75" i="15" s="1"/>
  <c r="FT75" i="15"/>
  <c r="FS75" i="15"/>
  <c r="FR75" i="15"/>
  <c r="HU74" i="15"/>
  <c r="HS74" i="15" s="1"/>
  <c r="GS74" i="15"/>
  <c r="GT74" i="15" s="1"/>
  <c r="GQ74" i="15"/>
  <c r="GR74" i="15" s="1"/>
  <c r="GO74" i="15"/>
  <c r="GP74" i="15" s="1"/>
  <c r="GN74" i="15"/>
  <c r="GM74" i="15"/>
  <c r="GX74" i="15" s="1"/>
  <c r="GL74" i="15"/>
  <c r="FY74" i="15"/>
  <c r="FZ74" i="15" s="1"/>
  <c r="FW74" i="15"/>
  <c r="FX74" i="15" s="1"/>
  <c r="FU74" i="15"/>
  <c r="FV74" i="15" s="1"/>
  <c r="FT74" i="15"/>
  <c r="FS74" i="15"/>
  <c r="GD74" i="15" s="1"/>
  <c r="FR74" i="15"/>
  <c r="HU73" i="15"/>
  <c r="HS73" i="15" s="1"/>
  <c r="GS73" i="15"/>
  <c r="GT73" i="15" s="1"/>
  <c r="GQ73" i="15"/>
  <c r="GR73" i="15" s="1"/>
  <c r="GO73" i="15"/>
  <c r="GP73" i="15" s="1"/>
  <c r="GN73" i="15"/>
  <c r="GM73" i="15"/>
  <c r="GX73" i="15" s="1"/>
  <c r="GL73" i="15"/>
  <c r="FY73" i="15"/>
  <c r="FZ73" i="15" s="1"/>
  <c r="FW73" i="15"/>
  <c r="FX73" i="15" s="1"/>
  <c r="FU73" i="15"/>
  <c r="FV73" i="15" s="1"/>
  <c r="FT73" i="15"/>
  <c r="FS73" i="15"/>
  <c r="GD73" i="15" s="1"/>
  <c r="FR73" i="15"/>
  <c r="HU72" i="15"/>
  <c r="HS72" i="15" s="1"/>
  <c r="GS72" i="15"/>
  <c r="GT72" i="15" s="1"/>
  <c r="GQ72" i="15"/>
  <c r="GR72" i="15" s="1"/>
  <c r="GO72" i="15"/>
  <c r="GP72" i="15" s="1"/>
  <c r="GN72" i="15"/>
  <c r="GM72" i="15"/>
  <c r="GL72" i="15"/>
  <c r="FY72" i="15"/>
  <c r="FZ72" i="15" s="1"/>
  <c r="FW72" i="15"/>
  <c r="FX72" i="15" s="1"/>
  <c r="FU72" i="15"/>
  <c r="FV72" i="15" s="1"/>
  <c r="FT72" i="15"/>
  <c r="FS72" i="15"/>
  <c r="GD72" i="15" s="1"/>
  <c r="FR72" i="15"/>
  <c r="HU71" i="15"/>
  <c r="HS71" i="15" s="1"/>
  <c r="GS71" i="15"/>
  <c r="GT71" i="15" s="1"/>
  <c r="GQ71" i="15"/>
  <c r="GR71" i="15" s="1"/>
  <c r="GO71" i="15"/>
  <c r="GP71" i="15" s="1"/>
  <c r="GN71" i="15"/>
  <c r="GM71" i="15"/>
  <c r="GL71" i="15"/>
  <c r="FY71" i="15"/>
  <c r="FZ71" i="15" s="1"/>
  <c r="FW71" i="15"/>
  <c r="FX71" i="15" s="1"/>
  <c r="FU71" i="15"/>
  <c r="FV71" i="15" s="1"/>
  <c r="FT71" i="15"/>
  <c r="FS71" i="15"/>
  <c r="FR71" i="15"/>
  <c r="HU70" i="15"/>
  <c r="HS70" i="15" s="1"/>
  <c r="GS70" i="15"/>
  <c r="GT70" i="15" s="1"/>
  <c r="GQ70" i="15"/>
  <c r="GR70" i="15" s="1"/>
  <c r="GO70" i="15"/>
  <c r="GP70" i="15" s="1"/>
  <c r="GN70" i="15"/>
  <c r="GM70" i="15"/>
  <c r="GL70" i="15"/>
  <c r="FY70" i="15"/>
  <c r="FZ70" i="15" s="1"/>
  <c r="FW70" i="15"/>
  <c r="FX70" i="15" s="1"/>
  <c r="FU70" i="15"/>
  <c r="FV70" i="15" s="1"/>
  <c r="FT70" i="15"/>
  <c r="FS70" i="15"/>
  <c r="FR70" i="15"/>
  <c r="HU69" i="15"/>
  <c r="HS69" i="15" s="1"/>
  <c r="GS69" i="15"/>
  <c r="GT69" i="15" s="1"/>
  <c r="GQ69" i="15"/>
  <c r="GR69" i="15" s="1"/>
  <c r="GO69" i="15"/>
  <c r="GP69" i="15" s="1"/>
  <c r="GN69" i="15"/>
  <c r="GM69" i="15"/>
  <c r="GL69" i="15"/>
  <c r="FY69" i="15"/>
  <c r="FZ69" i="15" s="1"/>
  <c r="FW69" i="15"/>
  <c r="FX69" i="15" s="1"/>
  <c r="FU69" i="15"/>
  <c r="FV69" i="15" s="1"/>
  <c r="FT69" i="15"/>
  <c r="FS69" i="15"/>
  <c r="FR69" i="15"/>
  <c r="HU68" i="15"/>
  <c r="HS68" i="15" s="1"/>
  <c r="GS68" i="15"/>
  <c r="GT68" i="15" s="1"/>
  <c r="GQ68" i="15"/>
  <c r="GR68" i="15" s="1"/>
  <c r="GO68" i="15"/>
  <c r="GP68" i="15" s="1"/>
  <c r="GN68" i="15"/>
  <c r="GM68" i="15"/>
  <c r="GX68" i="15" s="1"/>
  <c r="GL68" i="15"/>
  <c r="FY68" i="15"/>
  <c r="FZ68" i="15" s="1"/>
  <c r="FW68" i="15"/>
  <c r="FX68" i="15" s="1"/>
  <c r="FU68" i="15"/>
  <c r="FV68" i="15" s="1"/>
  <c r="FT68" i="15"/>
  <c r="FS68" i="15"/>
  <c r="GD68" i="15" s="1"/>
  <c r="FR68" i="15"/>
  <c r="HU67" i="15"/>
  <c r="HS67" i="15" s="1"/>
  <c r="GS67" i="15"/>
  <c r="GT67" i="15" s="1"/>
  <c r="GQ67" i="15"/>
  <c r="GR67" i="15" s="1"/>
  <c r="GO67" i="15"/>
  <c r="GP67" i="15" s="1"/>
  <c r="GN67" i="15"/>
  <c r="GM67" i="15"/>
  <c r="GX67" i="15" s="1"/>
  <c r="GL67" i="15"/>
  <c r="FY67" i="15"/>
  <c r="FZ67" i="15" s="1"/>
  <c r="FW67" i="15"/>
  <c r="FX67" i="15" s="1"/>
  <c r="FU67" i="15"/>
  <c r="FV67" i="15" s="1"/>
  <c r="FT67" i="15"/>
  <c r="FS67" i="15"/>
  <c r="GD67" i="15" s="1"/>
  <c r="FR67" i="15"/>
  <c r="HU66" i="15"/>
  <c r="HS66" i="15" s="1"/>
  <c r="GS66" i="15"/>
  <c r="GT66" i="15" s="1"/>
  <c r="GQ66" i="15"/>
  <c r="GR66" i="15" s="1"/>
  <c r="GO66" i="15"/>
  <c r="GP66" i="15" s="1"/>
  <c r="GN66" i="15"/>
  <c r="GM66" i="15"/>
  <c r="GX66" i="15" s="1"/>
  <c r="GL66" i="15"/>
  <c r="FY66" i="15"/>
  <c r="FZ66" i="15" s="1"/>
  <c r="FW66" i="15"/>
  <c r="FX66" i="15" s="1"/>
  <c r="FU66" i="15"/>
  <c r="FV66" i="15" s="1"/>
  <c r="FT66" i="15"/>
  <c r="FS66" i="15"/>
  <c r="FR66" i="15"/>
  <c r="HU65" i="15"/>
  <c r="HR79" i="15"/>
  <c r="HQ79" i="15"/>
  <c r="HP79" i="15"/>
  <c r="HL79" i="15"/>
  <c r="HJ79" i="15"/>
  <c r="GY79" i="15"/>
  <c r="GS65" i="15"/>
  <c r="GQ65" i="15"/>
  <c r="GO65" i="15"/>
  <c r="GN65" i="15"/>
  <c r="GM65" i="15"/>
  <c r="GL65" i="15"/>
  <c r="GE79" i="15"/>
  <c r="FY65" i="15"/>
  <c r="FW65" i="15"/>
  <c r="FU65" i="15"/>
  <c r="FT65" i="15"/>
  <c r="FS65" i="15"/>
  <c r="FR65" i="15"/>
  <c r="HV64" i="15"/>
  <c r="HT64" i="15"/>
  <c r="HO64" i="15"/>
  <c r="HB64" i="15"/>
  <c r="GZ64" i="15"/>
  <c r="GU64" i="15"/>
  <c r="GH64" i="15"/>
  <c r="GF64" i="15"/>
  <c r="GA64" i="15"/>
  <c r="FN64" i="15"/>
  <c r="FH64" i="15"/>
  <c r="EU64" i="15"/>
  <c r="EO64" i="15"/>
  <c r="EB64" i="15"/>
  <c r="DV64" i="15"/>
  <c r="DI64" i="15"/>
  <c r="DC64" i="15"/>
  <c r="CP64" i="15"/>
  <c r="CJ64" i="15"/>
  <c r="BW64" i="15"/>
  <c r="BQ64" i="15"/>
  <c r="BD64" i="15"/>
  <c r="AX64" i="15"/>
  <c r="AK64" i="15"/>
  <c r="AE64" i="15"/>
  <c r="R64" i="15"/>
  <c r="L64" i="15"/>
  <c r="HU63" i="15"/>
  <c r="HS63" i="15" s="1"/>
  <c r="HM63" i="15"/>
  <c r="HN63" i="15" s="1"/>
  <c r="HK63" i="15"/>
  <c r="HL63" i="15" s="1"/>
  <c r="HI63" i="15"/>
  <c r="HJ63" i="15" s="1"/>
  <c r="HH63" i="15"/>
  <c r="HG63" i="15"/>
  <c r="HF63" i="15"/>
  <c r="HA63" i="15"/>
  <c r="GY63" i="15" s="1"/>
  <c r="GS63" i="15"/>
  <c r="GT63" i="15" s="1"/>
  <c r="GQ63" i="15"/>
  <c r="GR63" i="15" s="1"/>
  <c r="GO63" i="15"/>
  <c r="GP63" i="15" s="1"/>
  <c r="GN63" i="15"/>
  <c r="GM63" i="15"/>
  <c r="GL63" i="15"/>
  <c r="GG63" i="15"/>
  <c r="GE63" i="15"/>
  <c r="FY63" i="15"/>
  <c r="FZ63" i="15" s="1"/>
  <c r="FW63" i="15"/>
  <c r="FX63" i="15" s="1"/>
  <c r="FU63" i="15"/>
  <c r="FV63" i="15" s="1"/>
  <c r="FT63" i="15"/>
  <c r="FS63" i="15"/>
  <c r="GD63" i="15" s="1"/>
  <c r="FR63" i="15"/>
  <c r="FM63" i="15"/>
  <c r="FL63" i="15"/>
  <c r="FF63" i="15"/>
  <c r="FG63" i="15" s="1"/>
  <c r="FD63" i="15"/>
  <c r="FE63" i="15" s="1"/>
  <c r="FB63" i="15"/>
  <c r="FC63" i="15" s="1"/>
  <c r="FA63" i="15"/>
  <c r="EZ63" i="15"/>
  <c r="FK63" i="15" s="1"/>
  <c r="EY63" i="15"/>
  <c r="ET63" i="15"/>
  <c r="ES63" i="15" s="1"/>
  <c r="EM63" i="15"/>
  <c r="EN63" i="15" s="1"/>
  <c r="EK63" i="15"/>
  <c r="EL63" i="15" s="1"/>
  <c r="EI63" i="15"/>
  <c r="EJ63" i="15" s="1"/>
  <c r="EH63" i="15"/>
  <c r="EG63" i="15"/>
  <c r="EF63" i="15"/>
  <c r="EA63" i="15"/>
  <c r="DZ63" i="15"/>
  <c r="DT63" i="15"/>
  <c r="DU63" i="15" s="1"/>
  <c r="DR63" i="15"/>
  <c r="DS63" i="15" s="1"/>
  <c r="DP63" i="15"/>
  <c r="DQ63" i="15" s="1"/>
  <c r="DO63" i="15"/>
  <c r="DN63" i="15"/>
  <c r="DY63" i="15" s="1"/>
  <c r="DM63" i="15"/>
  <c r="DH63" i="15"/>
  <c r="DG63" i="15"/>
  <c r="DA63" i="15"/>
  <c r="DB63" i="15" s="1"/>
  <c r="CY63" i="15"/>
  <c r="CZ63" i="15" s="1"/>
  <c r="CW63" i="15"/>
  <c r="CX63" i="15" s="1"/>
  <c r="CV63" i="15"/>
  <c r="CU63" i="15"/>
  <c r="DF63" i="15" s="1"/>
  <c r="CT63" i="15"/>
  <c r="CO63" i="15"/>
  <c r="CN63" i="15"/>
  <c r="CH63" i="15"/>
  <c r="CI63" i="15" s="1"/>
  <c r="CF63" i="15"/>
  <c r="CG63" i="15" s="1"/>
  <c r="CD63" i="15"/>
  <c r="CE63" i="15" s="1"/>
  <c r="CC63" i="15"/>
  <c r="CB63" i="15"/>
  <c r="CM63" i="15" s="1"/>
  <c r="CA63" i="15"/>
  <c r="BV63" i="15"/>
  <c r="BU63" i="15"/>
  <c r="BO63" i="15"/>
  <c r="BP63" i="15" s="1"/>
  <c r="BM63" i="15"/>
  <c r="BN63" i="15" s="1"/>
  <c r="BK63" i="15"/>
  <c r="BL63" i="15" s="1"/>
  <c r="BJ63" i="15"/>
  <c r="BI63" i="15"/>
  <c r="BT63" i="15" s="1"/>
  <c r="BH63" i="15"/>
  <c r="BC63" i="15"/>
  <c r="BB63" i="15"/>
  <c r="AV63" i="15"/>
  <c r="AW63" i="15" s="1"/>
  <c r="AT63" i="15"/>
  <c r="AU63" i="15" s="1"/>
  <c r="AR63" i="15"/>
  <c r="AS63" i="15" s="1"/>
  <c r="AQ63" i="15"/>
  <c r="AP63" i="15"/>
  <c r="BA63" i="15" s="1"/>
  <c r="AO63" i="15"/>
  <c r="AJ63" i="15"/>
  <c r="AI63" i="15"/>
  <c r="AC63" i="15"/>
  <c r="AD63" i="15" s="1"/>
  <c r="AA63" i="15"/>
  <c r="AB63" i="15" s="1"/>
  <c r="Y63" i="15"/>
  <c r="Z63" i="15" s="1"/>
  <c r="X63" i="15"/>
  <c r="W63" i="15"/>
  <c r="AH63" i="15" s="1"/>
  <c r="V63" i="15"/>
  <c r="Q63" i="15"/>
  <c r="P63" i="15"/>
  <c r="J63" i="15"/>
  <c r="K63" i="15" s="1"/>
  <c r="H63" i="15"/>
  <c r="I63" i="15" s="1"/>
  <c r="F63" i="15"/>
  <c r="G63" i="15" s="1"/>
  <c r="E63" i="15"/>
  <c r="D63" i="15"/>
  <c r="O63" i="15" s="1"/>
  <c r="C63" i="15"/>
  <c r="HU62" i="15"/>
  <c r="HS62" i="15" s="1"/>
  <c r="HM62" i="15"/>
  <c r="HN62" i="15" s="1"/>
  <c r="HK62" i="15"/>
  <c r="HL62" i="15" s="1"/>
  <c r="HI62" i="15"/>
  <c r="HJ62" i="15" s="1"/>
  <c r="HH62" i="15"/>
  <c r="HG62" i="15"/>
  <c r="HF62" i="15"/>
  <c r="HA62" i="15"/>
  <c r="GY62" i="15" s="1"/>
  <c r="GS62" i="15"/>
  <c r="GT62" i="15" s="1"/>
  <c r="GQ62" i="15"/>
  <c r="GR62" i="15" s="1"/>
  <c r="GO62" i="15"/>
  <c r="GP62" i="15" s="1"/>
  <c r="GN62" i="15"/>
  <c r="GM62" i="15"/>
  <c r="GL62" i="15"/>
  <c r="GG62" i="15"/>
  <c r="GE62" i="15"/>
  <c r="FY62" i="15"/>
  <c r="FZ62" i="15" s="1"/>
  <c r="FW62" i="15"/>
  <c r="FX62" i="15" s="1"/>
  <c r="FU62" i="15"/>
  <c r="FV62" i="15" s="1"/>
  <c r="FT62" i="15"/>
  <c r="FS62" i="15"/>
  <c r="FR62" i="15"/>
  <c r="FM62" i="15"/>
  <c r="FL62" i="15" s="1"/>
  <c r="FF62" i="15"/>
  <c r="FG62" i="15" s="1"/>
  <c r="FD62" i="15"/>
  <c r="FE62" i="15" s="1"/>
  <c r="FB62" i="15"/>
  <c r="FC62" i="15" s="1"/>
  <c r="FA62" i="15"/>
  <c r="EZ62" i="15"/>
  <c r="FK62" i="15" s="1"/>
  <c r="EY62" i="15"/>
  <c r="ET62" i="15"/>
  <c r="ES62" i="15" s="1"/>
  <c r="EM62" i="15"/>
  <c r="EN62" i="15" s="1"/>
  <c r="EK62" i="15"/>
  <c r="EL62" i="15" s="1"/>
  <c r="EI62" i="15"/>
  <c r="EJ62" i="15" s="1"/>
  <c r="EH62" i="15"/>
  <c r="EG62" i="15"/>
  <c r="EF62" i="15"/>
  <c r="EA62" i="15"/>
  <c r="DZ62" i="15" s="1"/>
  <c r="DT62" i="15"/>
  <c r="DU62" i="15" s="1"/>
  <c r="DR62" i="15"/>
  <c r="DS62" i="15" s="1"/>
  <c r="DP62" i="15"/>
  <c r="DQ62" i="15" s="1"/>
  <c r="DO62" i="15"/>
  <c r="DN62" i="15"/>
  <c r="DM62" i="15"/>
  <c r="DH62" i="15"/>
  <c r="DG62" i="15"/>
  <c r="DA62" i="15"/>
  <c r="DB62" i="15" s="1"/>
  <c r="CY62" i="15"/>
  <c r="CZ62" i="15" s="1"/>
  <c r="CW62" i="15"/>
  <c r="CX62" i="15" s="1"/>
  <c r="CV62" i="15"/>
  <c r="CU62" i="15"/>
  <c r="DF62" i="15" s="1"/>
  <c r="CT62" i="15"/>
  <c r="CO62" i="15"/>
  <c r="CN62" i="15"/>
  <c r="CH62" i="15"/>
  <c r="CI62" i="15" s="1"/>
  <c r="CF62" i="15"/>
  <c r="CG62" i="15" s="1"/>
  <c r="CD62" i="15"/>
  <c r="CE62" i="15" s="1"/>
  <c r="CC62" i="15"/>
  <c r="CB62" i="15"/>
  <c r="CM62" i="15" s="1"/>
  <c r="CA62" i="15"/>
  <c r="BV62" i="15"/>
  <c r="BU62" i="15"/>
  <c r="BO62" i="15"/>
  <c r="BP62" i="15" s="1"/>
  <c r="BM62" i="15"/>
  <c r="BN62" i="15" s="1"/>
  <c r="BK62" i="15"/>
  <c r="BL62" i="15" s="1"/>
  <c r="BJ62" i="15"/>
  <c r="BI62" i="15"/>
  <c r="BT62" i="15" s="1"/>
  <c r="BH62" i="15"/>
  <c r="BC62" i="15"/>
  <c r="BB62" i="15"/>
  <c r="AV62" i="15"/>
  <c r="AW62" i="15" s="1"/>
  <c r="AT62" i="15"/>
  <c r="AU62" i="15" s="1"/>
  <c r="AR62" i="15"/>
  <c r="AS62" i="15" s="1"/>
  <c r="AQ62" i="15"/>
  <c r="AP62" i="15"/>
  <c r="BA62" i="15" s="1"/>
  <c r="AO62" i="15"/>
  <c r="AJ62" i="15"/>
  <c r="AI62" i="15"/>
  <c r="AC62" i="15"/>
  <c r="AD62" i="15" s="1"/>
  <c r="AA62" i="15"/>
  <c r="AB62" i="15" s="1"/>
  <c r="Y62" i="15"/>
  <c r="Z62" i="15" s="1"/>
  <c r="X62" i="15"/>
  <c r="W62" i="15"/>
  <c r="AH62" i="15" s="1"/>
  <c r="V62" i="15"/>
  <c r="Q62" i="15"/>
  <c r="P62" i="15"/>
  <c r="J62" i="15"/>
  <c r="K62" i="15" s="1"/>
  <c r="H62" i="15"/>
  <c r="I62" i="15" s="1"/>
  <c r="F62" i="15"/>
  <c r="G62" i="15" s="1"/>
  <c r="E62" i="15"/>
  <c r="D62" i="15"/>
  <c r="O62" i="15" s="1"/>
  <c r="C62" i="15"/>
  <c r="HU61" i="15"/>
  <c r="HS61" i="15" s="1"/>
  <c r="HM61" i="15"/>
  <c r="HN61" i="15" s="1"/>
  <c r="HK61" i="15"/>
  <c r="HL61" i="15" s="1"/>
  <c r="HI61" i="15"/>
  <c r="HJ61" i="15" s="1"/>
  <c r="HH61" i="15"/>
  <c r="HG61" i="15"/>
  <c r="HF61" i="15"/>
  <c r="HA61" i="15"/>
  <c r="GY61" i="15"/>
  <c r="GS61" i="15"/>
  <c r="GT61" i="15" s="1"/>
  <c r="GQ61" i="15"/>
  <c r="GR61" i="15" s="1"/>
  <c r="GO61" i="15"/>
  <c r="GP61" i="15" s="1"/>
  <c r="GN61" i="15"/>
  <c r="GM61" i="15"/>
  <c r="GL61" i="15"/>
  <c r="GG61" i="15"/>
  <c r="GE61" i="15" s="1"/>
  <c r="FY61" i="15"/>
  <c r="FZ61" i="15" s="1"/>
  <c r="FW61" i="15"/>
  <c r="FX61" i="15" s="1"/>
  <c r="FU61" i="15"/>
  <c r="FV61" i="15" s="1"/>
  <c r="FT61" i="15"/>
  <c r="FS61" i="15"/>
  <c r="FR61" i="15"/>
  <c r="FM61" i="15"/>
  <c r="FL61" i="15"/>
  <c r="FF61" i="15"/>
  <c r="FG61" i="15" s="1"/>
  <c r="FD61" i="15"/>
  <c r="FE61" i="15" s="1"/>
  <c r="FB61" i="15"/>
  <c r="FC61" i="15" s="1"/>
  <c r="FA61" i="15"/>
  <c r="EZ61" i="15"/>
  <c r="FK61" i="15" s="1"/>
  <c r="EY61" i="15"/>
  <c r="ET61" i="15"/>
  <c r="ES61" i="15" s="1"/>
  <c r="EM61" i="15"/>
  <c r="EN61" i="15" s="1"/>
  <c r="EK61" i="15"/>
  <c r="EL61" i="15" s="1"/>
  <c r="EI61" i="15"/>
  <c r="EJ61" i="15" s="1"/>
  <c r="EH61" i="15"/>
  <c r="EG61" i="15"/>
  <c r="ER61" i="15" s="1"/>
  <c r="EF61" i="15"/>
  <c r="EA61" i="15"/>
  <c r="DZ61" i="15" s="1"/>
  <c r="DT61" i="15"/>
  <c r="DU61" i="15" s="1"/>
  <c r="DR61" i="15"/>
  <c r="DS61" i="15" s="1"/>
  <c r="DP61" i="15"/>
  <c r="DQ61" i="15" s="1"/>
  <c r="DO61" i="15"/>
  <c r="DN61" i="15"/>
  <c r="DM61" i="15"/>
  <c r="DH61" i="15"/>
  <c r="DG61" i="15"/>
  <c r="DA61" i="15"/>
  <c r="DB61" i="15" s="1"/>
  <c r="CY61" i="15"/>
  <c r="CZ61" i="15" s="1"/>
  <c r="CW61" i="15"/>
  <c r="CX61" i="15" s="1"/>
  <c r="CV61" i="15"/>
  <c r="CU61" i="15"/>
  <c r="DF61" i="15" s="1"/>
  <c r="CT61" i="15"/>
  <c r="CO61" i="15"/>
  <c r="CN61" i="15"/>
  <c r="CH61" i="15"/>
  <c r="CI61" i="15" s="1"/>
  <c r="CF61" i="15"/>
  <c r="CG61" i="15" s="1"/>
  <c r="CD61" i="15"/>
  <c r="CE61" i="15" s="1"/>
  <c r="CC61" i="15"/>
  <c r="CB61" i="15"/>
  <c r="CM61" i="15" s="1"/>
  <c r="CA61" i="15"/>
  <c r="BV61" i="15"/>
  <c r="BU61" i="15"/>
  <c r="BO61" i="15"/>
  <c r="BP61" i="15" s="1"/>
  <c r="BM61" i="15"/>
  <c r="BN61" i="15" s="1"/>
  <c r="BK61" i="15"/>
  <c r="BL61" i="15" s="1"/>
  <c r="BJ61" i="15"/>
  <c r="BI61" i="15"/>
  <c r="BT61" i="15" s="1"/>
  <c r="BH61" i="15"/>
  <c r="BC61" i="15"/>
  <c r="BB61" i="15"/>
  <c r="AV61" i="15"/>
  <c r="AW61" i="15" s="1"/>
  <c r="AT61" i="15"/>
  <c r="AU61" i="15" s="1"/>
  <c r="AR61" i="15"/>
  <c r="AS61" i="15" s="1"/>
  <c r="AQ61" i="15"/>
  <c r="AP61" i="15"/>
  <c r="BA61" i="15" s="1"/>
  <c r="AO61" i="15"/>
  <c r="AJ61" i="15"/>
  <c r="AI61" i="15"/>
  <c r="AC61" i="15"/>
  <c r="AD61" i="15" s="1"/>
  <c r="AA61" i="15"/>
  <c r="AB61" i="15" s="1"/>
  <c r="Y61" i="15"/>
  <c r="Z61" i="15" s="1"/>
  <c r="X61" i="15"/>
  <c r="W61" i="15"/>
  <c r="AH61" i="15" s="1"/>
  <c r="V61" i="15"/>
  <c r="Q61" i="15"/>
  <c r="P61" i="15"/>
  <c r="J61" i="15"/>
  <c r="K61" i="15" s="1"/>
  <c r="H61" i="15"/>
  <c r="I61" i="15" s="1"/>
  <c r="F61" i="15"/>
  <c r="G61" i="15" s="1"/>
  <c r="E61" i="15"/>
  <c r="D61" i="15"/>
  <c r="O61" i="15" s="1"/>
  <c r="C61" i="15"/>
  <c r="HU60" i="15"/>
  <c r="HM60" i="15"/>
  <c r="HN60" i="15" s="1"/>
  <c r="HK60" i="15"/>
  <c r="HL60" i="15" s="1"/>
  <c r="HI60" i="15"/>
  <c r="HJ60" i="15" s="1"/>
  <c r="HH60" i="15"/>
  <c r="HG60" i="15"/>
  <c r="HF60" i="15"/>
  <c r="HA60" i="15"/>
  <c r="GY60" i="15"/>
  <c r="GS60" i="15"/>
  <c r="GQ60" i="15"/>
  <c r="GO60" i="15"/>
  <c r="GN60" i="15"/>
  <c r="GM60" i="15"/>
  <c r="GL60" i="15"/>
  <c r="GG60" i="15"/>
  <c r="FY60" i="15"/>
  <c r="FW60" i="15"/>
  <c r="FU60" i="15"/>
  <c r="FT60" i="15"/>
  <c r="FS60" i="15"/>
  <c r="FR60" i="15"/>
  <c r="FM60" i="15"/>
  <c r="FL60" i="15"/>
  <c r="FF60" i="15"/>
  <c r="FD60" i="15"/>
  <c r="FB60" i="15"/>
  <c r="FA60" i="15"/>
  <c r="EZ60" i="15"/>
  <c r="EY60" i="15"/>
  <c r="ET60" i="15"/>
  <c r="ES60" i="15"/>
  <c r="EM60" i="15"/>
  <c r="EK60" i="15"/>
  <c r="EI60" i="15"/>
  <c r="EH60" i="15"/>
  <c r="EG60" i="15"/>
  <c r="EF60" i="15"/>
  <c r="EA60" i="15"/>
  <c r="DT60" i="15"/>
  <c r="DR60" i="15"/>
  <c r="DP60" i="15"/>
  <c r="DO60" i="15"/>
  <c r="DN60" i="15"/>
  <c r="DM60" i="15"/>
  <c r="DH60" i="15"/>
  <c r="DH64" i="15" s="1"/>
  <c r="DG60" i="15"/>
  <c r="DG64" i="15" s="1"/>
  <c r="DA60" i="15"/>
  <c r="CY60" i="15"/>
  <c r="CW60" i="15"/>
  <c r="CV60" i="15"/>
  <c r="CV64" i="15" s="1"/>
  <c r="CU60" i="15"/>
  <c r="CT60" i="15"/>
  <c r="CO60" i="15"/>
  <c r="CO64" i="15" s="1"/>
  <c r="CN60" i="15"/>
  <c r="CN64" i="15" s="1"/>
  <c r="CH60" i="15"/>
  <c r="CF60" i="15"/>
  <c r="CD60" i="15"/>
  <c r="CC60" i="15"/>
  <c r="CC64" i="15" s="1"/>
  <c r="CB60" i="15"/>
  <c r="CA60" i="15"/>
  <c r="BV60" i="15"/>
  <c r="BV64" i="15" s="1"/>
  <c r="BU60" i="15"/>
  <c r="BU64" i="15" s="1"/>
  <c r="BO60" i="15"/>
  <c r="BM60" i="15"/>
  <c r="BK60" i="15"/>
  <c r="BJ60" i="15"/>
  <c r="BJ64" i="15" s="1"/>
  <c r="BI60" i="15"/>
  <c r="BH60" i="15"/>
  <c r="BC60" i="15"/>
  <c r="BC64" i="15" s="1"/>
  <c r="BB60" i="15"/>
  <c r="BB64" i="15" s="1"/>
  <c r="AV60" i="15"/>
  <c r="AT60" i="15"/>
  <c r="AR60" i="15"/>
  <c r="AQ60" i="15"/>
  <c r="AQ64" i="15" s="1"/>
  <c r="AP60" i="15"/>
  <c r="AO60" i="15"/>
  <c r="AJ60" i="15"/>
  <c r="AJ64" i="15" s="1"/>
  <c r="AI60" i="15"/>
  <c r="AI64" i="15" s="1"/>
  <c r="AC60" i="15"/>
  <c r="AA60" i="15"/>
  <c r="Y60" i="15"/>
  <c r="X60" i="15"/>
  <c r="X64" i="15" s="1"/>
  <c r="W60" i="15"/>
  <c r="V60" i="15"/>
  <c r="Q60" i="15"/>
  <c r="Q64" i="15" s="1"/>
  <c r="P60" i="15"/>
  <c r="P64" i="15" s="1"/>
  <c r="J60" i="15"/>
  <c r="H60" i="15"/>
  <c r="F60" i="15"/>
  <c r="E60" i="15"/>
  <c r="E64" i="15" s="1"/>
  <c r="D60" i="15"/>
  <c r="C60" i="15"/>
  <c r="HV59" i="15"/>
  <c r="HT59" i="15"/>
  <c r="HO59" i="15"/>
  <c r="HB59" i="15"/>
  <c r="GZ59" i="15"/>
  <c r="GU59" i="15"/>
  <c r="GH59" i="15"/>
  <c r="GF59" i="15"/>
  <c r="GA59" i="15"/>
  <c r="FN59" i="15"/>
  <c r="FH59" i="15"/>
  <c r="EU59" i="15"/>
  <c r="EO59" i="15"/>
  <c r="EB59" i="15"/>
  <c r="DV59" i="15"/>
  <c r="DI59" i="15"/>
  <c r="DC59" i="15"/>
  <c r="CP59" i="15"/>
  <c r="CJ59" i="15"/>
  <c r="BW59" i="15"/>
  <c r="BQ59" i="15"/>
  <c r="BD59" i="15"/>
  <c r="AK59" i="15"/>
  <c r="R59" i="15"/>
  <c r="L59" i="15"/>
  <c r="HU58" i="15"/>
  <c r="HS58" i="15" s="1"/>
  <c r="HM58" i="15"/>
  <c r="HN58" i="15" s="1"/>
  <c r="HK58" i="15"/>
  <c r="HL58" i="15" s="1"/>
  <c r="HI58" i="15"/>
  <c r="HJ58" i="15" s="1"/>
  <c r="HH58" i="15"/>
  <c r="HG58" i="15"/>
  <c r="HF58" i="15"/>
  <c r="HA58" i="15"/>
  <c r="GY58" i="15" s="1"/>
  <c r="GS58" i="15"/>
  <c r="GT58" i="15" s="1"/>
  <c r="GQ58" i="15"/>
  <c r="GR58" i="15" s="1"/>
  <c r="GO58" i="15"/>
  <c r="GP58" i="15" s="1"/>
  <c r="GN58" i="15"/>
  <c r="GM58" i="15"/>
  <c r="GX58" i="15" s="1"/>
  <c r="GL58" i="15"/>
  <c r="GG58" i="15"/>
  <c r="GE58" i="15" s="1"/>
  <c r="FY58" i="15"/>
  <c r="FZ58" i="15" s="1"/>
  <c r="FW58" i="15"/>
  <c r="FX58" i="15" s="1"/>
  <c r="FU58" i="15"/>
  <c r="FV58" i="15" s="1"/>
  <c r="FT58" i="15"/>
  <c r="FS58" i="15"/>
  <c r="FR58" i="15"/>
  <c r="FM58" i="15"/>
  <c r="FL58" i="15" s="1"/>
  <c r="FF58" i="15"/>
  <c r="FG58" i="15" s="1"/>
  <c r="FD58" i="15"/>
  <c r="FE58" i="15" s="1"/>
  <c r="FB58" i="15"/>
  <c r="FC58" i="15" s="1"/>
  <c r="FA58" i="15"/>
  <c r="EZ58" i="15"/>
  <c r="EY58" i="15"/>
  <c r="ET58" i="15"/>
  <c r="ES58" i="15" s="1"/>
  <c r="EM58" i="15"/>
  <c r="EN58" i="15" s="1"/>
  <c r="EK58" i="15"/>
  <c r="EL58" i="15" s="1"/>
  <c r="EI58" i="15"/>
  <c r="EJ58" i="15" s="1"/>
  <c r="EH58" i="15"/>
  <c r="EG58" i="15"/>
  <c r="EF58" i="15"/>
  <c r="EA58" i="15"/>
  <c r="DZ58" i="15" s="1"/>
  <c r="DT58" i="15"/>
  <c r="DU58" i="15" s="1"/>
  <c r="DR58" i="15"/>
  <c r="DS58" i="15" s="1"/>
  <c r="DP58" i="15"/>
  <c r="DQ58" i="15" s="1"/>
  <c r="DO58" i="15"/>
  <c r="DN58" i="15"/>
  <c r="DM58" i="15"/>
  <c r="DH58" i="15"/>
  <c r="DG58" i="15"/>
  <c r="DA58" i="15"/>
  <c r="DB58" i="15" s="1"/>
  <c r="CY58" i="15"/>
  <c r="CZ58" i="15" s="1"/>
  <c r="CW58" i="15"/>
  <c r="CX58" i="15" s="1"/>
  <c r="CV58" i="15"/>
  <c r="CU58" i="15"/>
  <c r="DF58" i="15" s="1"/>
  <c r="CT58" i="15"/>
  <c r="CO58" i="15"/>
  <c r="CN58" i="15"/>
  <c r="CH58" i="15"/>
  <c r="CI58" i="15" s="1"/>
  <c r="CF58" i="15"/>
  <c r="CG58" i="15" s="1"/>
  <c r="CD58" i="15"/>
  <c r="CE58" i="15" s="1"/>
  <c r="CC58" i="15"/>
  <c r="CB58" i="15"/>
  <c r="CM58" i="15" s="1"/>
  <c r="CA58" i="15"/>
  <c r="BV58" i="15"/>
  <c r="BU58" i="15"/>
  <c r="BO58" i="15"/>
  <c r="BP58" i="15" s="1"/>
  <c r="BM58" i="15"/>
  <c r="BN58" i="15" s="1"/>
  <c r="BK58" i="15"/>
  <c r="BL58" i="15" s="1"/>
  <c r="BJ58" i="15"/>
  <c r="BI58" i="15"/>
  <c r="BT58" i="15" s="1"/>
  <c r="BH58" i="15"/>
  <c r="BC58" i="15"/>
  <c r="BB58" i="15"/>
  <c r="AV58" i="15"/>
  <c r="AW58" i="15" s="1"/>
  <c r="AT58" i="15"/>
  <c r="AU58" i="15" s="1"/>
  <c r="AR58" i="15"/>
  <c r="AS58" i="15" s="1"/>
  <c r="AQ58" i="15"/>
  <c r="AP58" i="15"/>
  <c r="BA58" i="15" s="1"/>
  <c r="AO58" i="15"/>
  <c r="AJ58" i="15"/>
  <c r="AI58" i="15"/>
  <c r="AC58" i="15"/>
  <c r="AD58" i="15" s="1"/>
  <c r="AA58" i="15"/>
  <c r="AB58" i="15" s="1"/>
  <c r="Y58" i="15"/>
  <c r="Z58" i="15" s="1"/>
  <c r="X58" i="15"/>
  <c r="W58" i="15"/>
  <c r="AH58" i="15" s="1"/>
  <c r="V58" i="15"/>
  <c r="Q58" i="15"/>
  <c r="P58" i="15"/>
  <c r="J58" i="15"/>
  <c r="K58" i="15" s="1"/>
  <c r="H58" i="15"/>
  <c r="I58" i="15" s="1"/>
  <c r="F58" i="15"/>
  <c r="G58" i="15" s="1"/>
  <c r="E58" i="15"/>
  <c r="D58" i="15"/>
  <c r="O58" i="15" s="1"/>
  <c r="C58" i="15"/>
  <c r="HU57" i="15"/>
  <c r="HM57" i="15"/>
  <c r="HN57" i="15" s="1"/>
  <c r="HK57" i="15"/>
  <c r="HL57" i="15" s="1"/>
  <c r="HI57" i="15"/>
  <c r="HJ57" i="15" s="1"/>
  <c r="HH57" i="15"/>
  <c r="HG57" i="15"/>
  <c r="HF57" i="15"/>
  <c r="HA57" i="15"/>
  <c r="GY57" i="15"/>
  <c r="GS57" i="15"/>
  <c r="GQ57" i="15"/>
  <c r="GO57" i="15"/>
  <c r="GN57" i="15"/>
  <c r="GM57" i="15"/>
  <c r="GL57" i="15"/>
  <c r="GG57" i="15"/>
  <c r="GE57" i="15"/>
  <c r="FY57" i="15"/>
  <c r="FW57" i="15"/>
  <c r="FU57" i="15"/>
  <c r="FT57" i="15"/>
  <c r="FT59" i="15" s="1"/>
  <c r="FS57" i="15"/>
  <c r="FR57" i="15"/>
  <c r="FM57" i="15"/>
  <c r="FL57" i="15" s="1"/>
  <c r="FF57" i="15"/>
  <c r="FD57" i="15"/>
  <c r="FB57" i="15"/>
  <c r="FA57" i="15"/>
  <c r="EZ57" i="15"/>
  <c r="EY57" i="15"/>
  <c r="ET57" i="15"/>
  <c r="ES57" i="15" s="1"/>
  <c r="EM57" i="15"/>
  <c r="EK57" i="15"/>
  <c r="EI57" i="15"/>
  <c r="EH57" i="15"/>
  <c r="EG57" i="15"/>
  <c r="EF57" i="15"/>
  <c r="EA57" i="15"/>
  <c r="DZ57" i="15"/>
  <c r="DT57" i="15"/>
  <c r="DR57" i="15"/>
  <c r="DP57" i="15"/>
  <c r="DO57" i="15"/>
  <c r="DN57" i="15"/>
  <c r="DM57" i="15"/>
  <c r="DH57" i="15"/>
  <c r="DH59" i="15" s="1"/>
  <c r="DG57" i="15"/>
  <c r="DG59" i="15" s="1"/>
  <c r="DA57" i="15"/>
  <c r="CY57" i="15"/>
  <c r="CW57" i="15"/>
  <c r="CV57" i="15"/>
  <c r="CV59" i="15" s="1"/>
  <c r="CU57" i="15"/>
  <c r="CT57" i="15"/>
  <c r="CO57" i="15"/>
  <c r="CO59" i="15" s="1"/>
  <c r="CN57" i="15"/>
  <c r="CN59" i="15" s="1"/>
  <c r="CH57" i="15"/>
  <c r="CF57" i="15"/>
  <c r="CD57" i="15"/>
  <c r="CC57" i="15"/>
  <c r="CC59" i="15" s="1"/>
  <c r="CB57" i="15"/>
  <c r="CA57" i="15"/>
  <c r="BV57" i="15"/>
  <c r="BV59" i="15" s="1"/>
  <c r="BU57" i="15"/>
  <c r="BU59" i="15" s="1"/>
  <c r="BO57" i="15"/>
  <c r="BM57" i="15"/>
  <c r="BK57" i="15"/>
  <c r="BJ57" i="15"/>
  <c r="BJ59" i="15" s="1"/>
  <c r="BI57" i="15"/>
  <c r="BH57" i="15"/>
  <c r="BC57" i="15"/>
  <c r="BC59" i="15" s="1"/>
  <c r="BB57" i="15"/>
  <c r="BB59" i="15" s="1"/>
  <c r="AV57" i="15"/>
  <c r="AT57" i="15"/>
  <c r="AR57" i="15"/>
  <c r="AQ57" i="15"/>
  <c r="AQ59" i="15" s="1"/>
  <c r="AP57" i="15"/>
  <c r="AO57" i="15"/>
  <c r="AJ57" i="15"/>
  <c r="AJ59" i="15" s="1"/>
  <c r="AI57" i="15"/>
  <c r="AI59" i="15" s="1"/>
  <c r="AC57" i="15"/>
  <c r="AA57" i="15"/>
  <c r="Y57" i="15"/>
  <c r="X57" i="15"/>
  <c r="X59" i="15" s="1"/>
  <c r="W57" i="15"/>
  <c r="V57" i="15"/>
  <c r="Q57" i="15"/>
  <c r="Q59" i="15" s="1"/>
  <c r="P57" i="15"/>
  <c r="P59" i="15" s="1"/>
  <c r="J57" i="15"/>
  <c r="H57" i="15"/>
  <c r="F57" i="15"/>
  <c r="E57" i="15"/>
  <c r="E59" i="15" s="1"/>
  <c r="D57" i="15"/>
  <c r="C57" i="15"/>
  <c r="HV56" i="15"/>
  <c r="HT56" i="15"/>
  <c r="HO56" i="15"/>
  <c r="HB56" i="15"/>
  <c r="GZ56" i="15"/>
  <c r="GU56" i="15"/>
  <c r="GH56" i="15"/>
  <c r="GF56" i="15"/>
  <c r="GA56" i="15"/>
  <c r="FN56" i="15"/>
  <c r="FH56" i="15"/>
  <c r="EU56" i="15"/>
  <c r="EO56" i="15"/>
  <c r="EB56" i="15"/>
  <c r="DV56" i="15"/>
  <c r="DI56" i="15"/>
  <c r="DC56" i="15"/>
  <c r="CP56" i="15"/>
  <c r="CJ56" i="15"/>
  <c r="BW56" i="15"/>
  <c r="BQ56" i="15"/>
  <c r="BD56" i="15"/>
  <c r="AK56" i="15"/>
  <c r="R56" i="15"/>
  <c r="L56" i="15"/>
  <c r="HU55" i="15"/>
  <c r="HS55" i="15" s="1"/>
  <c r="HM55" i="15"/>
  <c r="HN55" i="15" s="1"/>
  <c r="HK55" i="15"/>
  <c r="HL55" i="15" s="1"/>
  <c r="HI55" i="15"/>
  <c r="HJ55" i="15" s="1"/>
  <c r="HH55" i="15"/>
  <c r="HG55" i="15"/>
  <c r="HF55" i="15"/>
  <c r="HA55" i="15"/>
  <c r="GY55" i="15" s="1"/>
  <c r="GS55" i="15"/>
  <c r="GT55" i="15" s="1"/>
  <c r="GQ55" i="15"/>
  <c r="GR55" i="15" s="1"/>
  <c r="GO55" i="15"/>
  <c r="GP55" i="15" s="1"/>
  <c r="GN55" i="15"/>
  <c r="GM55" i="15"/>
  <c r="GX55" i="15" s="1"/>
  <c r="GL55" i="15"/>
  <c r="GG55" i="15"/>
  <c r="GE55" i="15" s="1"/>
  <c r="FY55" i="15"/>
  <c r="FZ55" i="15" s="1"/>
  <c r="FW55" i="15"/>
  <c r="FX55" i="15" s="1"/>
  <c r="FU55" i="15"/>
  <c r="FV55" i="15" s="1"/>
  <c r="FT55" i="15"/>
  <c r="FS55" i="15"/>
  <c r="FR55" i="15"/>
  <c r="FM55" i="15"/>
  <c r="FL55" i="15" s="1"/>
  <c r="FF55" i="15"/>
  <c r="FG55" i="15" s="1"/>
  <c r="FD55" i="15"/>
  <c r="FE55" i="15" s="1"/>
  <c r="FB55" i="15"/>
  <c r="FC55" i="15" s="1"/>
  <c r="FA55" i="15"/>
  <c r="EZ55" i="15"/>
  <c r="EY55" i="15"/>
  <c r="ET55" i="15"/>
  <c r="ES55" i="15"/>
  <c r="EM55" i="15"/>
  <c r="EN55" i="15" s="1"/>
  <c r="EK55" i="15"/>
  <c r="EL55" i="15" s="1"/>
  <c r="EI55" i="15"/>
  <c r="EJ55" i="15" s="1"/>
  <c r="EH55" i="15"/>
  <c r="EG55" i="15"/>
  <c r="EF55" i="15"/>
  <c r="EA55" i="15"/>
  <c r="DZ55" i="15" s="1"/>
  <c r="DT55" i="15"/>
  <c r="DU55" i="15" s="1"/>
  <c r="DR55" i="15"/>
  <c r="DS55" i="15" s="1"/>
  <c r="DP55" i="15"/>
  <c r="DQ55" i="15" s="1"/>
  <c r="DO55" i="15"/>
  <c r="DN55" i="15"/>
  <c r="DY55" i="15" s="1"/>
  <c r="DM55" i="15"/>
  <c r="DH55" i="15"/>
  <c r="DG55" i="15"/>
  <c r="DA55" i="15"/>
  <c r="DB55" i="15" s="1"/>
  <c r="CY55" i="15"/>
  <c r="CZ55" i="15" s="1"/>
  <c r="CW55" i="15"/>
  <c r="CX55" i="15" s="1"/>
  <c r="CV55" i="15"/>
  <c r="CU55" i="15"/>
  <c r="DF55" i="15" s="1"/>
  <c r="CT55" i="15"/>
  <c r="CO55" i="15"/>
  <c r="CN55" i="15"/>
  <c r="CH55" i="15"/>
  <c r="CI55" i="15" s="1"/>
  <c r="CF55" i="15"/>
  <c r="CG55" i="15" s="1"/>
  <c r="CD55" i="15"/>
  <c r="CE55" i="15" s="1"/>
  <c r="CC55" i="15"/>
  <c r="CB55" i="15"/>
  <c r="CM55" i="15" s="1"/>
  <c r="CA55" i="15"/>
  <c r="BV55" i="15"/>
  <c r="BU55" i="15"/>
  <c r="BO55" i="15"/>
  <c r="BP55" i="15" s="1"/>
  <c r="BM55" i="15"/>
  <c r="BN55" i="15" s="1"/>
  <c r="BK55" i="15"/>
  <c r="BL55" i="15" s="1"/>
  <c r="BJ55" i="15"/>
  <c r="BI55" i="15"/>
  <c r="BT55" i="15" s="1"/>
  <c r="BH55" i="15"/>
  <c r="BC55" i="15"/>
  <c r="BB55" i="15"/>
  <c r="AV55" i="15"/>
  <c r="AW55" i="15" s="1"/>
  <c r="AT55" i="15"/>
  <c r="AU55" i="15" s="1"/>
  <c r="AR55" i="15"/>
  <c r="AS55" i="15" s="1"/>
  <c r="AQ55" i="15"/>
  <c r="AP55" i="15"/>
  <c r="BA55" i="15" s="1"/>
  <c r="AO55" i="15"/>
  <c r="AJ55" i="15"/>
  <c r="AI55" i="15"/>
  <c r="AC55" i="15"/>
  <c r="AD55" i="15" s="1"/>
  <c r="AA55" i="15"/>
  <c r="AB55" i="15" s="1"/>
  <c r="Y55" i="15"/>
  <c r="Z55" i="15" s="1"/>
  <c r="X55" i="15"/>
  <c r="W55" i="15"/>
  <c r="AH55" i="15" s="1"/>
  <c r="V55" i="15"/>
  <c r="Q55" i="15"/>
  <c r="P55" i="15"/>
  <c r="J55" i="15"/>
  <c r="K55" i="15" s="1"/>
  <c r="H55" i="15"/>
  <c r="I55" i="15" s="1"/>
  <c r="F55" i="15"/>
  <c r="G55" i="15" s="1"/>
  <c r="E55" i="15"/>
  <c r="D55" i="15"/>
  <c r="O55" i="15" s="1"/>
  <c r="C55" i="15"/>
  <c r="HU54" i="15"/>
  <c r="HS54" i="15" s="1"/>
  <c r="HM54" i="15"/>
  <c r="HN54" i="15" s="1"/>
  <c r="HK54" i="15"/>
  <c r="HL54" i="15" s="1"/>
  <c r="HI54" i="15"/>
  <c r="HJ54" i="15" s="1"/>
  <c r="HH54" i="15"/>
  <c r="HG54" i="15"/>
  <c r="HF54" i="15"/>
  <c r="HA54" i="15"/>
  <c r="GY54" i="15" s="1"/>
  <c r="GS54" i="15"/>
  <c r="GT54" i="15" s="1"/>
  <c r="GQ54" i="15"/>
  <c r="GR54" i="15" s="1"/>
  <c r="GO54" i="15"/>
  <c r="GP54" i="15" s="1"/>
  <c r="GN54" i="15"/>
  <c r="GM54" i="15"/>
  <c r="GL54" i="15"/>
  <c r="GG54" i="15"/>
  <c r="GE54" i="15" s="1"/>
  <c r="FY54" i="15"/>
  <c r="FZ54" i="15" s="1"/>
  <c r="FW54" i="15"/>
  <c r="FX54" i="15" s="1"/>
  <c r="FU54" i="15"/>
  <c r="FV54" i="15" s="1"/>
  <c r="FT54" i="15"/>
  <c r="FS54" i="15"/>
  <c r="GD54" i="15" s="1"/>
  <c r="FR54" i="15"/>
  <c r="FM54" i="15"/>
  <c r="FL54" i="15" s="1"/>
  <c r="FF54" i="15"/>
  <c r="FG54" i="15" s="1"/>
  <c r="FD54" i="15"/>
  <c r="FE54" i="15" s="1"/>
  <c r="FB54" i="15"/>
  <c r="FC54" i="15" s="1"/>
  <c r="FA54" i="15"/>
  <c r="EZ54" i="15"/>
  <c r="FK54" i="15" s="1"/>
  <c r="EY54" i="15"/>
  <c r="ET54" i="15"/>
  <c r="ES54" i="15" s="1"/>
  <c r="EM54" i="15"/>
  <c r="EN54" i="15" s="1"/>
  <c r="EK54" i="15"/>
  <c r="EL54" i="15" s="1"/>
  <c r="EI54" i="15"/>
  <c r="EJ54" i="15" s="1"/>
  <c r="EH54" i="15"/>
  <c r="EG54" i="15"/>
  <c r="EF54" i="15"/>
  <c r="EA54" i="15"/>
  <c r="DZ54" i="15" s="1"/>
  <c r="DT54" i="15"/>
  <c r="DU54" i="15" s="1"/>
  <c r="DR54" i="15"/>
  <c r="DS54" i="15" s="1"/>
  <c r="DP54" i="15"/>
  <c r="DQ54" i="15" s="1"/>
  <c r="DO54" i="15"/>
  <c r="DN54" i="15"/>
  <c r="DY54" i="15" s="1"/>
  <c r="DM54" i="15"/>
  <c r="DH54" i="15"/>
  <c r="DG54" i="15"/>
  <c r="DA54" i="15"/>
  <c r="DB54" i="15" s="1"/>
  <c r="CY54" i="15"/>
  <c r="CZ54" i="15" s="1"/>
  <c r="CW54" i="15"/>
  <c r="CX54" i="15" s="1"/>
  <c r="CV54" i="15"/>
  <c r="CU54" i="15"/>
  <c r="DF54" i="15" s="1"/>
  <c r="CT54" i="15"/>
  <c r="CO54" i="15"/>
  <c r="CN54" i="15"/>
  <c r="CH54" i="15"/>
  <c r="CI54" i="15" s="1"/>
  <c r="CF54" i="15"/>
  <c r="CG54" i="15" s="1"/>
  <c r="CD54" i="15"/>
  <c r="CE54" i="15" s="1"/>
  <c r="CC54" i="15"/>
  <c r="CB54" i="15"/>
  <c r="CM54" i="15" s="1"/>
  <c r="CA54" i="15"/>
  <c r="BV54" i="15"/>
  <c r="BU54" i="15"/>
  <c r="BO54" i="15"/>
  <c r="BP54" i="15" s="1"/>
  <c r="BM54" i="15"/>
  <c r="BN54" i="15" s="1"/>
  <c r="BK54" i="15"/>
  <c r="BL54" i="15" s="1"/>
  <c r="BJ54" i="15"/>
  <c r="BI54" i="15"/>
  <c r="BT54" i="15" s="1"/>
  <c r="BH54" i="15"/>
  <c r="BC54" i="15"/>
  <c r="BB54" i="15"/>
  <c r="AV54" i="15"/>
  <c r="AW54" i="15" s="1"/>
  <c r="AT54" i="15"/>
  <c r="AU54" i="15" s="1"/>
  <c r="AR54" i="15"/>
  <c r="AS54" i="15" s="1"/>
  <c r="AQ54" i="15"/>
  <c r="AP54" i="15"/>
  <c r="BA54" i="15" s="1"/>
  <c r="AO54" i="15"/>
  <c r="AJ54" i="15"/>
  <c r="AI54" i="15"/>
  <c r="AC54" i="15"/>
  <c r="AD54" i="15" s="1"/>
  <c r="AA54" i="15"/>
  <c r="AB54" i="15" s="1"/>
  <c r="Y54" i="15"/>
  <c r="Z54" i="15" s="1"/>
  <c r="X54" i="15"/>
  <c r="W54" i="15"/>
  <c r="AH54" i="15" s="1"/>
  <c r="V54" i="15"/>
  <c r="Q54" i="15"/>
  <c r="P54" i="15"/>
  <c r="J54" i="15"/>
  <c r="K54" i="15" s="1"/>
  <c r="H54" i="15"/>
  <c r="I54" i="15" s="1"/>
  <c r="F54" i="15"/>
  <c r="G54" i="15" s="1"/>
  <c r="E54" i="15"/>
  <c r="D54" i="15"/>
  <c r="O54" i="15" s="1"/>
  <c r="C54" i="15"/>
  <c r="HU53" i="15"/>
  <c r="HM53" i="15"/>
  <c r="HN53" i="15" s="1"/>
  <c r="HK53" i="15"/>
  <c r="HL53" i="15" s="1"/>
  <c r="HI53" i="15"/>
  <c r="HJ53" i="15" s="1"/>
  <c r="HH53" i="15"/>
  <c r="HG53" i="15"/>
  <c r="HF53" i="15"/>
  <c r="HA53" i="15"/>
  <c r="GS53" i="15"/>
  <c r="GQ53" i="15"/>
  <c r="GO53" i="15"/>
  <c r="GN53" i="15"/>
  <c r="GM53" i="15"/>
  <c r="GL53" i="15"/>
  <c r="GG53" i="15"/>
  <c r="GE53" i="15" s="1"/>
  <c r="FY53" i="15"/>
  <c r="FW53" i="15"/>
  <c r="FU53" i="15"/>
  <c r="FT53" i="15"/>
  <c r="FS53" i="15"/>
  <c r="FR53" i="15"/>
  <c r="FM53" i="15"/>
  <c r="FL53" i="15" s="1"/>
  <c r="FL56" i="15" s="1"/>
  <c r="FF53" i="15"/>
  <c r="FD53" i="15"/>
  <c r="FB53" i="15"/>
  <c r="FA53" i="15"/>
  <c r="EZ53" i="15"/>
  <c r="EY53" i="15"/>
  <c r="ET53" i="15"/>
  <c r="ES53" i="15"/>
  <c r="EM53" i="15"/>
  <c r="EK53" i="15"/>
  <c r="EI53" i="15"/>
  <c r="EH53" i="15"/>
  <c r="EG53" i="15"/>
  <c r="EF53" i="15"/>
  <c r="EA53" i="15"/>
  <c r="DZ53" i="15"/>
  <c r="DT53" i="15"/>
  <c r="DR53" i="15"/>
  <c r="DP53" i="15"/>
  <c r="DO53" i="15"/>
  <c r="DN53" i="15"/>
  <c r="DM53" i="15"/>
  <c r="DH53" i="15"/>
  <c r="DH56" i="15" s="1"/>
  <c r="DG53" i="15"/>
  <c r="DG56" i="15" s="1"/>
  <c r="DA53" i="15"/>
  <c r="CY53" i="15"/>
  <c r="CW53" i="15"/>
  <c r="CV53" i="15"/>
  <c r="CV56" i="15" s="1"/>
  <c r="CU53" i="15"/>
  <c r="CT53" i="15"/>
  <c r="CO53" i="15"/>
  <c r="CO56" i="15" s="1"/>
  <c r="CN53" i="15"/>
  <c r="CN56" i="15" s="1"/>
  <c r="CH53" i="15"/>
  <c r="CF53" i="15"/>
  <c r="CD53" i="15"/>
  <c r="CC53" i="15"/>
  <c r="CC56" i="15" s="1"/>
  <c r="CB53" i="15"/>
  <c r="CA53" i="15"/>
  <c r="BV53" i="15"/>
  <c r="BV56" i="15" s="1"/>
  <c r="BU53" i="15"/>
  <c r="BU56" i="15" s="1"/>
  <c r="BO53" i="15"/>
  <c r="BM53" i="15"/>
  <c r="BK53" i="15"/>
  <c r="BJ53" i="15"/>
  <c r="BJ56" i="15" s="1"/>
  <c r="BI53" i="15"/>
  <c r="BH53" i="15"/>
  <c r="BC53" i="15"/>
  <c r="BC56" i="15" s="1"/>
  <c r="BB53" i="15"/>
  <c r="BB56" i="15" s="1"/>
  <c r="AV53" i="15"/>
  <c r="AT53" i="15"/>
  <c r="AR53" i="15"/>
  <c r="AQ53" i="15"/>
  <c r="AQ56" i="15" s="1"/>
  <c r="AP53" i="15"/>
  <c r="AO53" i="15"/>
  <c r="AJ53" i="15"/>
  <c r="AJ56" i="15" s="1"/>
  <c r="AI53" i="15"/>
  <c r="AI56" i="15" s="1"/>
  <c r="AC53" i="15"/>
  <c r="AA53" i="15"/>
  <c r="Y53" i="15"/>
  <c r="X53" i="15"/>
  <c r="X56" i="15" s="1"/>
  <c r="W53" i="15"/>
  <c r="V53" i="15"/>
  <c r="Q53" i="15"/>
  <c r="Q56" i="15" s="1"/>
  <c r="P53" i="15"/>
  <c r="P56" i="15" s="1"/>
  <c r="J53" i="15"/>
  <c r="H53" i="15"/>
  <c r="F53" i="15"/>
  <c r="E53" i="15"/>
  <c r="E56" i="15" s="1"/>
  <c r="D53" i="15"/>
  <c r="C53" i="15"/>
  <c r="HV52" i="15"/>
  <c r="HT52" i="15"/>
  <c r="HO52" i="15"/>
  <c r="HH52" i="15"/>
  <c r="HG52" i="15"/>
  <c r="HF52" i="15"/>
  <c r="HB52" i="15"/>
  <c r="GZ52" i="15"/>
  <c r="GU52" i="15"/>
  <c r="GH52" i="15"/>
  <c r="GF52" i="15"/>
  <c r="GA52" i="15"/>
  <c r="FN52" i="15"/>
  <c r="FH52" i="15"/>
  <c r="EU52" i="15"/>
  <c r="EO52" i="15"/>
  <c r="EB52" i="15"/>
  <c r="DV52" i="15"/>
  <c r="DI52" i="15"/>
  <c r="DC52" i="15"/>
  <c r="CP52" i="15"/>
  <c r="CJ52" i="15"/>
  <c r="BW52" i="15"/>
  <c r="BQ52" i="15"/>
  <c r="BD52" i="15"/>
  <c r="AK52" i="15"/>
  <c r="R52" i="15"/>
  <c r="L52" i="15"/>
  <c r="HU51" i="15"/>
  <c r="HS51" i="15" s="1"/>
  <c r="HM51" i="15"/>
  <c r="HN51" i="15" s="1"/>
  <c r="HK51" i="15"/>
  <c r="HL51" i="15" s="1"/>
  <c r="HI51" i="15"/>
  <c r="HJ51" i="15" s="1"/>
  <c r="HA51" i="15"/>
  <c r="GY51" i="15" s="1"/>
  <c r="GS51" i="15"/>
  <c r="GT51" i="15" s="1"/>
  <c r="GQ51" i="15"/>
  <c r="GR51" i="15" s="1"/>
  <c r="GO51" i="15"/>
  <c r="GP51" i="15" s="1"/>
  <c r="GN51" i="15"/>
  <c r="GM51" i="15"/>
  <c r="GL51" i="15"/>
  <c r="GG51" i="15"/>
  <c r="GE51" i="15" s="1"/>
  <c r="FY51" i="15"/>
  <c r="FZ51" i="15" s="1"/>
  <c r="FW51" i="15"/>
  <c r="FX51" i="15" s="1"/>
  <c r="FU51" i="15"/>
  <c r="FV51" i="15" s="1"/>
  <c r="FT51" i="15"/>
  <c r="FS51" i="15"/>
  <c r="FR51" i="15"/>
  <c r="FM51" i="15"/>
  <c r="FL51" i="15"/>
  <c r="FF51" i="15"/>
  <c r="FG51" i="15" s="1"/>
  <c r="FD51" i="15"/>
  <c r="FE51" i="15" s="1"/>
  <c r="FB51" i="15"/>
  <c r="FC51" i="15" s="1"/>
  <c r="FA51" i="15"/>
  <c r="EZ51" i="15"/>
  <c r="EY51" i="15"/>
  <c r="ET51" i="15"/>
  <c r="ES51" i="15" s="1"/>
  <c r="EM51" i="15"/>
  <c r="EN51" i="15" s="1"/>
  <c r="EK51" i="15"/>
  <c r="EL51" i="15" s="1"/>
  <c r="EI51" i="15"/>
  <c r="EJ51" i="15" s="1"/>
  <c r="EH51" i="15"/>
  <c r="EG51" i="15"/>
  <c r="EF51" i="15"/>
  <c r="EA51" i="15"/>
  <c r="DZ51" i="15"/>
  <c r="DT51" i="15"/>
  <c r="DU51" i="15" s="1"/>
  <c r="DR51" i="15"/>
  <c r="DS51" i="15" s="1"/>
  <c r="DP51" i="15"/>
  <c r="DQ51" i="15" s="1"/>
  <c r="DO51" i="15"/>
  <c r="DN51" i="15"/>
  <c r="DM51" i="15"/>
  <c r="DH51" i="15"/>
  <c r="DG51" i="15"/>
  <c r="DA51" i="15"/>
  <c r="DB51" i="15" s="1"/>
  <c r="CY51" i="15"/>
  <c r="CZ51" i="15" s="1"/>
  <c r="CW51" i="15"/>
  <c r="CX51" i="15" s="1"/>
  <c r="CV51" i="15"/>
  <c r="CU51" i="15"/>
  <c r="DF51" i="15" s="1"/>
  <c r="CT51" i="15"/>
  <c r="CO51" i="15"/>
  <c r="CN51" i="15"/>
  <c r="CH51" i="15"/>
  <c r="CI51" i="15" s="1"/>
  <c r="CF51" i="15"/>
  <c r="CG51" i="15" s="1"/>
  <c r="CD51" i="15"/>
  <c r="CE51" i="15" s="1"/>
  <c r="CC51" i="15"/>
  <c r="CB51" i="15"/>
  <c r="CM51" i="15" s="1"/>
  <c r="CA51" i="15"/>
  <c r="BV51" i="15"/>
  <c r="BU51" i="15"/>
  <c r="BO51" i="15"/>
  <c r="BP51" i="15" s="1"/>
  <c r="BM51" i="15"/>
  <c r="BN51" i="15" s="1"/>
  <c r="BK51" i="15"/>
  <c r="BL51" i="15" s="1"/>
  <c r="BJ51" i="15"/>
  <c r="BI51" i="15"/>
  <c r="BT51" i="15" s="1"/>
  <c r="BH51" i="15"/>
  <c r="BC51" i="15"/>
  <c r="BB51" i="15"/>
  <c r="AV51" i="15"/>
  <c r="AW51" i="15" s="1"/>
  <c r="AT51" i="15"/>
  <c r="AU51" i="15" s="1"/>
  <c r="AR51" i="15"/>
  <c r="AS51" i="15" s="1"/>
  <c r="AQ51" i="15"/>
  <c r="AP51" i="15"/>
  <c r="BA51" i="15" s="1"/>
  <c r="AO51" i="15"/>
  <c r="AJ51" i="15"/>
  <c r="AI51" i="15"/>
  <c r="AC51" i="15"/>
  <c r="AD51" i="15" s="1"/>
  <c r="AA51" i="15"/>
  <c r="AB51" i="15" s="1"/>
  <c r="Y51" i="15"/>
  <c r="Z51" i="15" s="1"/>
  <c r="X51" i="15"/>
  <c r="W51" i="15"/>
  <c r="AH51" i="15" s="1"/>
  <c r="V51" i="15"/>
  <c r="Q51" i="15"/>
  <c r="P51" i="15"/>
  <c r="J51" i="15"/>
  <c r="K51" i="15" s="1"/>
  <c r="H51" i="15"/>
  <c r="I51" i="15" s="1"/>
  <c r="F51" i="15"/>
  <c r="G51" i="15" s="1"/>
  <c r="E51" i="15"/>
  <c r="D51" i="15"/>
  <c r="O51" i="15" s="1"/>
  <c r="C51" i="15"/>
  <c r="HU50" i="15"/>
  <c r="HM50" i="15"/>
  <c r="HN50" i="15" s="1"/>
  <c r="HK50" i="15"/>
  <c r="HL50" i="15" s="1"/>
  <c r="HI50" i="15"/>
  <c r="HJ50" i="15" s="1"/>
  <c r="HA50" i="15"/>
  <c r="HA52" i="15" s="1"/>
  <c r="GY50" i="15"/>
  <c r="GY52" i="15" s="1"/>
  <c r="GS50" i="15"/>
  <c r="GQ50" i="15"/>
  <c r="GO50" i="15"/>
  <c r="GN50" i="15"/>
  <c r="GM50" i="15"/>
  <c r="GL50" i="15"/>
  <c r="GG50" i="15"/>
  <c r="FY50" i="15"/>
  <c r="FW50" i="15"/>
  <c r="FU50" i="15"/>
  <c r="FT50" i="15"/>
  <c r="FT52" i="15" s="1"/>
  <c r="FS50" i="15"/>
  <c r="FR50" i="15"/>
  <c r="FM50" i="15"/>
  <c r="FL50" i="15" s="1"/>
  <c r="FF50" i="15"/>
  <c r="FD50" i="15"/>
  <c r="FB50" i="15"/>
  <c r="FA50" i="15"/>
  <c r="EZ50" i="15"/>
  <c r="EY50" i="15"/>
  <c r="ET50" i="15"/>
  <c r="ES50" i="15"/>
  <c r="EM50" i="15"/>
  <c r="EK50" i="15"/>
  <c r="EI50" i="15"/>
  <c r="EH50" i="15"/>
  <c r="EG50" i="15"/>
  <c r="EF50" i="15"/>
  <c r="EA50" i="15"/>
  <c r="DT50" i="15"/>
  <c r="DR50" i="15"/>
  <c r="DP50" i="15"/>
  <c r="DO50" i="15"/>
  <c r="DN50" i="15"/>
  <c r="DM50" i="15"/>
  <c r="DH50" i="15"/>
  <c r="DH52" i="15" s="1"/>
  <c r="DG50" i="15"/>
  <c r="DG52" i="15" s="1"/>
  <c r="DA50" i="15"/>
  <c r="CY50" i="15"/>
  <c r="CW50" i="15"/>
  <c r="CV50" i="15"/>
  <c r="CV52" i="15" s="1"/>
  <c r="CU50" i="15"/>
  <c r="CT50" i="15"/>
  <c r="CO50" i="15"/>
  <c r="CO52" i="15" s="1"/>
  <c r="CN50" i="15"/>
  <c r="CN52" i="15" s="1"/>
  <c r="CH50" i="15"/>
  <c r="CF50" i="15"/>
  <c r="CD50" i="15"/>
  <c r="CC50" i="15"/>
  <c r="CC52" i="15" s="1"/>
  <c r="CB50" i="15"/>
  <c r="CA50" i="15"/>
  <c r="BV50" i="15"/>
  <c r="BV52" i="15" s="1"/>
  <c r="BU50" i="15"/>
  <c r="BU52" i="15" s="1"/>
  <c r="BO50" i="15"/>
  <c r="BM50" i="15"/>
  <c r="BK50" i="15"/>
  <c r="BJ50" i="15"/>
  <c r="BJ52" i="15" s="1"/>
  <c r="BI50" i="15"/>
  <c r="BH50" i="15"/>
  <c r="BC50" i="15"/>
  <c r="BC52" i="15" s="1"/>
  <c r="BB50" i="15"/>
  <c r="BB52" i="15" s="1"/>
  <c r="AV50" i="15"/>
  <c r="AT50" i="15"/>
  <c r="AR50" i="15"/>
  <c r="AQ50" i="15"/>
  <c r="AQ52" i="15" s="1"/>
  <c r="AP50" i="15"/>
  <c r="AO50" i="15"/>
  <c r="AJ50" i="15"/>
  <c r="AJ52" i="15" s="1"/>
  <c r="AI50" i="15"/>
  <c r="AI52" i="15" s="1"/>
  <c r="AC50" i="15"/>
  <c r="AA50" i="15"/>
  <c r="Y50" i="15"/>
  <c r="X50" i="15"/>
  <c r="X52" i="15" s="1"/>
  <c r="W50" i="15"/>
  <c r="V50" i="15"/>
  <c r="Q50" i="15"/>
  <c r="Q52" i="15" s="1"/>
  <c r="P50" i="15"/>
  <c r="P52" i="15" s="1"/>
  <c r="J50" i="15"/>
  <c r="H50" i="15"/>
  <c r="F50" i="15"/>
  <c r="E50" i="15"/>
  <c r="E52" i="15" s="1"/>
  <c r="D50" i="15"/>
  <c r="C50" i="15"/>
  <c r="HV49" i="15"/>
  <c r="HT49" i="15"/>
  <c r="HO49" i="15"/>
  <c r="HH49" i="15"/>
  <c r="HB49" i="15"/>
  <c r="GZ49" i="15"/>
  <c r="GU49" i="15"/>
  <c r="GH49" i="15"/>
  <c r="GF49" i="15"/>
  <c r="GA49" i="15"/>
  <c r="FN49" i="15"/>
  <c r="FH49" i="15"/>
  <c r="EU49" i="15"/>
  <c r="EO49" i="15"/>
  <c r="EB49" i="15"/>
  <c r="DV49" i="15"/>
  <c r="DI49" i="15"/>
  <c r="DC49" i="15"/>
  <c r="CP49" i="15"/>
  <c r="CJ49" i="15"/>
  <c r="BW49" i="15"/>
  <c r="BQ49" i="15"/>
  <c r="BD49" i="15"/>
  <c r="AK49" i="15"/>
  <c r="R49" i="15"/>
  <c r="L49" i="15"/>
  <c r="HU48" i="15"/>
  <c r="HS48" i="15" s="1"/>
  <c r="HM48" i="15"/>
  <c r="HN48" i="15" s="1"/>
  <c r="HK48" i="15"/>
  <c r="HL48" i="15" s="1"/>
  <c r="HI48" i="15"/>
  <c r="HJ48" i="15" s="1"/>
  <c r="HA48" i="15"/>
  <c r="GY48" i="15"/>
  <c r="GS48" i="15"/>
  <c r="GT48" i="15" s="1"/>
  <c r="GQ48" i="15"/>
  <c r="GR48" i="15" s="1"/>
  <c r="GO48" i="15"/>
  <c r="GP48" i="15" s="1"/>
  <c r="GN48" i="15"/>
  <c r="GM48" i="15"/>
  <c r="GL48" i="15"/>
  <c r="GG48" i="15"/>
  <c r="GE48" i="15"/>
  <c r="FY48" i="15"/>
  <c r="FZ48" i="15" s="1"/>
  <c r="FW48" i="15"/>
  <c r="FX48" i="15" s="1"/>
  <c r="FU48" i="15"/>
  <c r="FV48" i="15" s="1"/>
  <c r="FT48" i="15"/>
  <c r="FS48" i="15"/>
  <c r="GD48" i="15" s="1"/>
  <c r="FR48" i="15"/>
  <c r="FM48" i="15"/>
  <c r="FL48" i="15" s="1"/>
  <c r="FF48" i="15"/>
  <c r="FG48" i="15" s="1"/>
  <c r="FD48" i="15"/>
  <c r="FE48" i="15" s="1"/>
  <c r="FB48" i="15"/>
  <c r="FC48" i="15" s="1"/>
  <c r="FA48" i="15"/>
  <c r="EZ48" i="15"/>
  <c r="FK48" i="15" s="1"/>
  <c r="EY48" i="15"/>
  <c r="ET48" i="15"/>
  <c r="ES48" i="15" s="1"/>
  <c r="EM48" i="15"/>
  <c r="EN48" i="15" s="1"/>
  <c r="EK48" i="15"/>
  <c r="EL48" i="15" s="1"/>
  <c r="EI48" i="15"/>
  <c r="EJ48" i="15" s="1"/>
  <c r="EH48" i="15"/>
  <c r="EG48" i="15"/>
  <c r="EF48" i="15"/>
  <c r="EA48" i="15"/>
  <c r="DZ48" i="15"/>
  <c r="DT48" i="15"/>
  <c r="DU48" i="15" s="1"/>
  <c r="DR48" i="15"/>
  <c r="DS48" i="15" s="1"/>
  <c r="DP48" i="15"/>
  <c r="DQ48" i="15" s="1"/>
  <c r="DO48" i="15"/>
  <c r="DN48" i="15"/>
  <c r="DY48" i="15" s="1"/>
  <c r="DM48" i="15"/>
  <c r="DH48" i="15"/>
  <c r="DG48" i="15"/>
  <c r="DA48" i="15"/>
  <c r="DB48" i="15" s="1"/>
  <c r="CY48" i="15"/>
  <c r="CZ48" i="15" s="1"/>
  <c r="CW48" i="15"/>
  <c r="CX48" i="15" s="1"/>
  <c r="CV48" i="15"/>
  <c r="CU48" i="15"/>
  <c r="DF48" i="15" s="1"/>
  <c r="CT48" i="15"/>
  <c r="CO48" i="15"/>
  <c r="CN48" i="15"/>
  <c r="CH48" i="15"/>
  <c r="CI48" i="15" s="1"/>
  <c r="CF48" i="15"/>
  <c r="CG48" i="15" s="1"/>
  <c r="CD48" i="15"/>
  <c r="CE48" i="15" s="1"/>
  <c r="CC48" i="15"/>
  <c r="CB48" i="15"/>
  <c r="CM48" i="15" s="1"/>
  <c r="CA48" i="15"/>
  <c r="BV48" i="15"/>
  <c r="BU48" i="15"/>
  <c r="BO48" i="15"/>
  <c r="BP48" i="15" s="1"/>
  <c r="BM48" i="15"/>
  <c r="BN48" i="15" s="1"/>
  <c r="BK48" i="15"/>
  <c r="BL48" i="15" s="1"/>
  <c r="BJ48" i="15"/>
  <c r="BI48" i="15"/>
  <c r="BT48" i="15" s="1"/>
  <c r="BH48" i="15"/>
  <c r="BC48" i="15"/>
  <c r="BB48" i="15"/>
  <c r="AV48" i="15"/>
  <c r="AW48" i="15" s="1"/>
  <c r="AT48" i="15"/>
  <c r="AU48" i="15" s="1"/>
  <c r="AR48" i="15"/>
  <c r="AS48" i="15" s="1"/>
  <c r="AQ48" i="15"/>
  <c r="AP48" i="15"/>
  <c r="BA48" i="15" s="1"/>
  <c r="AO48" i="15"/>
  <c r="AJ48" i="15"/>
  <c r="AI48" i="15"/>
  <c r="AC48" i="15"/>
  <c r="AD48" i="15" s="1"/>
  <c r="AA48" i="15"/>
  <c r="AB48" i="15" s="1"/>
  <c r="Y48" i="15"/>
  <c r="Z48" i="15" s="1"/>
  <c r="X48" i="15"/>
  <c r="W48" i="15"/>
  <c r="AH48" i="15" s="1"/>
  <c r="V48" i="15"/>
  <c r="Q48" i="15"/>
  <c r="P48" i="15"/>
  <c r="J48" i="15"/>
  <c r="K48" i="15" s="1"/>
  <c r="H48" i="15"/>
  <c r="I48" i="15" s="1"/>
  <c r="F48" i="15"/>
  <c r="G48" i="15" s="1"/>
  <c r="E48" i="15"/>
  <c r="D48" i="15"/>
  <c r="O48" i="15" s="1"/>
  <c r="C48" i="15"/>
  <c r="HU47" i="15"/>
  <c r="HM47" i="15"/>
  <c r="HN47" i="15" s="1"/>
  <c r="HK47" i="15"/>
  <c r="HL47" i="15" s="1"/>
  <c r="HG47" i="15"/>
  <c r="HF47" i="15"/>
  <c r="HA47" i="15"/>
  <c r="HA49" i="15" s="1"/>
  <c r="GS47" i="15"/>
  <c r="GQ47" i="15"/>
  <c r="GO47" i="15"/>
  <c r="GN47" i="15"/>
  <c r="GM47" i="15"/>
  <c r="GL47" i="15"/>
  <c r="GG47" i="15"/>
  <c r="FY47" i="15"/>
  <c r="FW47" i="15"/>
  <c r="FU47" i="15"/>
  <c r="FT47" i="15"/>
  <c r="FT49" i="15" s="1"/>
  <c r="FS47" i="15"/>
  <c r="FR47" i="15"/>
  <c r="FM47" i="15"/>
  <c r="FL47" i="15"/>
  <c r="FF47" i="15"/>
  <c r="FD47" i="15"/>
  <c r="FB47" i="15"/>
  <c r="FA47" i="15"/>
  <c r="EZ47" i="15"/>
  <c r="EY47" i="15"/>
  <c r="ET47" i="15"/>
  <c r="ET49" i="15" s="1"/>
  <c r="ES47" i="15"/>
  <c r="ES49" i="15" s="1"/>
  <c r="EM47" i="15"/>
  <c r="EK47" i="15"/>
  <c r="EI47" i="15"/>
  <c r="EH47" i="15"/>
  <c r="EG47" i="15"/>
  <c r="EF47" i="15"/>
  <c r="EA47" i="15"/>
  <c r="DT47" i="15"/>
  <c r="DR47" i="15"/>
  <c r="DP47" i="15"/>
  <c r="DO47" i="15"/>
  <c r="DO49" i="15" s="1"/>
  <c r="DN47" i="15"/>
  <c r="DM47" i="15"/>
  <c r="DH47" i="15"/>
  <c r="DH49" i="15" s="1"/>
  <c r="DG47" i="15"/>
  <c r="DG49" i="15" s="1"/>
  <c r="DA47" i="15"/>
  <c r="CY47" i="15"/>
  <c r="CW47" i="15"/>
  <c r="CV47" i="15"/>
  <c r="CV49" i="15" s="1"/>
  <c r="CU47" i="15"/>
  <c r="CT47" i="15"/>
  <c r="CO47" i="15"/>
  <c r="CO49" i="15" s="1"/>
  <c r="CN47" i="15"/>
  <c r="CN49" i="15" s="1"/>
  <c r="CH47" i="15"/>
  <c r="CF47" i="15"/>
  <c r="CD47" i="15"/>
  <c r="CC47" i="15"/>
  <c r="CC49" i="15" s="1"/>
  <c r="CB47" i="15"/>
  <c r="CA47" i="15"/>
  <c r="BV47" i="15"/>
  <c r="BV49" i="15" s="1"/>
  <c r="BU47" i="15"/>
  <c r="BU49" i="15" s="1"/>
  <c r="BO47" i="15"/>
  <c r="BM47" i="15"/>
  <c r="BK47" i="15"/>
  <c r="BJ47" i="15"/>
  <c r="BJ49" i="15" s="1"/>
  <c r="BI47" i="15"/>
  <c r="BH47" i="15"/>
  <c r="BC47" i="15"/>
  <c r="BC49" i="15" s="1"/>
  <c r="BB47" i="15"/>
  <c r="BB49" i="15" s="1"/>
  <c r="AV47" i="15"/>
  <c r="AT47" i="15"/>
  <c r="AR47" i="15"/>
  <c r="AQ47" i="15"/>
  <c r="AQ49" i="15" s="1"/>
  <c r="AP47" i="15"/>
  <c r="AO47" i="15"/>
  <c r="AJ47" i="15"/>
  <c r="AJ49" i="15" s="1"/>
  <c r="AI47" i="15"/>
  <c r="AI49" i="15" s="1"/>
  <c r="AC47" i="15"/>
  <c r="AA47" i="15"/>
  <c r="Y47" i="15"/>
  <c r="X47" i="15"/>
  <c r="X49" i="15" s="1"/>
  <c r="W47" i="15"/>
  <c r="V47" i="15"/>
  <c r="Q47" i="15"/>
  <c r="Q49" i="15" s="1"/>
  <c r="P47" i="15"/>
  <c r="P49" i="15" s="1"/>
  <c r="J47" i="15"/>
  <c r="H47" i="15"/>
  <c r="F47" i="15"/>
  <c r="E47" i="15"/>
  <c r="E49" i="15" s="1"/>
  <c r="D47" i="15"/>
  <c r="C47" i="15"/>
  <c r="HV46" i="15"/>
  <c r="HT46" i="15"/>
  <c r="HO46" i="15"/>
  <c r="HB46" i="15"/>
  <c r="GZ46" i="15"/>
  <c r="GU46" i="15"/>
  <c r="GH46" i="15"/>
  <c r="GF46" i="15"/>
  <c r="GA46" i="15"/>
  <c r="FN46" i="15"/>
  <c r="FH46" i="15"/>
  <c r="EU46" i="15"/>
  <c r="EO46" i="15"/>
  <c r="EB46" i="15"/>
  <c r="DV46" i="15"/>
  <c r="DI46" i="15"/>
  <c r="DC46" i="15"/>
  <c r="CP46" i="15"/>
  <c r="CJ46" i="15"/>
  <c r="BW46" i="15"/>
  <c r="BQ46" i="15"/>
  <c r="BD46" i="15"/>
  <c r="AK46" i="15"/>
  <c r="R46" i="15"/>
  <c r="L46" i="15"/>
  <c r="HU45" i="15"/>
  <c r="HS45" i="15" s="1"/>
  <c r="HM45" i="15"/>
  <c r="HN45" i="15" s="1"/>
  <c r="HK45" i="15"/>
  <c r="HL45" i="15" s="1"/>
  <c r="HI45" i="15"/>
  <c r="HJ45" i="15" s="1"/>
  <c r="HA45" i="15"/>
  <c r="GY45" i="15" s="1"/>
  <c r="GS45" i="15"/>
  <c r="GT45" i="15" s="1"/>
  <c r="GQ45" i="15"/>
  <c r="GR45" i="15" s="1"/>
  <c r="GO45" i="15"/>
  <c r="GP45" i="15" s="1"/>
  <c r="GN45" i="15"/>
  <c r="GM45" i="15"/>
  <c r="GL45" i="15"/>
  <c r="GG45" i="15"/>
  <c r="GE45" i="15"/>
  <c r="FY45" i="15"/>
  <c r="FZ45" i="15" s="1"/>
  <c r="FW45" i="15"/>
  <c r="FX45" i="15" s="1"/>
  <c r="FU45" i="15"/>
  <c r="FV45" i="15" s="1"/>
  <c r="FT45" i="15"/>
  <c r="FS45" i="15"/>
  <c r="FR45" i="15"/>
  <c r="FM45" i="15"/>
  <c r="FL45" i="15" s="1"/>
  <c r="FF45" i="15"/>
  <c r="FG45" i="15" s="1"/>
  <c r="FD45" i="15"/>
  <c r="FE45" i="15" s="1"/>
  <c r="FB45" i="15"/>
  <c r="FC45" i="15" s="1"/>
  <c r="FA45" i="15"/>
  <c r="EZ45" i="15"/>
  <c r="FK45" i="15" s="1"/>
  <c r="EY45" i="15"/>
  <c r="ET45" i="15"/>
  <c r="ES45" i="15" s="1"/>
  <c r="EM45" i="15"/>
  <c r="EN45" i="15" s="1"/>
  <c r="EK45" i="15"/>
  <c r="EL45" i="15" s="1"/>
  <c r="EI45" i="15"/>
  <c r="EJ45" i="15" s="1"/>
  <c r="EH45" i="15"/>
  <c r="EG45" i="15"/>
  <c r="EF45" i="15"/>
  <c r="EA45" i="15"/>
  <c r="DZ45" i="15"/>
  <c r="DT45" i="15"/>
  <c r="DU45" i="15" s="1"/>
  <c r="DR45" i="15"/>
  <c r="DS45" i="15" s="1"/>
  <c r="DP45" i="15"/>
  <c r="DQ45" i="15" s="1"/>
  <c r="DO45" i="15"/>
  <c r="DN45" i="15"/>
  <c r="DM45" i="15"/>
  <c r="DH45" i="15"/>
  <c r="DG45" i="15"/>
  <c r="DA45" i="15"/>
  <c r="DB45" i="15" s="1"/>
  <c r="CY45" i="15"/>
  <c r="CZ45" i="15" s="1"/>
  <c r="CW45" i="15"/>
  <c r="CX45" i="15" s="1"/>
  <c r="CV45" i="15"/>
  <c r="CU45" i="15"/>
  <c r="DF45" i="15" s="1"/>
  <c r="CT45" i="15"/>
  <c r="CO45" i="15"/>
  <c r="CN45" i="15"/>
  <c r="CH45" i="15"/>
  <c r="CI45" i="15" s="1"/>
  <c r="CF45" i="15"/>
  <c r="CG45" i="15" s="1"/>
  <c r="CD45" i="15"/>
  <c r="CE45" i="15" s="1"/>
  <c r="CC45" i="15"/>
  <c r="CB45" i="15"/>
  <c r="CM45" i="15" s="1"/>
  <c r="CA45" i="15"/>
  <c r="BV45" i="15"/>
  <c r="BU45" i="15"/>
  <c r="BO45" i="15"/>
  <c r="BP45" i="15" s="1"/>
  <c r="BM45" i="15"/>
  <c r="BN45" i="15" s="1"/>
  <c r="BK45" i="15"/>
  <c r="BL45" i="15" s="1"/>
  <c r="BJ45" i="15"/>
  <c r="BI45" i="15"/>
  <c r="BT45" i="15" s="1"/>
  <c r="BH45" i="15"/>
  <c r="BC45" i="15"/>
  <c r="BB45" i="15"/>
  <c r="AV45" i="15"/>
  <c r="AW45" i="15" s="1"/>
  <c r="AT45" i="15"/>
  <c r="AU45" i="15" s="1"/>
  <c r="AR45" i="15"/>
  <c r="AS45" i="15" s="1"/>
  <c r="AQ45" i="15"/>
  <c r="AP45" i="15"/>
  <c r="BA45" i="15" s="1"/>
  <c r="AO45" i="15"/>
  <c r="AJ45" i="15"/>
  <c r="AI45" i="15"/>
  <c r="AC45" i="15"/>
  <c r="AD45" i="15" s="1"/>
  <c r="AA45" i="15"/>
  <c r="AB45" i="15" s="1"/>
  <c r="Y45" i="15"/>
  <c r="Z45" i="15" s="1"/>
  <c r="X45" i="15"/>
  <c r="W45" i="15"/>
  <c r="AH45" i="15" s="1"/>
  <c r="V45" i="15"/>
  <c r="Q45" i="15"/>
  <c r="P45" i="15"/>
  <c r="J45" i="15"/>
  <c r="K45" i="15" s="1"/>
  <c r="H45" i="15"/>
  <c r="I45" i="15" s="1"/>
  <c r="F45" i="15"/>
  <c r="G45" i="15" s="1"/>
  <c r="E45" i="15"/>
  <c r="D45" i="15"/>
  <c r="O45" i="15" s="1"/>
  <c r="C45" i="15"/>
  <c r="HU44" i="15"/>
  <c r="HM44" i="15"/>
  <c r="HN44" i="15" s="1"/>
  <c r="HH44" i="15"/>
  <c r="HH46" i="15" s="1"/>
  <c r="HG44" i="15"/>
  <c r="HF44" i="15"/>
  <c r="HA44" i="15"/>
  <c r="GY44" i="15" s="1"/>
  <c r="GS44" i="15"/>
  <c r="GQ44" i="15"/>
  <c r="GO44" i="15"/>
  <c r="GN44" i="15"/>
  <c r="GM44" i="15"/>
  <c r="GL44" i="15"/>
  <c r="GG44" i="15"/>
  <c r="FY44" i="15"/>
  <c r="FW44" i="15"/>
  <c r="FU44" i="15"/>
  <c r="FT44" i="15"/>
  <c r="FS44" i="15"/>
  <c r="FR44" i="15"/>
  <c r="FM44" i="15"/>
  <c r="FL44" i="15" s="1"/>
  <c r="FF44" i="15"/>
  <c r="FD44" i="15"/>
  <c r="FB44" i="15"/>
  <c r="FA44" i="15"/>
  <c r="EZ44" i="15"/>
  <c r="EY44" i="15"/>
  <c r="ET44" i="15"/>
  <c r="ES44" i="15"/>
  <c r="EM44" i="15"/>
  <c r="EK44" i="15"/>
  <c r="EI44" i="15"/>
  <c r="EH44" i="15"/>
  <c r="EG44" i="15"/>
  <c r="EF44" i="15"/>
  <c r="EA44" i="15"/>
  <c r="DT44" i="15"/>
  <c r="DR44" i="15"/>
  <c r="DP44" i="15"/>
  <c r="DO44" i="15"/>
  <c r="DN44" i="15"/>
  <c r="DM44" i="15"/>
  <c r="DH44" i="15"/>
  <c r="DH46" i="15" s="1"/>
  <c r="DG44" i="15"/>
  <c r="DG46" i="15" s="1"/>
  <c r="DA44" i="15"/>
  <c r="CY44" i="15"/>
  <c r="CW44" i="15"/>
  <c r="CV44" i="15"/>
  <c r="CV46" i="15" s="1"/>
  <c r="CU44" i="15"/>
  <c r="CT44" i="15"/>
  <c r="CO44" i="15"/>
  <c r="CO46" i="15" s="1"/>
  <c r="CN44" i="15"/>
  <c r="CN46" i="15" s="1"/>
  <c r="CH44" i="15"/>
  <c r="CF44" i="15"/>
  <c r="CD44" i="15"/>
  <c r="CC44" i="15"/>
  <c r="CC46" i="15" s="1"/>
  <c r="CB44" i="15"/>
  <c r="CA44" i="15"/>
  <c r="BV44" i="15"/>
  <c r="BV46" i="15" s="1"/>
  <c r="BU44" i="15"/>
  <c r="BU46" i="15" s="1"/>
  <c r="BO44" i="15"/>
  <c r="BM44" i="15"/>
  <c r="BK44" i="15"/>
  <c r="BJ44" i="15"/>
  <c r="BJ46" i="15" s="1"/>
  <c r="BI44" i="15"/>
  <c r="BH44" i="15"/>
  <c r="BC44" i="15"/>
  <c r="BC46" i="15" s="1"/>
  <c r="BB44" i="15"/>
  <c r="BB46" i="15" s="1"/>
  <c r="AV44" i="15"/>
  <c r="AT44" i="15"/>
  <c r="AR44" i="15"/>
  <c r="AQ44" i="15"/>
  <c r="AQ46" i="15" s="1"/>
  <c r="AP44" i="15"/>
  <c r="AO44" i="15"/>
  <c r="AJ44" i="15"/>
  <c r="AJ46" i="15" s="1"/>
  <c r="AI44" i="15"/>
  <c r="AI46" i="15" s="1"/>
  <c r="AC44" i="15"/>
  <c r="AA44" i="15"/>
  <c r="Y44" i="15"/>
  <c r="X44" i="15"/>
  <c r="X46" i="15" s="1"/>
  <c r="W44" i="15"/>
  <c r="V44" i="15"/>
  <c r="Q44" i="15"/>
  <c r="Q46" i="15" s="1"/>
  <c r="P44" i="15"/>
  <c r="P46" i="15" s="1"/>
  <c r="J44" i="15"/>
  <c r="H44" i="15"/>
  <c r="F44" i="15"/>
  <c r="E44" i="15"/>
  <c r="E46" i="15" s="1"/>
  <c r="D44" i="15"/>
  <c r="C44" i="15"/>
  <c r="HV43" i="15"/>
  <c r="HT43" i="15"/>
  <c r="HO43" i="15"/>
  <c r="HI43" i="15"/>
  <c r="HJ43" i="15" s="1"/>
  <c r="HH43" i="15"/>
  <c r="HB43" i="15"/>
  <c r="GZ43" i="15"/>
  <c r="GU43" i="15"/>
  <c r="GH43" i="15"/>
  <c r="GF43" i="15"/>
  <c r="GA43" i="15"/>
  <c r="FN43" i="15"/>
  <c r="FH43" i="15"/>
  <c r="EU43" i="15"/>
  <c r="EO43" i="15"/>
  <c r="EB43" i="15"/>
  <c r="DV43" i="15"/>
  <c r="DI43" i="15"/>
  <c r="DC43" i="15"/>
  <c r="CP43" i="15"/>
  <c r="CJ43" i="15"/>
  <c r="BW43" i="15"/>
  <c r="BQ43" i="15"/>
  <c r="BD43" i="15"/>
  <c r="AK43" i="15"/>
  <c r="R43" i="15"/>
  <c r="L43" i="15"/>
  <c r="HU42" i="15"/>
  <c r="HS42" i="15" s="1"/>
  <c r="HM42" i="15"/>
  <c r="HN42" i="15" s="1"/>
  <c r="HK42" i="15"/>
  <c r="HL42" i="15" s="1"/>
  <c r="HG42" i="15"/>
  <c r="HF42" i="15"/>
  <c r="HA42" i="15"/>
  <c r="GY42" i="15" s="1"/>
  <c r="GS42" i="15"/>
  <c r="GT42" i="15" s="1"/>
  <c r="GQ42" i="15"/>
  <c r="GR42" i="15" s="1"/>
  <c r="GO42" i="15"/>
  <c r="GP42" i="15" s="1"/>
  <c r="GN42" i="15"/>
  <c r="GM42" i="15"/>
  <c r="GX42" i="15" s="1"/>
  <c r="GL42" i="15"/>
  <c r="GG42" i="15"/>
  <c r="GE42" i="15" s="1"/>
  <c r="FY42" i="15"/>
  <c r="FZ42" i="15" s="1"/>
  <c r="FW42" i="15"/>
  <c r="FX42" i="15" s="1"/>
  <c r="FU42" i="15"/>
  <c r="FV42" i="15" s="1"/>
  <c r="FT42" i="15"/>
  <c r="FS42" i="15"/>
  <c r="FR42" i="15"/>
  <c r="FM42" i="15"/>
  <c r="FL42" i="15" s="1"/>
  <c r="FF42" i="15"/>
  <c r="FG42" i="15" s="1"/>
  <c r="FD42" i="15"/>
  <c r="FE42" i="15" s="1"/>
  <c r="FB42" i="15"/>
  <c r="FC42" i="15" s="1"/>
  <c r="FA42" i="15"/>
  <c r="EZ42" i="15"/>
  <c r="EY42" i="15"/>
  <c r="ET42" i="15"/>
  <c r="ES42" i="15"/>
  <c r="EM42" i="15"/>
  <c r="EN42" i="15" s="1"/>
  <c r="EK42" i="15"/>
  <c r="EL42" i="15" s="1"/>
  <c r="EI42" i="15"/>
  <c r="EJ42" i="15" s="1"/>
  <c r="EH42" i="15"/>
  <c r="EG42" i="15"/>
  <c r="ER42" i="15" s="1"/>
  <c r="EF42" i="15"/>
  <c r="EA42" i="15"/>
  <c r="DZ42" i="15" s="1"/>
  <c r="DT42" i="15"/>
  <c r="DU42" i="15" s="1"/>
  <c r="DR42" i="15"/>
  <c r="DS42" i="15" s="1"/>
  <c r="DP42" i="15"/>
  <c r="DQ42" i="15" s="1"/>
  <c r="DO42" i="15"/>
  <c r="DN42" i="15"/>
  <c r="DY42" i="15" s="1"/>
  <c r="DM42" i="15"/>
  <c r="DH42" i="15"/>
  <c r="DG42" i="15"/>
  <c r="DA42" i="15"/>
  <c r="DB42" i="15" s="1"/>
  <c r="CY42" i="15"/>
  <c r="CZ42" i="15" s="1"/>
  <c r="CW42" i="15"/>
  <c r="CX42" i="15" s="1"/>
  <c r="CV42" i="15"/>
  <c r="CU42" i="15"/>
  <c r="DF42" i="15" s="1"/>
  <c r="CT42" i="15"/>
  <c r="CO42" i="15"/>
  <c r="CN42" i="15"/>
  <c r="CH42" i="15"/>
  <c r="CI42" i="15" s="1"/>
  <c r="CF42" i="15"/>
  <c r="CG42" i="15" s="1"/>
  <c r="CD42" i="15"/>
  <c r="CE42" i="15" s="1"/>
  <c r="CC42" i="15"/>
  <c r="CB42" i="15"/>
  <c r="CM42" i="15" s="1"/>
  <c r="CA42" i="15"/>
  <c r="BV42" i="15"/>
  <c r="BU42" i="15"/>
  <c r="BO42" i="15"/>
  <c r="BP42" i="15" s="1"/>
  <c r="BM42" i="15"/>
  <c r="BN42" i="15" s="1"/>
  <c r="BK42" i="15"/>
  <c r="BL42" i="15" s="1"/>
  <c r="BJ42" i="15"/>
  <c r="BI42" i="15"/>
  <c r="BT42" i="15" s="1"/>
  <c r="BH42" i="15"/>
  <c r="BC42" i="15"/>
  <c r="BB42" i="15"/>
  <c r="AV42" i="15"/>
  <c r="AW42" i="15" s="1"/>
  <c r="AT42" i="15"/>
  <c r="AU42" i="15" s="1"/>
  <c r="AR42" i="15"/>
  <c r="AS42" i="15" s="1"/>
  <c r="AQ42" i="15"/>
  <c r="AP42" i="15"/>
  <c r="BA42" i="15" s="1"/>
  <c r="AO42" i="15"/>
  <c r="AJ42" i="15"/>
  <c r="AI42" i="15"/>
  <c r="AC42" i="15"/>
  <c r="AD42" i="15" s="1"/>
  <c r="AA42" i="15"/>
  <c r="AB42" i="15" s="1"/>
  <c r="Y42" i="15"/>
  <c r="Z42" i="15" s="1"/>
  <c r="X42" i="15"/>
  <c r="W42" i="15"/>
  <c r="AH42" i="15" s="1"/>
  <c r="V42" i="15"/>
  <c r="Q42" i="15"/>
  <c r="P42" i="15"/>
  <c r="J42" i="15"/>
  <c r="K42" i="15" s="1"/>
  <c r="H42" i="15"/>
  <c r="I42" i="15" s="1"/>
  <c r="F42" i="15"/>
  <c r="G42" i="15" s="1"/>
  <c r="E42" i="15"/>
  <c r="D42" i="15"/>
  <c r="O42" i="15" s="1"/>
  <c r="C42" i="15"/>
  <c r="HU41" i="15"/>
  <c r="HM41" i="15"/>
  <c r="HN41" i="15" s="1"/>
  <c r="HK41" i="15"/>
  <c r="HL41" i="15" s="1"/>
  <c r="HG41" i="15"/>
  <c r="HF41" i="15"/>
  <c r="HA41" i="15"/>
  <c r="GY41" i="15" s="1"/>
  <c r="GS41" i="15"/>
  <c r="GQ41" i="15"/>
  <c r="GO41" i="15"/>
  <c r="GN41" i="15"/>
  <c r="GN43" i="15" s="1"/>
  <c r="GM41" i="15"/>
  <c r="GL41" i="15"/>
  <c r="GG41" i="15"/>
  <c r="GE41" i="15" s="1"/>
  <c r="GE43" i="15" s="1"/>
  <c r="FY41" i="15"/>
  <c r="FW41" i="15"/>
  <c r="FU41" i="15"/>
  <c r="FT41" i="15"/>
  <c r="FS41" i="15"/>
  <c r="FR41" i="15"/>
  <c r="FM41" i="15"/>
  <c r="FM43" i="15" s="1"/>
  <c r="FL41" i="15"/>
  <c r="FF41" i="15"/>
  <c r="FD41" i="15"/>
  <c r="FB41" i="15"/>
  <c r="FA41" i="15"/>
  <c r="EZ41" i="15"/>
  <c r="EY41" i="15"/>
  <c r="ET41" i="15"/>
  <c r="ES41" i="15" s="1"/>
  <c r="EM41" i="15"/>
  <c r="EK41" i="15"/>
  <c r="EI41" i="15"/>
  <c r="EH41" i="15"/>
  <c r="EH43" i="15" s="1"/>
  <c r="EG41" i="15"/>
  <c r="EF41" i="15"/>
  <c r="EA41" i="15"/>
  <c r="DZ41" i="15"/>
  <c r="DZ43" i="15" s="1"/>
  <c r="DT41" i="15"/>
  <c r="DR41" i="15"/>
  <c r="DP41" i="15"/>
  <c r="DO41" i="15"/>
  <c r="DN41" i="15"/>
  <c r="DM41" i="15"/>
  <c r="DH41" i="15"/>
  <c r="DH43" i="15" s="1"/>
  <c r="DG41" i="15"/>
  <c r="DG43" i="15" s="1"/>
  <c r="DA41" i="15"/>
  <c r="CY41" i="15"/>
  <c r="CW41" i="15"/>
  <c r="CV41" i="15"/>
  <c r="CV43" i="15" s="1"/>
  <c r="CU41" i="15"/>
  <c r="CT41" i="15"/>
  <c r="CO41" i="15"/>
  <c r="CO43" i="15" s="1"/>
  <c r="CN41" i="15"/>
  <c r="CN43" i="15" s="1"/>
  <c r="CH41" i="15"/>
  <c r="CF41" i="15"/>
  <c r="CD41" i="15"/>
  <c r="CC41" i="15"/>
  <c r="CC43" i="15" s="1"/>
  <c r="CB41" i="15"/>
  <c r="CA41" i="15"/>
  <c r="BV41" i="15"/>
  <c r="BV43" i="15" s="1"/>
  <c r="BU41" i="15"/>
  <c r="BU43" i="15" s="1"/>
  <c r="BO41" i="15"/>
  <c r="BM41" i="15"/>
  <c r="BK41" i="15"/>
  <c r="BJ41" i="15"/>
  <c r="BJ43" i="15" s="1"/>
  <c r="BI41" i="15"/>
  <c r="BH41" i="15"/>
  <c r="BC41" i="15"/>
  <c r="BC43" i="15" s="1"/>
  <c r="BB41" i="15"/>
  <c r="BB43" i="15" s="1"/>
  <c r="AV41" i="15"/>
  <c r="AT41" i="15"/>
  <c r="AR41" i="15"/>
  <c r="AQ41" i="15"/>
  <c r="AQ43" i="15" s="1"/>
  <c r="AP41" i="15"/>
  <c r="AO41" i="15"/>
  <c r="AJ41" i="15"/>
  <c r="AJ43" i="15" s="1"/>
  <c r="AI41" i="15"/>
  <c r="AI43" i="15" s="1"/>
  <c r="AC41" i="15"/>
  <c r="AA41" i="15"/>
  <c r="Y41" i="15"/>
  <c r="X41" i="15"/>
  <c r="X43" i="15" s="1"/>
  <c r="W41" i="15"/>
  <c r="V41" i="15"/>
  <c r="Q41" i="15"/>
  <c r="Q43" i="15" s="1"/>
  <c r="P41" i="15"/>
  <c r="P43" i="15" s="1"/>
  <c r="J41" i="15"/>
  <c r="H41" i="15"/>
  <c r="F41" i="15"/>
  <c r="E41" i="15"/>
  <c r="E43" i="15" s="1"/>
  <c r="D41" i="15"/>
  <c r="C41" i="15"/>
  <c r="HV40" i="15"/>
  <c r="HT40" i="15"/>
  <c r="HO40" i="15"/>
  <c r="HI40" i="15"/>
  <c r="HJ40" i="15" s="1"/>
  <c r="HH40" i="15"/>
  <c r="HB40" i="15"/>
  <c r="GZ40" i="15"/>
  <c r="GU40" i="15"/>
  <c r="GH40" i="15"/>
  <c r="GF40" i="15"/>
  <c r="GA40" i="15"/>
  <c r="FN40" i="15"/>
  <c r="FH40" i="15"/>
  <c r="EU40" i="15"/>
  <c r="EO40" i="15"/>
  <c r="EB40" i="15"/>
  <c r="DV40" i="15"/>
  <c r="DI40" i="15"/>
  <c r="DC40" i="15"/>
  <c r="CP40" i="15"/>
  <c r="CJ40" i="15"/>
  <c r="BW40" i="15"/>
  <c r="BQ40" i="15"/>
  <c r="BD40" i="15"/>
  <c r="AK40" i="15"/>
  <c r="R40" i="15"/>
  <c r="L40" i="15"/>
  <c r="HU39" i="15"/>
  <c r="HS39" i="15" s="1"/>
  <c r="HM39" i="15"/>
  <c r="HN39" i="15" s="1"/>
  <c r="HK39" i="15"/>
  <c r="HL39" i="15" s="1"/>
  <c r="HG39" i="15"/>
  <c r="HF39" i="15"/>
  <c r="HA39" i="15"/>
  <c r="GY39" i="15" s="1"/>
  <c r="GS39" i="15"/>
  <c r="GT39" i="15" s="1"/>
  <c r="GQ39" i="15"/>
  <c r="GR39" i="15" s="1"/>
  <c r="GO39" i="15"/>
  <c r="GP39" i="15" s="1"/>
  <c r="GN39" i="15"/>
  <c r="GM39" i="15"/>
  <c r="GL39" i="15"/>
  <c r="GG39" i="15"/>
  <c r="GE39" i="15"/>
  <c r="FY39" i="15"/>
  <c r="FZ39" i="15" s="1"/>
  <c r="FW39" i="15"/>
  <c r="FX39" i="15" s="1"/>
  <c r="FU39" i="15"/>
  <c r="FV39" i="15" s="1"/>
  <c r="FT39" i="15"/>
  <c r="FS39" i="15"/>
  <c r="GD39" i="15" s="1"/>
  <c r="FR39" i="15"/>
  <c r="FM39" i="15"/>
  <c r="FL39" i="15"/>
  <c r="FF39" i="15"/>
  <c r="FG39" i="15" s="1"/>
  <c r="FD39" i="15"/>
  <c r="FE39" i="15" s="1"/>
  <c r="FB39" i="15"/>
  <c r="FC39" i="15" s="1"/>
  <c r="FA39" i="15"/>
  <c r="EZ39" i="15"/>
  <c r="FK39" i="15" s="1"/>
  <c r="EY39" i="15"/>
  <c r="ET39" i="15"/>
  <c r="ES39" i="15" s="1"/>
  <c r="EM39" i="15"/>
  <c r="EN39" i="15" s="1"/>
  <c r="EK39" i="15"/>
  <c r="EL39" i="15" s="1"/>
  <c r="EI39" i="15"/>
  <c r="EJ39" i="15" s="1"/>
  <c r="EH39" i="15"/>
  <c r="EG39" i="15"/>
  <c r="EF39" i="15"/>
  <c r="EA39" i="15"/>
  <c r="DZ39" i="15"/>
  <c r="DT39" i="15"/>
  <c r="DU39" i="15" s="1"/>
  <c r="DR39" i="15"/>
  <c r="DS39" i="15" s="1"/>
  <c r="DP39" i="15"/>
  <c r="DQ39" i="15" s="1"/>
  <c r="DO39" i="15"/>
  <c r="DN39" i="15"/>
  <c r="DY39" i="15" s="1"/>
  <c r="DM39" i="15"/>
  <c r="DH39" i="15"/>
  <c r="DG39" i="15"/>
  <c r="DA39" i="15"/>
  <c r="DB39" i="15" s="1"/>
  <c r="CY39" i="15"/>
  <c r="CZ39" i="15" s="1"/>
  <c r="CW39" i="15"/>
  <c r="CX39" i="15" s="1"/>
  <c r="CV39" i="15"/>
  <c r="CU39" i="15"/>
  <c r="DF39" i="15" s="1"/>
  <c r="CT39" i="15"/>
  <c r="CO39" i="15"/>
  <c r="CN39" i="15"/>
  <c r="CH39" i="15"/>
  <c r="CI39" i="15" s="1"/>
  <c r="CF39" i="15"/>
  <c r="CG39" i="15" s="1"/>
  <c r="CD39" i="15"/>
  <c r="CE39" i="15" s="1"/>
  <c r="CC39" i="15"/>
  <c r="CB39" i="15"/>
  <c r="CM39" i="15" s="1"/>
  <c r="CA39" i="15"/>
  <c r="BV39" i="15"/>
  <c r="BU39" i="15"/>
  <c r="BO39" i="15"/>
  <c r="BP39" i="15" s="1"/>
  <c r="BM39" i="15"/>
  <c r="BN39" i="15" s="1"/>
  <c r="BK39" i="15"/>
  <c r="BL39" i="15" s="1"/>
  <c r="BJ39" i="15"/>
  <c r="BI39" i="15"/>
  <c r="BT39" i="15" s="1"/>
  <c r="BH39" i="15"/>
  <c r="BC39" i="15"/>
  <c r="BB39" i="15"/>
  <c r="AV39" i="15"/>
  <c r="AW39" i="15" s="1"/>
  <c r="AT39" i="15"/>
  <c r="AU39" i="15" s="1"/>
  <c r="AR39" i="15"/>
  <c r="AS39" i="15" s="1"/>
  <c r="AQ39" i="15"/>
  <c r="AP39" i="15"/>
  <c r="BA39" i="15" s="1"/>
  <c r="AO39" i="15"/>
  <c r="AJ39" i="15"/>
  <c r="AI39" i="15"/>
  <c r="AC39" i="15"/>
  <c r="AD39" i="15" s="1"/>
  <c r="AA39" i="15"/>
  <c r="AB39" i="15" s="1"/>
  <c r="Y39" i="15"/>
  <c r="Z39" i="15" s="1"/>
  <c r="X39" i="15"/>
  <c r="W39" i="15"/>
  <c r="AH39" i="15" s="1"/>
  <c r="V39" i="15"/>
  <c r="Q39" i="15"/>
  <c r="P39" i="15"/>
  <c r="J39" i="15"/>
  <c r="K39" i="15" s="1"/>
  <c r="H39" i="15"/>
  <c r="I39" i="15" s="1"/>
  <c r="F39" i="15"/>
  <c r="G39" i="15" s="1"/>
  <c r="E39" i="15"/>
  <c r="D39" i="15"/>
  <c r="O39" i="15" s="1"/>
  <c r="C39" i="15"/>
  <c r="HU38" i="15"/>
  <c r="HM38" i="15"/>
  <c r="HN38" i="15" s="1"/>
  <c r="HK38" i="15"/>
  <c r="HL38" i="15" s="1"/>
  <c r="HG38" i="15"/>
  <c r="HF38" i="15"/>
  <c r="HA38" i="15"/>
  <c r="HA40" i="15" s="1"/>
  <c r="GS38" i="15"/>
  <c r="GQ38" i="15"/>
  <c r="GO38" i="15"/>
  <c r="GN38" i="15"/>
  <c r="GM38" i="15"/>
  <c r="GL38" i="15"/>
  <c r="GG38" i="15"/>
  <c r="FY38" i="15"/>
  <c r="FW38" i="15"/>
  <c r="FU38" i="15"/>
  <c r="FT38" i="15"/>
  <c r="FT40" i="15" s="1"/>
  <c r="FS38" i="15"/>
  <c r="FR38" i="15"/>
  <c r="FM38" i="15"/>
  <c r="FL38" i="15" s="1"/>
  <c r="FF38" i="15"/>
  <c r="FD38" i="15"/>
  <c r="FB38" i="15"/>
  <c r="FA38" i="15"/>
  <c r="EZ38" i="15"/>
  <c r="EY38" i="15"/>
  <c r="ET38" i="15"/>
  <c r="ET40" i="15" s="1"/>
  <c r="ES38" i="15"/>
  <c r="ES40" i="15" s="1"/>
  <c r="EM38" i="15"/>
  <c r="EK38" i="15"/>
  <c r="EI38" i="15"/>
  <c r="EH38" i="15"/>
  <c r="EG38" i="15"/>
  <c r="EF38" i="15"/>
  <c r="EA38" i="15"/>
  <c r="DT38" i="15"/>
  <c r="DR38" i="15"/>
  <c r="DP38" i="15"/>
  <c r="DO38" i="15"/>
  <c r="DO40" i="15" s="1"/>
  <c r="DN38" i="15"/>
  <c r="DM38" i="15"/>
  <c r="DH38" i="15"/>
  <c r="DH40" i="15" s="1"/>
  <c r="DG38" i="15"/>
  <c r="DG40" i="15" s="1"/>
  <c r="DA38" i="15"/>
  <c r="CY38" i="15"/>
  <c r="CW38" i="15"/>
  <c r="CV38" i="15"/>
  <c r="CV40" i="15" s="1"/>
  <c r="CU38" i="15"/>
  <c r="CT38" i="15"/>
  <c r="CO38" i="15"/>
  <c r="CO40" i="15" s="1"/>
  <c r="CN38" i="15"/>
  <c r="CN40" i="15" s="1"/>
  <c r="CH38" i="15"/>
  <c r="CF38" i="15"/>
  <c r="CD38" i="15"/>
  <c r="CC38" i="15"/>
  <c r="CC40" i="15" s="1"/>
  <c r="CB38" i="15"/>
  <c r="CA38" i="15"/>
  <c r="BV38" i="15"/>
  <c r="BV40" i="15" s="1"/>
  <c r="BU38" i="15"/>
  <c r="BU40" i="15" s="1"/>
  <c r="BO38" i="15"/>
  <c r="BM38" i="15"/>
  <c r="BK38" i="15"/>
  <c r="BJ38" i="15"/>
  <c r="BJ40" i="15" s="1"/>
  <c r="BI38" i="15"/>
  <c r="BH38" i="15"/>
  <c r="BC38" i="15"/>
  <c r="BC40" i="15" s="1"/>
  <c r="BB38" i="15"/>
  <c r="BB40" i="15" s="1"/>
  <c r="AV38" i="15"/>
  <c r="AT38" i="15"/>
  <c r="AR38" i="15"/>
  <c r="AQ38" i="15"/>
  <c r="AQ40" i="15" s="1"/>
  <c r="AP38" i="15"/>
  <c r="AO38" i="15"/>
  <c r="AJ38" i="15"/>
  <c r="AJ40" i="15" s="1"/>
  <c r="AI38" i="15"/>
  <c r="AI40" i="15" s="1"/>
  <c r="AC38" i="15"/>
  <c r="AA38" i="15"/>
  <c r="Y38" i="15"/>
  <c r="X38" i="15"/>
  <c r="X40" i="15" s="1"/>
  <c r="W38" i="15"/>
  <c r="V38" i="15"/>
  <c r="Q38" i="15"/>
  <c r="Q40" i="15" s="1"/>
  <c r="P38" i="15"/>
  <c r="P40" i="15" s="1"/>
  <c r="J38" i="15"/>
  <c r="H38" i="15"/>
  <c r="F38" i="15"/>
  <c r="E38" i="15"/>
  <c r="E40" i="15" s="1"/>
  <c r="D38" i="15"/>
  <c r="C38" i="15"/>
  <c r="HV37" i="15"/>
  <c r="HT37" i="15"/>
  <c r="HO37" i="15"/>
  <c r="HI37" i="15"/>
  <c r="HJ37" i="15" s="1"/>
  <c r="HH37" i="15"/>
  <c r="HG37" i="15"/>
  <c r="HF37" i="15"/>
  <c r="HB37" i="15"/>
  <c r="GZ37" i="15"/>
  <c r="GU37" i="15"/>
  <c r="GH37" i="15"/>
  <c r="GF37" i="15"/>
  <c r="GA37" i="15"/>
  <c r="FN37" i="15"/>
  <c r="FH37" i="15"/>
  <c r="EU37" i="15"/>
  <c r="EO37" i="15"/>
  <c r="EB37" i="15"/>
  <c r="DV37" i="15"/>
  <c r="DI37" i="15"/>
  <c r="DC37" i="15"/>
  <c r="CP37" i="15"/>
  <c r="CJ37" i="15"/>
  <c r="BW37" i="15"/>
  <c r="BQ37" i="15"/>
  <c r="BD37" i="15"/>
  <c r="AK37" i="15"/>
  <c r="R37" i="15"/>
  <c r="HU36" i="15"/>
  <c r="HS36" i="15" s="1"/>
  <c r="HM36" i="15"/>
  <c r="HN36" i="15" s="1"/>
  <c r="HK36" i="15"/>
  <c r="HL36" i="15" s="1"/>
  <c r="HA36" i="15"/>
  <c r="GY36" i="15"/>
  <c r="GS36" i="15"/>
  <c r="GT36" i="15" s="1"/>
  <c r="GQ36" i="15"/>
  <c r="GR36" i="15" s="1"/>
  <c r="GO36" i="15"/>
  <c r="GP36" i="15" s="1"/>
  <c r="GN36" i="15"/>
  <c r="GM36" i="15"/>
  <c r="GX36" i="15" s="1"/>
  <c r="GL36" i="15"/>
  <c r="GG36" i="15"/>
  <c r="GE36" i="15" s="1"/>
  <c r="FY36" i="15"/>
  <c r="FZ36" i="15" s="1"/>
  <c r="FW36" i="15"/>
  <c r="FX36" i="15" s="1"/>
  <c r="FU36" i="15"/>
  <c r="FV36" i="15" s="1"/>
  <c r="FT36" i="15"/>
  <c r="FS36" i="15"/>
  <c r="GD36" i="15" s="1"/>
  <c r="FR36" i="15"/>
  <c r="FM36" i="15"/>
  <c r="FL36" i="15" s="1"/>
  <c r="FF36" i="15"/>
  <c r="FG36" i="15" s="1"/>
  <c r="FD36" i="15"/>
  <c r="FE36" i="15" s="1"/>
  <c r="FB36" i="15"/>
  <c r="FC36" i="15" s="1"/>
  <c r="FA36" i="15"/>
  <c r="EZ36" i="15"/>
  <c r="EY36" i="15"/>
  <c r="ET36" i="15"/>
  <c r="ES36" i="15" s="1"/>
  <c r="EM36" i="15"/>
  <c r="EN36" i="15" s="1"/>
  <c r="EK36" i="15"/>
  <c r="EL36" i="15" s="1"/>
  <c r="EI36" i="15"/>
  <c r="EJ36" i="15" s="1"/>
  <c r="EH36" i="15"/>
  <c r="EG36" i="15"/>
  <c r="EF36" i="15"/>
  <c r="EA36" i="15"/>
  <c r="DZ36" i="15"/>
  <c r="DT36" i="15"/>
  <c r="DU36" i="15" s="1"/>
  <c r="DR36" i="15"/>
  <c r="DS36" i="15" s="1"/>
  <c r="DP36" i="15"/>
  <c r="DQ36" i="15" s="1"/>
  <c r="DO36" i="15"/>
  <c r="DN36" i="15"/>
  <c r="DM36" i="15"/>
  <c r="DH36" i="15"/>
  <c r="DG36" i="15"/>
  <c r="DA36" i="15"/>
  <c r="DB36" i="15" s="1"/>
  <c r="CY36" i="15"/>
  <c r="CZ36" i="15" s="1"/>
  <c r="CW36" i="15"/>
  <c r="CX36" i="15" s="1"/>
  <c r="CV36" i="15"/>
  <c r="CU36" i="15"/>
  <c r="DF36" i="15" s="1"/>
  <c r="CT36" i="15"/>
  <c r="CO36" i="15"/>
  <c r="CN36" i="15"/>
  <c r="CH36" i="15"/>
  <c r="CI36" i="15" s="1"/>
  <c r="CF36" i="15"/>
  <c r="CG36" i="15" s="1"/>
  <c r="CD36" i="15"/>
  <c r="CE36" i="15" s="1"/>
  <c r="CC36" i="15"/>
  <c r="CB36" i="15"/>
  <c r="CM36" i="15" s="1"/>
  <c r="CA36" i="15"/>
  <c r="BV36" i="15"/>
  <c r="BU36" i="15"/>
  <c r="BO36" i="15"/>
  <c r="BP36" i="15" s="1"/>
  <c r="BM36" i="15"/>
  <c r="BN36" i="15" s="1"/>
  <c r="BK36" i="15"/>
  <c r="BL36" i="15" s="1"/>
  <c r="BJ36" i="15"/>
  <c r="BI36" i="15"/>
  <c r="BT36" i="15" s="1"/>
  <c r="BH36" i="15"/>
  <c r="BC36" i="15"/>
  <c r="BB36" i="15"/>
  <c r="AV36" i="15"/>
  <c r="AW36" i="15" s="1"/>
  <c r="AT36" i="15"/>
  <c r="AU36" i="15" s="1"/>
  <c r="AR36" i="15"/>
  <c r="AS36" i="15" s="1"/>
  <c r="AQ36" i="15"/>
  <c r="AP36" i="15"/>
  <c r="BA36" i="15" s="1"/>
  <c r="AO36" i="15"/>
  <c r="AJ36" i="15"/>
  <c r="AI36" i="15"/>
  <c r="AC36" i="15"/>
  <c r="AD36" i="15" s="1"/>
  <c r="AA36" i="15"/>
  <c r="AB36" i="15" s="1"/>
  <c r="Y36" i="15"/>
  <c r="Z36" i="15" s="1"/>
  <c r="X36" i="15"/>
  <c r="W36" i="15"/>
  <c r="AH36" i="15" s="1"/>
  <c r="V36" i="15"/>
  <c r="Q36" i="15"/>
  <c r="P36" i="15"/>
  <c r="J36" i="15"/>
  <c r="K36" i="15" s="1"/>
  <c r="H36" i="15"/>
  <c r="I36" i="15" s="1"/>
  <c r="F36" i="15"/>
  <c r="G36" i="15" s="1"/>
  <c r="E36" i="15"/>
  <c r="D36" i="15"/>
  <c r="C36" i="15"/>
  <c r="HU35" i="15"/>
  <c r="HS35" i="15" s="1"/>
  <c r="HM35" i="15"/>
  <c r="HN35" i="15" s="1"/>
  <c r="HK35" i="15"/>
  <c r="HL35" i="15" s="1"/>
  <c r="HA35" i="15"/>
  <c r="GY35" i="15" s="1"/>
  <c r="GS35" i="15"/>
  <c r="GT35" i="15" s="1"/>
  <c r="GQ35" i="15"/>
  <c r="GR35" i="15" s="1"/>
  <c r="GO35" i="15"/>
  <c r="GP35" i="15" s="1"/>
  <c r="GN35" i="15"/>
  <c r="GM35" i="15"/>
  <c r="GL35" i="15"/>
  <c r="GG35" i="15"/>
  <c r="GE35" i="15" s="1"/>
  <c r="FY35" i="15"/>
  <c r="FZ35" i="15" s="1"/>
  <c r="FW35" i="15"/>
  <c r="FX35" i="15" s="1"/>
  <c r="FU35" i="15"/>
  <c r="FV35" i="15" s="1"/>
  <c r="FT35" i="15"/>
  <c r="FS35" i="15"/>
  <c r="FR35" i="15"/>
  <c r="FM35" i="15"/>
  <c r="FL35" i="15" s="1"/>
  <c r="FF35" i="15"/>
  <c r="FG35" i="15" s="1"/>
  <c r="FD35" i="15"/>
  <c r="FE35" i="15" s="1"/>
  <c r="FB35" i="15"/>
  <c r="FC35" i="15" s="1"/>
  <c r="FA35" i="15"/>
  <c r="EZ35" i="15"/>
  <c r="EY35" i="15"/>
  <c r="ET35" i="15"/>
  <c r="ES35" i="15" s="1"/>
  <c r="EM35" i="15"/>
  <c r="EN35" i="15" s="1"/>
  <c r="EK35" i="15"/>
  <c r="EL35" i="15" s="1"/>
  <c r="EI35" i="15"/>
  <c r="EJ35" i="15" s="1"/>
  <c r="EH35" i="15"/>
  <c r="EG35" i="15"/>
  <c r="ER35" i="15" s="1"/>
  <c r="EF35" i="15"/>
  <c r="EA35" i="15"/>
  <c r="DZ35" i="15" s="1"/>
  <c r="DT35" i="15"/>
  <c r="DU35" i="15" s="1"/>
  <c r="DR35" i="15"/>
  <c r="DS35" i="15" s="1"/>
  <c r="DP35" i="15"/>
  <c r="DQ35" i="15" s="1"/>
  <c r="DO35" i="15"/>
  <c r="DN35" i="15"/>
  <c r="DM35" i="15"/>
  <c r="DH35" i="15"/>
  <c r="DG35" i="15"/>
  <c r="DA35" i="15"/>
  <c r="DB35" i="15" s="1"/>
  <c r="CY35" i="15"/>
  <c r="CZ35" i="15" s="1"/>
  <c r="CW35" i="15"/>
  <c r="CX35" i="15" s="1"/>
  <c r="CV35" i="15"/>
  <c r="CU35" i="15"/>
  <c r="DF35" i="15" s="1"/>
  <c r="CT35" i="15"/>
  <c r="CO35" i="15"/>
  <c r="CN35" i="15"/>
  <c r="CH35" i="15"/>
  <c r="CI35" i="15" s="1"/>
  <c r="CF35" i="15"/>
  <c r="CG35" i="15" s="1"/>
  <c r="CD35" i="15"/>
  <c r="CE35" i="15" s="1"/>
  <c r="CC35" i="15"/>
  <c r="CB35" i="15"/>
  <c r="CM35" i="15" s="1"/>
  <c r="CA35" i="15"/>
  <c r="BV35" i="15"/>
  <c r="BU35" i="15"/>
  <c r="BO35" i="15"/>
  <c r="BP35" i="15" s="1"/>
  <c r="BM35" i="15"/>
  <c r="BN35" i="15" s="1"/>
  <c r="BK35" i="15"/>
  <c r="BL35" i="15" s="1"/>
  <c r="BJ35" i="15"/>
  <c r="BI35" i="15"/>
  <c r="BT35" i="15" s="1"/>
  <c r="BH35" i="15"/>
  <c r="BC35" i="15"/>
  <c r="BB35" i="15"/>
  <c r="AV35" i="15"/>
  <c r="AW35" i="15" s="1"/>
  <c r="AT35" i="15"/>
  <c r="AU35" i="15" s="1"/>
  <c r="AR35" i="15"/>
  <c r="AS35" i="15" s="1"/>
  <c r="AQ35" i="15"/>
  <c r="AP35" i="15"/>
  <c r="BA35" i="15" s="1"/>
  <c r="AO35" i="15"/>
  <c r="AJ35" i="15"/>
  <c r="AI35" i="15"/>
  <c r="AC35" i="15"/>
  <c r="AD35" i="15" s="1"/>
  <c r="AA35" i="15"/>
  <c r="AB35" i="15" s="1"/>
  <c r="Y35" i="15"/>
  <c r="Z35" i="15" s="1"/>
  <c r="X35" i="15"/>
  <c r="W35" i="15"/>
  <c r="AH35" i="15" s="1"/>
  <c r="V35" i="15"/>
  <c r="Q35" i="15"/>
  <c r="P35" i="15"/>
  <c r="J35" i="15"/>
  <c r="K35" i="15" s="1"/>
  <c r="H35" i="15"/>
  <c r="I35" i="15" s="1"/>
  <c r="F35" i="15"/>
  <c r="G35" i="15" s="1"/>
  <c r="E35" i="15"/>
  <c r="D35" i="15"/>
  <c r="C35" i="15"/>
  <c r="HU34" i="15"/>
  <c r="HM34" i="15"/>
  <c r="HN34" i="15" s="1"/>
  <c r="HK34" i="15"/>
  <c r="HL34" i="15" s="1"/>
  <c r="HA34" i="15"/>
  <c r="GY34" i="15"/>
  <c r="GS34" i="15"/>
  <c r="GQ34" i="15"/>
  <c r="GO34" i="15"/>
  <c r="GN34" i="15"/>
  <c r="GM34" i="15"/>
  <c r="GL34" i="15"/>
  <c r="GG34" i="15"/>
  <c r="GE34" i="15"/>
  <c r="FY34" i="15"/>
  <c r="FW34" i="15"/>
  <c r="FU34" i="15"/>
  <c r="FT34" i="15"/>
  <c r="FS34" i="15"/>
  <c r="FR34" i="15"/>
  <c r="FM34" i="15"/>
  <c r="FL34" i="15"/>
  <c r="FF34" i="15"/>
  <c r="FD34" i="15"/>
  <c r="FB34" i="15"/>
  <c r="FA34" i="15"/>
  <c r="EZ34" i="15"/>
  <c r="EY34" i="15"/>
  <c r="ET34" i="15"/>
  <c r="ES34" i="15"/>
  <c r="EM34" i="15"/>
  <c r="EK34" i="15"/>
  <c r="EI34" i="15"/>
  <c r="EH34" i="15"/>
  <c r="EG34" i="15"/>
  <c r="EF34" i="15"/>
  <c r="EA34" i="15"/>
  <c r="DZ34" i="15"/>
  <c r="DT34" i="15"/>
  <c r="DR34" i="15"/>
  <c r="DP34" i="15"/>
  <c r="DO34" i="15"/>
  <c r="DN34" i="15"/>
  <c r="DM34" i="15"/>
  <c r="DH34" i="15"/>
  <c r="DH37" i="15" s="1"/>
  <c r="DG34" i="15"/>
  <c r="DG37" i="15" s="1"/>
  <c r="DA34" i="15"/>
  <c r="CY34" i="15"/>
  <c r="CW34" i="15"/>
  <c r="CV34" i="15"/>
  <c r="CV37" i="15" s="1"/>
  <c r="CU34" i="15"/>
  <c r="CT34" i="15"/>
  <c r="CO34" i="15"/>
  <c r="CO37" i="15" s="1"/>
  <c r="CN34" i="15"/>
  <c r="CN37" i="15" s="1"/>
  <c r="CH34" i="15"/>
  <c r="CF34" i="15"/>
  <c r="CD34" i="15"/>
  <c r="CC34" i="15"/>
  <c r="CC37" i="15" s="1"/>
  <c r="CB34" i="15"/>
  <c r="CA34" i="15"/>
  <c r="BV34" i="15"/>
  <c r="BV37" i="15" s="1"/>
  <c r="BU34" i="15"/>
  <c r="BU37" i="15" s="1"/>
  <c r="BO34" i="15"/>
  <c r="BM34" i="15"/>
  <c r="BK34" i="15"/>
  <c r="BJ34" i="15"/>
  <c r="BJ37" i="15" s="1"/>
  <c r="BI34" i="15"/>
  <c r="BH34" i="15"/>
  <c r="BC34" i="15"/>
  <c r="BC37" i="15" s="1"/>
  <c r="BB34" i="15"/>
  <c r="BB37" i="15" s="1"/>
  <c r="AV34" i="15"/>
  <c r="AT34" i="15"/>
  <c r="AR34" i="15"/>
  <c r="AQ34" i="15"/>
  <c r="AQ37" i="15" s="1"/>
  <c r="AP34" i="15"/>
  <c r="AO34" i="15"/>
  <c r="AJ34" i="15"/>
  <c r="AJ37" i="15" s="1"/>
  <c r="AI34" i="15"/>
  <c r="AI37" i="15" s="1"/>
  <c r="AC34" i="15"/>
  <c r="AA34" i="15"/>
  <c r="Y34" i="15"/>
  <c r="X34" i="15"/>
  <c r="X37" i="15" s="1"/>
  <c r="W34" i="15"/>
  <c r="V34" i="15"/>
  <c r="Q34" i="15"/>
  <c r="Q37" i="15" s="1"/>
  <c r="P34" i="15"/>
  <c r="P37" i="15" s="1"/>
  <c r="J34" i="15"/>
  <c r="H34" i="15"/>
  <c r="F34" i="15"/>
  <c r="E34" i="15"/>
  <c r="E37" i="15" s="1"/>
  <c r="D34" i="15"/>
  <c r="C34" i="15"/>
  <c r="HV33" i="15"/>
  <c r="HV80" i="15" s="1"/>
  <c r="HT33" i="15"/>
  <c r="HO33" i="15"/>
  <c r="HO80" i="15" s="1"/>
  <c r="HB33" i="15"/>
  <c r="GZ33" i="15"/>
  <c r="GZ80" i="15" s="1"/>
  <c r="GU33" i="15"/>
  <c r="GH33" i="15"/>
  <c r="GF33" i="15"/>
  <c r="GF80" i="15" s="1"/>
  <c r="GA33" i="15"/>
  <c r="FN33" i="15"/>
  <c r="FH33" i="15"/>
  <c r="EU33" i="15"/>
  <c r="EO33" i="15"/>
  <c r="EB33" i="15"/>
  <c r="DV33" i="15"/>
  <c r="DI33" i="15"/>
  <c r="DC33" i="15"/>
  <c r="CP33" i="15"/>
  <c r="CJ33" i="15"/>
  <c r="BW33" i="15"/>
  <c r="BQ33" i="15"/>
  <c r="BD33" i="15"/>
  <c r="AK33" i="15"/>
  <c r="R33" i="15"/>
  <c r="L33" i="15"/>
  <c r="HU32" i="15"/>
  <c r="HS32" i="15" s="1"/>
  <c r="HM32" i="15"/>
  <c r="HN32" i="15" s="1"/>
  <c r="HK32" i="15"/>
  <c r="HL32" i="15" s="1"/>
  <c r="HI32" i="15"/>
  <c r="HJ32" i="15" s="1"/>
  <c r="HH32" i="15"/>
  <c r="HG32" i="15"/>
  <c r="HF32" i="15"/>
  <c r="HA32" i="15"/>
  <c r="GY32" i="15"/>
  <c r="GS32" i="15"/>
  <c r="GT32" i="15" s="1"/>
  <c r="GQ32" i="15"/>
  <c r="GR32" i="15" s="1"/>
  <c r="GO32" i="15"/>
  <c r="GP32" i="15" s="1"/>
  <c r="GN32" i="15"/>
  <c r="GM32" i="15"/>
  <c r="GX32" i="15" s="1"/>
  <c r="GL32" i="15"/>
  <c r="GG32" i="15"/>
  <c r="GE32" i="15" s="1"/>
  <c r="FY32" i="15"/>
  <c r="FZ32" i="15" s="1"/>
  <c r="FW32" i="15"/>
  <c r="FX32" i="15" s="1"/>
  <c r="FU32" i="15"/>
  <c r="FV32" i="15" s="1"/>
  <c r="FT32" i="15"/>
  <c r="FS32" i="15"/>
  <c r="FR32" i="15"/>
  <c r="FM32" i="15"/>
  <c r="FL32" i="15" s="1"/>
  <c r="FF32" i="15"/>
  <c r="FG32" i="15" s="1"/>
  <c r="FD32" i="15"/>
  <c r="FE32" i="15" s="1"/>
  <c r="FB32" i="15"/>
  <c r="FC32" i="15" s="1"/>
  <c r="FA32" i="15"/>
  <c r="EZ32" i="15"/>
  <c r="EY32" i="15"/>
  <c r="ET32" i="15"/>
  <c r="ES32" i="15" s="1"/>
  <c r="EM32" i="15"/>
  <c r="EN32" i="15" s="1"/>
  <c r="EK32" i="15"/>
  <c r="EL32" i="15" s="1"/>
  <c r="EI32" i="15"/>
  <c r="EJ32" i="15" s="1"/>
  <c r="EH32" i="15"/>
  <c r="EG32" i="15"/>
  <c r="EF32" i="15"/>
  <c r="EA32" i="15"/>
  <c r="DZ32" i="15"/>
  <c r="DT32" i="15"/>
  <c r="DU32" i="15" s="1"/>
  <c r="DR32" i="15"/>
  <c r="DS32" i="15" s="1"/>
  <c r="DP32" i="15"/>
  <c r="DQ32" i="15" s="1"/>
  <c r="DO32" i="15"/>
  <c r="DN32" i="15"/>
  <c r="DM32" i="15"/>
  <c r="DH32" i="15"/>
  <c r="DG32" i="15"/>
  <c r="DA32" i="15"/>
  <c r="DB32" i="15" s="1"/>
  <c r="CY32" i="15"/>
  <c r="CZ32" i="15" s="1"/>
  <c r="CW32" i="15"/>
  <c r="CX32" i="15" s="1"/>
  <c r="CV32" i="15"/>
  <c r="CU32" i="15"/>
  <c r="DF32" i="15" s="1"/>
  <c r="CT32" i="15"/>
  <c r="CO32" i="15"/>
  <c r="CN32" i="15"/>
  <c r="CH32" i="15"/>
  <c r="CI32" i="15" s="1"/>
  <c r="CF32" i="15"/>
  <c r="CG32" i="15" s="1"/>
  <c r="CD32" i="15"/>
  <c r="CE32" i="15" s="1"/>
  <c r="CC32" i="15"/>
  <c r="CB32" i="15"/>
  <c r="CM32" i="15" s="1"/>
  <c r="CA32" i="15"/>
  <c r="BV32" i="15"/>
  <c r="BU32" i="15"/>
  <c r="BO32" i="15"/>
  <c r="BP32" i="15" s="1"/>
  <c r="BM32" i="15"/>
  <c r="BN32" i="15" s="1"/>
  <c r="BK32" i="15"/>
  <c r="BL32" i="15" s="1"/>
  <c r="BJ32" i="15"/>
  <c r="BI32" i="15"/>
  <c r="BT32" i="15" s="1"/>
  <c r="BH32" i="15"/>
  <c r="BC32" i="15"/>
  <c r="BB32" i="15"/>
  <c r="AV32" i="15"/>
  <c r="AW32" i="15" s="1"/>
  <c r="AT32" i="15"/>
  <c r="AU32" i="15" s="1"/>
  <c r="AR32" i="15"/>
  <c r="AS32" i="15" s="1"/>
  <c r="AQ32" i="15"/>
  <c r="AP32" i="15"/>
  <c r="BA32" i="15" s="1"/>
  <c r="AO32" i="15"/>
  <c r="AJ32" i="15"/>
  <c r="AI32" i="15"/>
  <c r="AC32" i="15"/>
  <c r="AD32" i="15" s="1"/>
  <c r="AA32" i="15"/>
  <c r="AB32" i="15" s="1"/>
  <c r="Y32" i="15"/>
  <c r="Z32" i="15" s="1"/>
  <c r="X32" i="15"/>
  <c r="W32" i="15"/>
  <c r="AH32" i="15" s="1"/>
  <c r="V32" i="15"/>
  <c r="Q32" i="15"/>
  <c r="P32" i="15"/>
  <c r="J32" i="15"/>
  <c r="K32" i="15" s="1"/>
  <c r="H32" i="15"/>
  <c r="I32" i="15" s="1"/>
  <c r="F32" i="15"/>
  <c r="G32" i="15" s="1"/>
  <c r="E32" i="15"/>
  <c r="D32" i="15"/>
  <c r="O32" i="15" s="1"/>
  <c r="C32" i="15"/>
  <c r="HU31" i="15"/>
  <c r="HS31" i="15" s="1"/>
  <c r="HM31" i="15"/>
  <c r="HN31" i="15" s="1"/>
  <c r="HK31" i="15"/>
  <c r="HL31" i="15" s="1"/>
  <c r="HI31" i="15"/>
  <c r="HJ31" i="15" s="1"/>
  <c r="HH31" i="15"/>
  <c r="HG31" i="15"/>
  <c r="HF31" i="15"/>
  <c r="HA31" i="15"/>
  <c r="GY31" i="15" s="1"/>
  <c r="GS31" i="15"/>
  <c r="GT31" i="15" s="1"/>
  <c r="GQ31" i="15"/>
  <c r="GR31" i="15" s="1"/>
  <c r="GO31" i="15"/>
  <c r="GP31" i="15" s="1"/>
  <c r="GN31" i="15"/>
  <c r="GM31" i="15"/>
  <c r="GL31" i="15"/>
  <c r="GG31" i="15"/>
  <c r="GE31" i="15" s="1"/>
  <c r="FY31" i="15"/>
  <c r="FZ31" i="15" s="1"/>
  <c r="FW31" i="15"/>
  <c r="FX31" i="15" s="1"/>
  <c r="FU31" i="15"/>
  <c r="FV31" i="15" s="1"/>
  <c r="FT31" i="15"/>
  <c r="FS31" i="15"/>
  <c r="FR31" i="15"/>
  <c r="FM31" i="15"/>
  <c r="FL31" i="15"/>
  <c r="FF31" i="15"/>
  <c r="FG31" i="15" s="1"/>
  <c r="FD31" i="15"/>
  <c r="FE31" i="15" s="1"/>
  <c r="FB31" i="15"/>
  <c r="FC31" i="15" s="1"/>
  <c r="FA31" i="15"/>
  <c r="EZ31" i="15"/>
  <c r="EY31" i="15"/>
  <c r="ET31" i="15"/>
  <c r="ES31" i="15"/>
  <c r="EM31" i="15"/>
  <c r="EN31" i="15" s="1"/>
  <c r="EK31" i="15"/>
  <c r="EL31" i="15" s="1"/>
  <c r="EI31" i="15"/>
  <c r="EJ31" i="15" s="1"/>
  <c r="EH31" i="15"/>
  <c r="EG31" i="15"/>
  <c r="ER31" i="15" s="1"/>
  <c r="EF31" i="15"/>
  <c r="EA31" i="15"/>
  <c r="DZ31" i="15" s="1"/>
  <c r="DT31" i="15"/>
  <c r="DU31" i="15" s="1"/>
  <c r="DR31" i="15"/>
  <c r="DS31" i="15" s="1"/>
  <c r="DP31" i="15"/>
  <c r="DQ31" i="15" s="1"/>
  <c r="DO31" i="15"/>
  <c r="DN31" i="15"/>
  <c r="DY31" i="15" s="1"/>
  <c r="DM31" i="15"/>
  <c r="DH31" i="15"/>
  <c r="DG31" i="15"/>
  <c r="DA31" i="15"/>
  <c r="DB31" i="15" s="1"/>
  <c r="CY31" i="15"/>
  <c r="CZ31" i="15" s="1"/>
  <c r="CW31" i="15"/>
  <c r="CX31" i="15" s="1"/>
  <c r="CV31" i="15"/>
  <c r="CU31" i="15"/>
  <c r="DF31" i="15" s="1"/>
  <c r="CT31" i="15"/>
  <c r="CO31" i="15"/>
  <c r="CN31" i="15"/>
  <c r="CH31" i="15"/>
  <c r="CI31" i="15" s="1"/>
  <c r="CF31" i="15"/>
  <c r="CG31" i="15" s="1"/>
  <c r="CD31" i="15"/>
  <c r="CE31" i="15" s="1"/>
  <c r="CC31" i="15"/>
  <c r="CB31" i="15"/>
  <c r="CM31" i="15" s="1"/>
  <c r="CA31" i="15"/>
  <c r="BV31" i="15"/>
  <c r="BU31" i="15"/>
  <c r="BO31" i="15"/>
  <c r="BP31" i="15" s="1"/>
  <c r="BM31" i="15"/>
  <c r="BN31" i="15" s="1"/>
  <c r="BK31" i="15"/>
  <c r="BL31" i="15" s="1"/>
  <c r="BJ31" i="15"/>
  <c r="BI31" i="15"/>
  <c r="BT31" i="15" s="1"/>
  <c r="BH31" i="15"/>
  <c r="BC31" i="15"/>
  <c r="BB31" i="15"/>
  <c r="AV31" i="15"/>
  <c r="AW31" i="15" s="1"/>
  <c r="AT31" i="15"/>
  <c r="AU31" i="15" s="1"/>
  <c r="AR31" i="15"/>
  <c r="AS31" i="15" s="1"/>
  <c r="AQ31" i="15"/>
  <c r="AP31" i="15"/>
  <c r="BA31" i="15" s="1"/>
  <c r="AO31" i="15"/>
  <c r="AJ31" i="15"/>
  <c r="AI31" i="15"/>
  <c r="AC31" i="15"/>
  <c r="AD31" i="15" s="1"/>
  <c r="AA31" i="15"/>
  <c r="AB31" i="15" s="1"/>
  <c r="Y31" i="15"/>
  <c r="Z31" i="15" s="1"/>
  <c r="X31" i="15"/>
  <c r="W31" i="15"/>
  <c r="AH31" i="15" s="1"/>
  <c r="V31" i="15"/>
  <c r="Q31" i="15"/>
  <c r="P31" i="15"/>
  <c r="J31" i="15"/>
  <c r="K31" i="15" s="1"/>
  <c r="H31" i="15"/>
  <c r="I31" i="15" s="1"/>
  <c r="F31" i="15"/>
  <c r="G31" i="15" s="1"/>
  <c r="E31" i="15"/>
  <c r="D31" i="15"/>
  <c r="O31" i="15" s="1"/>
  <c r="C31" i="15"/>
  <c r="HU30" i="15"/>
  <c r="HS30" i="15" s="1"/>
  <c r="HM30" i="15"/>
  <c r="HN30" i="15" s="1"/>
  <c r="HK30" i="15"/>
  <c r="HL30" i="15" s="1"/>
  <c r="HI30" i="15"/>
  <c r="HJ30" i="15" s="1"/>
  <c r="HH30" i="15"/>
  <c r="HG30" i="15"/>
  <c r="HF30" i="15"/>
  <c r="HA30" i="15"/>
  <c r="GY30" i="15" s="1"/>
  <c r="GS30" i="15"/>
  <c r="GT30" i="15" s="1"/>
  <c r="GQ30" i="15"/>
  <c r="GR30" i="15" s="1"/>
  <c r="GO30" i="15"/>
  <c r="GP30" i="15" s="1"/>
  <c r="GN30" i="15"/>
  <c r="GM30" i="15"/>
  <c r="GX30" i="15" s="1"/>
  <c r="GL30" i="15"/>
  <c r="GG30" i="15"/>
  <c r="GE30" i="15" s="1"/>
  <c r="FY30" i="15"/>
  <c r="FZ30" i="15" s="1"/>
  <c r="FW30" i="15"/>
  <c r="FX30" i="15" s="1"/>
  <c r="FU30" i="15"/>
  <c r="FV30" i="15" s="1"/>
  <c r="FT30" i="15"/>
  <c r="FS30" i="15"/>
  <c r="GD30" i="15" s="1"/>
  <c r="FR30" i="15"/>
  <c r="FM30" i="15"/>
  <c r="FL30" i="15" s="1"/>
  <c r="FF30" i="15"/>
  <c r="FG30" i="15" s="1"/>
  <c r="FD30" i="15"/>
  <c r="FE30" i="15" s="1"/>
  <c r="FB30" i="15"/>
  <c r="FC30" i="15" s="1"/>
  <c r="FA30" i="15"/>
  <c r="EZ30" i="15"/>
  <c r="EY30" i="15"/>
  <c r="ET30" i="15"/>
  <c r="ES30" i="15"/>
  <c r="EM30" i="15"/>
  <c r="EN30" i="15" s="1"/>
  <c r="EK30" i="15"/>
  <c r="EL30" i="15" s="1"/>
  <c r="EI30" i="15"/>
  <c r="EJ30" i="15" s="1"/>
  <c r="EH30" i="15"/>
  <c r="EG30" i="15"/>
  <c r="EF30" i="15"/>
  <c r="EA30" i="15"/>
  <c r="DZ30" i="15"/>
  <c r="DT30" i="15"/>
  <c r="DU30" i="15" s="1"/>
  <c r="DR30" i="15"/>
  <c r="DS30" i="15" s="1"/>
  <c r="DP30" i="15"/>
  <c r="DQ30" i="15" s="1"/>
  <c r="DO30" i="15"/>
  <c r="DN30" i="15"/>
  <c r="DY30" i="15" s="1"/>
  <c r="DM30" i="15"/>
  <c r="DH30" i="15"/>
  <c r="DG30" i="15"/>
  <c r="DA30" i="15"/>
  <c r="DB30" i="15" s="1"/>
  <c r="CY30" i="15"/>
  <c r="CZ30" i="15" s="1"/>
  <c r="CW30" i="15"/>
  <c r="CX30" i="15" s="1"/>
  <c r="CV30" i="15"/>
  <c r="CU30" i="15"/>
  <c r="DF30" i="15" s="1"/>
  <c r="CT30" i="15"/>
  <c r="CO30" i="15"/>
  <c r="CN30" i="15"/>
  <c r="CH30" i="15"/>
  <c r="CI30" i="15" s="1"/>
  <c r="CF30" i="15"/>
  <c r="CG30" i="15" s="1"/>
  <c r="CD30" i="15"/>
  <c r="CE30" i="15" s="1"/>
  <c r="CC30" i="15"/>
  <c r="CB30" i="15"/>
  <c r="CM30" i="15" s="1"/>
  <c r="CA30" i="15"/>
  <c r="BV30" i="15"/>
  <c r="BU30" i="15"/>
  <c r="BO30" i="15"/>
  <c r="BP30" i="15" s="1"/>
  <c r="BM30" i="15"/>
  <c r="BN30" i="15" s="1"/>
  <c r="BK30" i="15"/>
  <c r="BL30" i="15" s="1"/>
  <c r="BJ30" i="15"/>
  <c r="BI30" i="15"/>
  <c r="BT30" i="15" s="1"/>
  <c r="BH30" i="15"/>
  <c r="BC30" i="15"/>
  <c r="BB30" i="15"/>
  <c r="AV30" i="15"/>
  <c r="AW30" i="15" s="1"/>
  <c r="AT30" i="15"/>
  <c r="AU30" i="15" s="1"/>
  <c r="AR30" i="15"/>
  <c r="AS30" i="15" s="1"/>
  <c r="AQ30" i="15"/>
  <c r="AP30" i="15"/>
  <c r="BA30" i="15" s="1"/>
  <c r="AO30" i="15"/>
  <c r="AJ30" i="15"/>
  <c r="AI30" i="15"/>
  <c r="AC30" i="15"/>
  <c r="AD30" i="15" s="1"/>
  <c r="AA30" i="15"/>
  <c r="AB30" i="15" s="1"/>
  <c r="Y30" i="15"/>
  <c r="Z30" i="15" s="1"/>
  <c r="X30" i="15"/>
  <c r="W30" i="15"/>
  <c r="AH30" i="15" s="1"/>
  <c r="V30" i="15"/>
  <c r="Q30" i="15"/>
  <c r="P30" i="15"/>
  <c r="J30" i="15"/>
  <c r="K30" i="15" s="1"/>
  <c r="H30" i="15"/>
  <c r="I30" i="15" s="1"/>
  <c r="F30" i="15"/>
  <c r="G30" i="15" s="1"/>
  <c r="E30" i="15"/>
  <c r="D30" i="15"/>
  <c r="O30" i="15" s="1"/>
  <c r="C30" i="15"/>
  <c r="HU29" i="15"/>
  <c r="HS29" i="15" s="1"/>
  <c r="HM29" i="15"/>
  <c r="HN29" i="15" s="1"/>
  <c r="HK29" i="15"/>
  <c r="HL29" i="15" s="1"/>
  <c r="HI29" i="15"/>
  <c r="HJ29" i="15" s="1"/>
  <c r="HH29" i="15"/>
  <c r="HG29" i="15"/>
  <c r="HF29" i="15"/>
  <c r="HA29" i="15"/>
  <c r="GY29" i="15" s="1"/>
  <c r="GS29" i="15"/>
  <c r="GT29" i="15" s="1"/>
  <c r="GQ29" i="15"/>
  <c r="GR29" i="15" s="1"/>
  <c r="GO29" i="15"/>
  <c r="GP29" i="15" s="1"/>
  <c r="GN29" i="15"/>
  <c r="GM29" i="15"/>
  <c r="GL29" i="15"/>
  <c r="GG29" i="15"/>
  <c r="GE29" i="15" s="1"/>
  <c r="FY29" i="15"/>
  <c r="FZ29" i="15" s="1"/>
  <c r="FW29" i="15"/>
  <c r="FX29" i="15" s="1"/>
  <c r="FU29" i="15"/>
  <c r="FV29" i="15" s="1"/>
  <c r="FT29" i="15"/>
  <c r="FS29" i="15"/>
  <c r="GD29" i="15" s="1"/>
  <c r="FR29" i="15"/>
  <c r="FM29" i="15"/>
  <c r="FL29" i="15" s="1"/>
  <c r="FF29" i="15"/>
  <c r="FG29" i="15" s="1"/>
  <c r="FD29" i="15"/>
  <c r="FE29" i="15" s="1"/>
  <c r="FB29" i="15"/>
  <c r="FC29" i="15" s="1"/>
  <c r="FA29" i="15"/>
  <c r="EZ29" i="15"/>
  <c r="FK29" i="15" s="1"/>
  <c r="EY29" i="15"/>
  <c r="ET29" i="15"/>
  <c r="ES29" i="15" s="1"/>
  <c r="EM29" i="15"/>
  <c r="EN29" i="15" s="1"/>
  <c r="EK29" i="15"/>
  <c r="EL29" i="15" s="1"/>
  <c r="EI29" i="15"/>
  <c r="EJ29" i="15" s="1"/>
  <c r="EH29" i="15"/>
  <c r="EG29" i="15"/>
  <c r="EF29" i="15"/>
  <c r="EA29" i="15"/>
  <c r="DZ29" i="15" s="1"/>
  <c r="DT29" i="15"/>
  <c r="DU29" i="15" s="1"/>
  <c r="DR29" i="15"/>
  <c r="DS29" i="15" s="1"/>
  <c r="DP29" i="15"/>
  <c r="DQ29" i="15" s="1"/>
  <c r="DO29" i="15"/>
  <c r="DN29" i="15"/>
  <c r="DM29" i="15"/>
  <c r="DH29" i="15"/>
  <c r="DG29" i="15"/>
  <c r="DA29" i="15"/>
  <c r="DB29" i="15" s="1"/>
  <c r="CY29" i="15"/>
  <c r="CZ29" i="15" s="1"/>
  <c r="CW29" i="15"/>
  <c r="CX29" i="15" s="1"/>
  <c r="CV29" i="15"/>
  <c r="CU29" i="15"/>
  <c r="DF29" i="15" s="1"/>
  <c r="CT29" i="15"/>
  <c r="CO29" i="15"/>
  <c r="CN29" i="15"/>
  <c r="CH29" i="15"/>
  <c r="CI29" i="15" s="1"/>
  <c r="CF29" i="15"/>
  <c r="CG29" i="15" s="1"/>
  <c r="CD29" i="15"/>
  <c r="CE29" i="15" s="1"/>
  <c r="CC29" i="15"/>
  <c r="CB29" i="15"/>
  <c r="CM29" i="15" s="1"/>
  <c r="CA29" i="15"/>
  <c r="BV29" i="15"/>
  <c r="BU29" i="15"/>
  <c r="BO29" i="15"/>
  <c r="BP29" i="15" s="1"/>
  <c r="BM29" i="15"/>
  <c r="BN29" i="15" s="1"/>
  <c r="BK29" i="15"/>
  <c r="BL29" i="15" s="1"/>
  <c r="BJ29" i="15"/>
  <c r="BI29" i="15"/>
  <c r="BT29" i="15" s="1"/>
  <c r="BH29" i="15"/>
  <c r="BC29" i="15"/>
  <c r="BB29" i="15"/>
  <c r="AV29" i="15"/>
  <c r="AW29" i="15" s="1"/>
  <c r="AT29" i="15"/>
  <c r="AU29" i="15" s="1"/>
  <c r="AR29" i="15"/>
  <c r="AS29" i="15" s="1"/>
  <c r="AQ29" i="15"/>
  <c r="AP29" i="15"/>
  <c r="BA29" i="15" s="1"/>
  <c r="AO29" i="15"/>
  <c r="AJ29" i="15"/>
  <c r="AI29" i="15"/>
  <c r="AC29" i="15"/>
  <c r="AD29" i="15" s="1"/>
  <c r="AA29" i="15"/>
  <c r="AB29" i="15" s="1"/>
  <c r="Y29" i="15"/>
  <c r="Z29" i="15" s="1"/>
  <c r="X29" i="15"/>
  <c r="W29" i="15"/>
  <c r="AH29" i="15" s="1"/>
  <c r="V29" i="15"/>
  <c r="Q29" i="15"/>
  <c r="P29" i="15"/>
  <c r="J29" i="15"/>
  <c r="K29" i="15" s="1"/>
  <c r="H29" i="15"/>
  <c r="I29" i="15" s="1"/>
  <c r="F29" i="15"/>
  <c r="G29" i="15" s="1"/>
  <c r="E29" i="15"/>
  <c r="D29" i="15"/>
  <c r="O29" i="15" s="1"/>
  <c r="C29" i="15"/>
  <c r="HU28" i="15"/>
  <c r="HS28" i="15" s="1"/>
  <c r="HM28" i="15"/>
  <c r="HN28" i="15" s="1"/>
  <c r="HK28" i="15"/>
  <c r="HL28" i="15" s="1"/>
  <c r="HI28" i="15"/>
  <c r="HJ28" i="15" s="1"/>
  <c r="HH28" i="15"/>
  <c r="HG28" i="15"/>
  <c r="HF28" i="15"/>
  <c r="HA28" i="15"/>
  <c r="GY28" i="15"/>
  <c r="GS28" i="15"/>
  <c r="GT28" i="15" s="1"/>
  <c r="GQ28" i="15"/>
  <c r="GR28" i="15" s="1"/>
  <c r="GO28" i="15"/>
  <c r="GP28" i="15" s="1"/>
  <c r="GN28" i="15"/>
  <c r="GM28" i="15"/>
  <c r="GL28" i="15"/>
  <c r="GG28" i="15"/>
  <c r="GE28" i="15"/>
  <c r="FY28" i="15"/>
  <c r="FZ28" i="15" s="1"/>
  <c r="FW28" i="15"/>
  <c r="FX28" i="15" s="1"/>
  <c r="FU28" i="15"/>
  <c r="FV28" i="15" s="1"/>
  <c r="FT28" i="15"/>
  <c r="FS28" i="15"/>
  <c r="GD28" i="15" s="1"/>
  <c r="FR28" i="15"/>
  <c r="FM28" i="15"/>
  <c r="FL28" i="15"/>
  <c r="FF28" i="15"/>
  <c r="FG28" i="15" s="1"/>
  <c r="FD28" i="15"/>
  <c r="FE28" i="15" s="1"/>
  <c r="FB28" i="15"/>
  <c r="FC28" i="15" s="1"/>
  <c r="FA28" i="15"/>
  <c r="EZ28" i="15"/>
  <c r="EY28" i="15"/>
  <c r="ET28" i="15"/>
  <c r="ES28" i="15" s="1"/>
  <c r="EM28" i="15"/>
  <c r="EN28" i="15" s="1"/>
  <c r="EK28" i="15"/>
  <c r="EL28" i="15" s="1"/>
  <c r="EI28" i="15"/>
  <c r="EJ28" i="15" s="1"/>
  <c r="EH28" i="15"/>
  <c r="EG28" i="15"/>
  <c r="EF28" i="15"/>
  <c r="EA28" i="15"/>
  <c r="DZ28" i="15" s="1"/>
  <c r="DT28" i="15"/>
  <c r="DU28" i="15" s="1"/>
  <c r="DR28" i="15"/>
  <c r="DS28" i="15" s="1"/>
  <c r="DP28" i="15"/>
  <c r="DQ28" i="15" s="1"/>
  <c r="DO28" i="15"/>
  <c r="DN28" i="15"/>
  <c r="DY28" i="15" s="1"/>
  <c r="DM28" i="15"/>
  <c r="DH28" i="15"/>
  <c r="DG28" i="15"/>
  <c r="DA28" i="15"/>
  <c r="DB28" i="15" s="1"/>
  <c r="CY28" i="15"/>
  <c r="CZ28" i="15" s="1"/>
  <c r="CW28" i="15"/>
  <c r="CX28" i="15" s="1"/>
  <c r="CV28" i="15"/>
  <c r="CU28" i="15"/>
  <c r="DF28" i="15" s="1"/>
  <c r="CT28" i="15"/>
  <c r="CO28" i="15"/>
  <c r="CN28" i="15"/>
  <c r="CH28" i="15"/>
  <c r="CI28" i="15" s="1"/>
  <c r="CF28" i="15"/>
  <c r="CG28" i="15" s="1"/>
  <c r="CD28" i="15"/>
  <c r="CE28" i="15" s="1"/>
  <c r="CC28" i="15"/>
  <c r="CB28" i="15"/>
  <c r="CM28" i="15" s="1"/>
  <c r="CA28" i="15"/>
  <c r="BV28" i="15"/>
  <c r="BU28" i="15"/>
  <c r="BO28" i="15"/>
  <c r="BP28" i="15" s="1"/>
  <c r="BM28" i="15"/>
  <c r="BN28" i="15" s="1"/>
  <c r="BK28" i="15"/>
  <c r="BL28" i="15" s="1"/>
  <c r="BJ28" i="15"/>
  <c r="BI28" i="15"/>
  <c r="BT28" i="15" s="1"/>
  <c r="BH28" i="15"/>
  <c r="BC28" i="15"/>
  <c r="BB28" i="15"/>
  <c r="AV28" i="15"/>
  <c r="AW28" i="15" s="1"/>
  <c r="AT28" i="15"/>
  <c r="AU28" i="15" s="1"/>
  <c r="AR28" i="15"/>
  <c r="AS28" i="15" s="1"/>
  <c r="AQ28" i="15"/>
  <c r="AP28" i="15"/>
  <c r="BA28" i="15" s="1"/>
  <c r="AO28" i="15"/>
  <c r="AJ28" i="15"/>
  <c r="AI28" i="15"/>
  <c r="AC28" i="15"/>
  <c r="AD28" i="15" s="1"/>
  <c r="AA28" i="15"/>
  <c r="AB28" i="15" s="1"/>
  <c r="Y28" i="15"/>
  <c r="Z28" i="15" s="1"/>
  <c r="X28" i="15"/>
  <c r="W28" i="15"/>
  <c r="AH28" i="15" s="1"/>
  <c r="V28" i="15"/>
  <c r="Q28" i="15"/>
  <c r="P28" i="15"/>
  <c r="J28" i="15"/>
  <c r="K28" i="15" s="1"/>
  <c r="H28" i="15"/>
  <c r="I28" i="15" s="1"/>
  <c r="F28" i="15"/>
  <c r="G28" i="15" s="1"/>
  <c r="E28" i="15"/>
  <c r="D28" i="15"/>
  <c r="O28" i="15" s="1"/>
  <c r="C28" i="15"/>
  <c r="HU27" i="15"/>
  <c r="HS27" i="15" s="1"/>
  <c r="HM27" i="15"/>
  <c r="HN27" i="15" s="1"/>
  <c r="HK27" i="15"/>
  <c r="HL27" i="15" s="1"/>
  <c r="HI27" i="15"/>
  <c r="HJ27" i="15" s="1"/>
  <c r="HH27" i="15"/>
  <c r="HG27" i="15"/>
  <c r="HF27" i="15"/>
  <c r="HA27" i="15"/>
  <c r="GY27" i="15" s="1"/>
  <c r="GS27" i="15"/>
  <c r="GT27" i="15" s="1"/>
  <c r="GQ27" i="15"/>
  <c r="GR27" i="15" s="1"/>
  <c r="GO27" i="15"/>
  <c r="GP27" i="15" s="1"/>
  <c r="GN27" i="15"/>
  <c r="GM27" i="15"/>
  <c r="GL27" i="15"/>
  <c r="GG27" i="15"/>
  <c r="GE27" i="15" s="1"/>
  <c r="FY27" i="15"/>
  <c r="FZ27" i="15" s="1"/>
  <c r="FW27" i="15"/>
  <c r="FX27" i="15" s="1"/>
  <c r="FU27" i="15"/>
  <c r="FV27" i="15" s="1"/>
  <c r="FT27" i="15"/>
  <c r="FS27" i="15"/>
  <c r="FR27" i="15"/>
  <c r="FM27" i="15"/>
  <c r="FL27" i="15"/>
  <c r="FF27" i="15"/>
  <c r="FG27" i="15" s="1"/>
  <c r="FD27" i="15"/>
  <c r="FE27" i="15" s="1"/>
  <c r="FB27" i="15"/>
  <c r="FC27" i="15" s="1"/>
  <c r="FA27" i="15"/>
  <c r="EZ27" i="15"/>
  <c r="FK27" i="15" s="1"/>
  <c r="EY27" i="15"/>
  <c r="ET27" i="15"/>
  <c r="ES27" i="15" s="1"/>
  <c r="EM27" i="15"/>
  <c r="EN27" i="15" s="1"/>
  <c r="EK27" i="15"/>
  <c r="EL27" i="15" s="1"/>
  <c r="EI27" i="15"/>
  <c r="EJ27" i="15" s="1"/>
  <c r="EH27" i="15"/>
  <c r="EG27" i="15"/>
  <c r="ER27" i="15" s="1"/>
  <c r="EF27" i="15"/>
  <c r="EA27" i="15"/>
  <c r="DZ27" i="15" s="1"/>
  <c r="DT27" i="15"/>
  <c r="DU27" i="15" s="1"/>
  <c r="DR27" i="15"/>
  <c r="DS27" i="15" s="1"/>
  <c r="DP27" i="15"/>
  <c r="DQ27" i="15" s="1"/>
  <c r="DO27" i="15"/>
  <c r="DN27" i="15"/>
  <c r="DM27" i="15"/>
  <c r="DH27" i="15"/>
  <c r="DG27" i="15"/>
  <c r="DA27" i="15"/>
  <c r="DB27" i="15" s="1"/>
  <c r="CY27" i="15"/>
  <c r="CZ27" i="15" s="1"/>
  <c r="CW27" i="15"/>
  <c r="CX27" i="15" s="1"/>
  <c r="CV27" i="15"/>
  <c r="CU27" i="15"/>
  <c r="DF27" i="15" s="1"/>
  <c r="CT27" i="15"/>
  <c r="CO27" i="15"/>
  <c r="CN27" i="15"/>
  <c r="CH27" i="15"/>
  <c r="CI27" i="15" s="1"/>
  <c r="CF27" i="15"/>
  <c r="CG27" i="15" s="1"/>
  <c r="CD27" i="15"/>
  <c r="CE27" i="15" s="1"/>
  <c r="CC27" i="15"/>
  <c r="CB27" i="15"/>
  <c r="CM27" i="15" s="1"/>
  <c r="CA27" i="15"/>
  <c r="BV27" i="15"/>
  <c r="BU27" i="15"/>
  <c r="BO27" i="15"/>
  <c r="BP27" i="15" s="1"/>
  <c r="BM27" i="15"/>
  <c r="BN27" i="15" s="1"/>
  <c r="BK27" i="15"/>
  <c r="BL27" i="15" s="1"/>
  <c r="BJ27" i="15"/>
  <c r="BI27" i="15"/>
  <c r="BT27" i="15" s="1"/>
  <c r="BH27" i="15"/>
  <c r="BC27" i="15"/>
  <c r="BB27" i="15"/>
  <c r="AV27" i="15"/>
  <c r="AW27" i="15" s="1"/>
  <c r="AT27" i="15"/>
  <c r="AU27" i="15" s="1"/>
  <c r="AR27" i="15"/>
  <c r="AS27" i="15" s="1"/>
  <c r="AQ27" i="15"/>
  <c r="AP27" i="15"/>
  <c r="BA27" i="15" s="1"/>
  <c r="AO27" i="15"/>
  <c r="AJ27" i="15"/>
  <c r="AI27" i="15"/>
  <c r="AC27" i="15"/>
  <c r="AD27" i="15" s="1"/>
  <c r="AA27" i="15"/>
  <c r="AB27" i="15" s="1"/>
  <c r="Y27" i="15"/>
  <c r="Z27" i="15" s="1"/>
  <c r="X27" i="15"/>
  <c r="W27" i="15"/>
  <c r="AH27" i="15" s="1"/>
  <c r="V27" i="15"/>
  <c r="Q27" i="15"/>
  <c r="P27" i="15"/>
  <c r="J27" i="15"/>
  <c r="K27" i="15" s="1"/>
  <c r="H27" i="15"/>
  <c r="I27" i="15" s="1"/>
  <c r="F27" i="15"/>
  <c r="G27" i="15" s="1"/>
  <c r="E27" i="15"/>
  <c r="D27" i="15"/>
  <c r="O27" i="15" s="1"/>
  <c r="C27" i="15"/>
  <c r="HU26" i="15"/>
  <c r="HS26" i="15" s="1"/>
  <c r="HM26" i="15"/>
  <c r="HN26" i="15" s="1"/>
  <c r="HK26" i="15"/>
  <c r="HL26" i="15" s="1"/>
  <c r="HI26" i="15"/>
  <c r="HJ26" i="15" s="1"/>
  <c r="HH26" i="15"/>
  <c r="HG26" i="15"/>
  <c r="HF26" i="15"/>
  <c r="HA26" i="15"/>
  <c r="GY26" i="15"/>
  <c r="GS26" i="15"/>
  <c r="GT26" i="15" s="1"/>
  <c r="GQ26" i="15"/>
  <c r="GR26" i="15" s="1"/>
  <c r="GO26" i="15"/>
  <c r="GP26" i="15" s="1"/>
  <c r="GN26" i="15"/>
  <c r="GM26" i="15"/>
  <c r="GL26" i="15"/>
  <c r="GG26" i="15"/>
  <c r="GE26" i="15" s="1"/>
  <c r="FY26" i="15"/>
  <c r="FZ26" i="15" s="1"/>
  <c r="FW26" i="15"/>
  <c r="FX26" i="15" s="1"/>
  <c r="FU26" i="15"/>
  <c r="FV26" i="15" s="1"/>
  <c r="FT26" i="15"/>
  <c r="FS26" i="15"/>
  <c r="FR26" i="15"/>
  <c r="FM26" i="15"/>
  <c r="FL26" i="15"/>
  <c r="FF26" i="15"/>
  <c r="FG26" i="15" s="1"/>
  <c r="FD26" i="15"/>
  <c r="FE26" i="15" s="1"/>
  <c r="FB26" i="15"/>
  <c r="FC26" i="15" s="1"/>
  <c r="FA26" i="15"/>
  <c r="EZ26" i="15"/>
  <c r="EY26" i="15"/>
  <c r="ET26" i="15"/>
  <c r="ES26" i="15" s="1"/>
  <c r="EM26" i="15"/>
  <c r="EN26" i="15" s="1"/>
  <c r="EK26" i="15"/>
  <c r="EL26" i="15" s="1"/>
  <c r="EI26" i="15"/>
  <c r="EJ26" i="15" s="1"/>
  <c r="EH26" i="15"/>
  <c r="EG26" i="15"/>
  <c r="EF26" i="15"/>
  <c r="EA26" i="15"/>
  <c r="DZ26" i="15" s="1"/>
  <c r="DT26" i="15"/>
  <c r="DU26" i="15" s="1"/>
  <c r="DR26" i="15"/>
  <c r="DS26" i="15" s="1"/>
  <c r="DP26" i="15"/>
  <c r="DQ26" i="15" s="1"/>
  <c r="DO26" i="15"/>
  <c r="DN26" i="15"/>
  <c r="DM26" i="15"/>
  <c r="DH26" i="15"/>
  <c r="DG26" i="15"/>
  <c r="DA26" i="15"/>
  <c r="DB26" i="15" s="1"/>
  <c r="CY26" i="15"/>
  <c r="CZ26" i="15" s="1"/>
  <c r="CW26" i="15"/>
  <c r="CX26" i="15" s="1"/>
  <c r="CV26" i="15"/>
  <c r="CU26" i="15"/>
  <c r="DF26" i="15" s="1"/>
  <c r="CT26" i="15"/>
  <c r="CO26" i="15"/>
  <c r="CN26" i="15"/>
  <c r="CH26" i="15"/>
  <c r="CI26" i="15" s="1"/>
  <c r="CF26" i="15"/>
  <c r="CG26" i="15" s="1"/>
  <c r="CD26" i="15"/>
  <c r="CE26" i="15" s="1"/>
  <c r="CC26" i="15"/>
  <c r="CB26" i="15"/>
  <c r="CM26" i="15" s="1"/>
  <c r="CA26" i="15"/>
  <c r="BV26" i="15"/>
  <c r="BU26" i="15"/>
  <c r="BO26" i="15"/>
  <c r="BP26" i="15" s="1"/>
  <c r="BM26" i="15"/>
  <c r="BN26" i="15" s="1"/>
  <c r="BK26" i="15"/>
  <c r="BL26" i="15" s="1"/>
  <c r="BJ26" i="15"/>
  <c r="BI26" i="15"/>
  <c r="BT26" i="15" s="1"/>
  <c r="BH26" i="15"/>
  <c r="BC26" i="15"/>
  <c r="BB26" i="15"/>
  <c r="AV26" i="15"/>
  <c r="AW26" i="15" s="1"/>
  <c r="AT26" i="15"/>
  <c r="AU26" i="15" s="1"/>
  <c r="AR26" i="15"/>
  <c r="AS26" i="15" s="1"/>
  <c r="AQ26" i="15"/>
  <c r="AP26" i="15"/>
  <c r="BA26" i="15" s="1"/>
  <c r="AO26" i="15"/>
  <c r="AJ26" i="15"/>
  <c r="AI26" i="15"/>
  <c r="AC26" i="15"/>
  <c r="AD26" i="15" s="1"/>
  <c r="AA26" i="15"/>
  <c r="AB26" i="15" s="1"/>
  <c r="Y26" i="15"/>
  <c r="Z26" i="15" s="1"/>
  <c r="X26" i="15"/>
  <c r="W26" i="15"/>
  <c r="AH26" i="15" s="1"/>
  <c r="V26" i="15"/>
  <c r="Q26" i="15"/>
  <c r="P26" i="15"/>
  <c r="J26" i="15"/>
  <c r="K26" i="15" s="1"/>
  <c r="H26" i="15"/>
  <c r="I26" i="15" s="1"/>
  <c r="F26" i="15"/>
  <c r="G26" i="15" s="1"/>
  <c r="E26" i="15"/>
  <c r="D26" i="15"/>
  <c r="O26" i="15" s="1"/>
  <c r="C26" i="15"/>
  <c r="HU25" i="15"/>
  <c r="HS25" i="15" s="1"/>
  <c r="HM25" i="15"/>
  <c r="HN25" i="15" s="1"/>
  <c r="HK25" i="15"/>
  <c r="HL25" i="15" s="1"/>
  <c r="HI25" i="15"/>
  <c r="HJ25" i="15" s="1"/>
  <c r="HH25" i="15"/>
  <c r="HG25" i="15"/>
  <c r="HF25" i="15"/>
  <c r="HA25" i="15"/>
  <c r="GY25" i="15" s="1"/>
  <c r="GS25" i="15"/>
  <c r="GT25" i="15" s="1"/>
  <c r="GQ25" i="15"/>
  <c r="GR25" i="15" s="1"/>
  <c r="GO25" i="15"/>
  <c r="GP25" i="15" s="1"/>
  <c r="GN25" i="15"/>
  <c r="GM25" i="15"/>
  <c r="GX25" i="15" s="1"/>
  <c r="GL25" i="15"/>
  <c r="GG25" i="15"/>
  <c r="GE25" i="15" s="1"/>
  <c r="FY25" i="15"/>
  <c r="FZ25" i="15" s="1"/>
  <c r="FW25" i="15"/>
  <c r="FX25" i="15" s="1"/>
  <c r="FU25" i="15"/>
  <c r="FV25" i="15" s="1"/>
  <c r="FT25" i="15"/>
  <c r="FS25" i="15"/>
  <c r="FR25" i="15"/>
  <c r="FM25" i="15"/>
  <c r="FL25" i="15"/>
  <c r="FF25" i="15"/>
  <c r="FG25" i="15" s="1"/>
  <c r="FD25" i="15"/>
  <c r="FE25" i="15" s="1"/>
  <c r="FB25" i="15"/>
  <c r="FC25" i="15" s="1"/>
  <c r="FA25" i="15"/>
  <c r="EZ25" i="15"/>
  <c r="EY25" i="15"/>
  <c r="ET25" i="15"/>
  <c r="ES25" i="15" s="1"/>
  <c r="EM25" i="15"/>
  <c r="EN25" i="15" s="1"/>
  <c r="EK25" i="15"/>
  <c r="EL25" i="15" s="1"/>
  <c r="EI25" i="15"/>
  <c r="EJ25" i="15" s="1"/>
  <c r="EH25" i="15"/>
  <c r="EG25" i="15"/>
  <c r="ER25" i="15" s="1"/>
  <c r="EF25" i="15"/>
  <c r="EA25" i="15"/>
  <c r="DZ25" i="15" s="1"/>
  <c r="DT25" i="15"/>
  <c r="DU25" i="15" s="1"/>
  <c r="DR25" i="15"/>
  <c r="DS25" i="15" s="1"/>
  <c r="DP25" i="15"/>
  <c r="DQ25" i="15" s="1"/>
  <c r="DO25" i="15"/>
  <c r="DN25" i="15"/>
  <c r="DY25" i="15" s="1"/>
  <c r="DM25" i="15"/>
  <c r="DH25" i="15"/>
  <c r="DG25" i="15"/>
  <c r="DA25" i="15"/>
  <c r="DB25" i="15" s="1"/>
  <c r="CY25" i="15"/>
  <c r="CZ25" i="15" s="1"/>
  <c r="CW25" i="15"/>
  <c r="CX25" i="15" s="1"/>
  <c r="CV25" i="15"/>
  <c r="CU25" i="15"/>
  <c r="DF25" i="15" s="1"/>
  <c r="CT25" i="15"/>
  <c r="CO25" i="15"/>
  <c r="CN25" i="15"/>
  <c r="CH25" i="15"/>
  <c r="CI25" i="15" s="1"/>
  <c r="CF25" i="15"/>
  <c r="CG25" i="15" s="1"/>
  <c r="CD25" i="15"/>
  <c r="CE25" i="15" s="1"/>
  <c r="CC25" i="15"/>
  <c r="CB25" i="15"/>
  <c r="CM25" i="15" s="1"/>
  <c r="CA25" i="15"/>
  <c r="BV25" i="15"/>
  <c r="BU25" i="15"/>
  <c r="BO25" i="15"/>
  <c r="BP25" i="15" s="1"/>
  <c r="BM25" i="15"/>
  <c r="BN25" i="15" s="1"/>
  <c r="BK25" i="15"/>
  <c r="BL25" i="15" s="1"/>
  <c r="BJ25" i="15"/>
  <c r="BI25" i="15"/>
  <c r="BT25" i="15" s="1"/>
  <c r="BH25" i="15"/>
  <c r="BC25" i="15"/>
  <c r="BB25" i="15"/>
  <c r="AV25" i="15"/>
  <c r="AW25" i="15" s="1"/>
  <c r="AT25" i="15"/>
  <c r="AU25" i="15" s="1"/>
  <c r="AR25" i="15"/>
  <c r="AS25" i="15" s="1"/>
  <c r="AQ25" i="15"/>
  <c r="AP25" i="15"/>
  <c r="BA25" i="15" s="1"/>
  <c r="AO25" i="15"/>
  <c r="AJ25" i="15"/>
  <c r="AI25" i="15"/>
  <c r="AC25" i="15"/>
  <c r="AD25" i="15" s="1"/>
  <c r="AA25" i="15"/>
  <c r="AB25" i="15" s="1"/>
  <c r="Y25" i="15"/>
  <c r="Z25" i="15" s="1"/>
  <c r="X25" i="15"/>
  <c r="W25" i="15"/>
  <c r="AH25" i="15" s="1"/>
  <c r="V25" i="15"/>
  <c r="Q25" i="15"/>
  <c r="P25" i="15"/>
  <c r="J25" i="15"/>
  <c r="K25" i="15" s="1"/>
  <c r="H25" i="15"/>
  <c r="I25" i="15" s="1"/>
  <c r="F25" i="15"/>
  <c r="G25" i="15" s="1"/>
  <c r="E25" i="15"/>
  <c r="D25" i="15"/>
  <c r="O25" i="15" s="1"/>
  <c r="C25" i="15"/>
  <c r="HU24" i="15"/>
  <c r="HS24" i="15" s="1"/>
  <c r="HM24" i="15"/>
  <c r="HN24" i="15" s="1"/>
  <c r="HK24" i="15"/>
  <c r="HL24" i="15" s="1"/>
  <c r="HI24" i="15"/>
  <c r="HJ24" i="15" s="1"/>
  <c r="HH24" i="15"/>
  <c r="HG24" i="15"/>
  <c r="HF24" i="15"/>
  <c r="HA24" i="15"/>
  <c r="GY24" i="15" s="1"/>
  <c r="GS24" i="15"/>
  <c r="GT24" i="15" s="1"/>
  <c r="GQ24" i="15"/>
  <c r="GR24" i="15" s="1"/>
  <c r="GO24" i="15"/>
  <c r="GP24" i="15" s="1"/>
  <c r="GN24" i="15"/>
  <c r="GM24" i="15"/>
  <c r="GL24" i="15"/>
  <c r="GG24" i="15"/>
  <c r="GE24" i="15" s="1"/>
  <c r="FY24" i="15"/>
  <c r="FZ24" i="15" s="1"/>
  <c r="FW24" i="15"/>
  <c r="FX24" i="15" s="1"/>
  <c r="FU24" i="15"/>
  <c r="FV24" i="15" s="1"/>
  <c r="FT24" i="15"/>
  <c r="FS24" i="15"/>
  <c r="FR24" i="15"/>
  <c r="FM24" i="15"/>
  <c r="FL24" i="15" s="1"/>
  <c r="FF24" i="15"/>
  <c r="FG24" i="15" s="1"/>
  <c r="FD24" i="15"/>
  <c r="FE24" i="15" s="1"/>
  <c r="FB24" i="15"/>
  <c r="FC24" i="15" s="1"/>
  <c r="FA24" i="15"/>
  <c r="EZ24" i="15"/>
  <c r="EY24" i="15"/>
  <c r="ET24" i="15"/>
  <c r="ES24" i="15"/>
  <c r="EM24" i="15"/>
  <c r="EN24" i="15" s="1"/>
  <c r="EK24" i="15"/>
  <c r="EL24" i="15" s="1"/>
  <c r="EI24" i="15"/>
  <c r="EJ24" i="15" s="1"/>
  <c r="EH24" i="15"/>
  <c r="EG24" i="15"/>
  <c r="ER24" i="15" s="1"/>
  <c r="EF24" i="15"/>
  <c r="EA24" i="15"/>
  <c r="DZ24" i="15" s="1"/>
  <c r="DT24" i="15"/>
  <c r="DU24" i="15" s="1"/>
  <c r="DR24" i="15"/>
  <c r="DS24" i="15" s="1"/>
  <c r="DP24" i="15"/>
  <c r="DQ24" i="15" s="1"/>
  <c r="DO24" i="15"/>
  <c r="DN24" i="15"/>
  <c r="DY24" i="15" s="1"/>
  <c r="DM24" i="15"/>
  <c r="DH24" i="15"/>
  <c r="DG24" i="15"/>
  <c r="DA24" i="15"/>
  <c r="DB24" i="15" s="1"/>
  <c r="CY24" i="15"/>
  <c r="CZ24" i="15" s="1"/>
  <c r="CW24" i="15"/>
  <c r="CX24" i="15" s="1"/>
  <c r="CV24" i="15"/>
  <c r="CU24" i="15"/>
  <c r="DF24" i="15" s="1"/>
  <c r="CT24" i="15"/>
  <c r="CO24" i="15"/>
  <c r="CN24" i="15"/>
  <c r="CH24" i="15"/>
  <c r="CI24" i="15" s="1"/>
  <c r="CF24" i="15"/>
  <c r="CG24" i="15" s="1"/>
  <c r="CD24" i="15"/>
  <c r="CE24" i="15" s="1"/>
  <c r="CC24" i="15"/>
  <c r="CB24" i="15"/>
  <c r="CM24" i="15" s="1"/>
  <c r="CA24" i="15"/>
  <c r="BV24" i="15"/>
  <c r="BU24" i="15"/>
  <c r="BO24" i="15"/>
  <c r="BP24" i="15" s="1"/>
  <c r="BM24" i="15"/>
  <c r="BN24" i="15" s="1"/>
  <c r="BK24" i="15"/>
  <c r="BL24" i="15" s="1"/>
  <c r="BJ24" i="15"/>
  <c r="BI24" i="15"/>
  <c r="BT24" i="15" s="1"/>
  <c r="BH24" i="15"/>
  <c r="BC24" i="15"/>
  <c r="BB24" i="15"/>
  <c r="AV24" i="15"/>
  <c r="AW24" i="15" s="1"/>
  <c r="AT24" i="15"/>
  <c r="AU24" i="15" s="1"/>
  <c r="AR24" i="15"/>
  <c r="AS24" i="15" s="1"/>
  <c r="AQ24" i="15"/>
  <c r="AP24" i="15"/>
  <c r="BA24" i="15" s="1"/>
  <c r="AO24" i="15"/>
  <c r="AJ24" i="15"/>
  <c r="AI24" i="15"/>
  <c r="AC24" i="15"/>
  <c r="AD24" i="15" s="1"/>
  <c r="AA24" i="15"/>
  <c r="AB24" i="15" s="1"/>
  <c r="Y24" i="15"/>
  <c r="Z24" i="15" s="1"/>
  <c r="X24" i="15"/>
  <c r="W24" i="15"/>
  <c r="AH24" i="15" s="1"/>
  <c r="V24" i="15"/>
  <c r="Q24" i="15"/>
  <c r="P24" i="15"/>
  <c r="J24" i="15"/>
  <c r="K24" i="15" s="1"/>
  <c r="H24" i="15"/>
  <c r="I24" i="15" s="1"/>
  <c r="F24" i="15"/>
  <c r="G24" i="15" s="1"/>
  <c r="E24" i="15"/>
  <c r="D24" i="15"/>
  <c r="O24" i="15" s="1"/>
  <c r="C24" i="15"/>
  <c r="HU23" i="15"/>
  <c r="HM23" i="15"/>
  <c r="HK23" i="15"/>
  <c r="HL23" i="15" s="1"/>
  <c r="HI23" i="15"/>
  <c r="HJ23" i="15" s="1"/>
  <c r="HH23" i="15"/>
  <c r="HG23" i="15"/>
  <c r="HF23" i="15"/>
  <c r="HA23" i="15"/>
  <c r="GY23" i="15" s="1"/>
  <c r="GS23" i="15"/>
  <c r="GQ23" i="15"/>
  <c r="GO23" i="15"/>
  <c r="GN23" i="15"/>
  <c r="GM23" i="15"/>
  <c r="GL23" i="15"/>
  <c r="GG23" i="15"/>
  <c r="GE23" i="15"/>
  <c r="FY23" i="15"/>
  <c r="FW23" i="15"/>
  <c r="FU23" i="15"/>
  <c r="FT23" i="15"/>
  <c r="FS23" i="15"/>
  <c r="FR23" i="15"/>
  <c r="FM23" i="15"/>
  <c r="FF23" i="15"/>
  <c r="FD23" i="15"/>
  <c r="FB23" i="15"/>
  <c r="FA23" i="15"/>
  <c r="EZ23" i="15"/>
  <c r="EY23" i="15"/>
  <c r="ET23" i="15"/>
  <c r="ES23" i="15" s="1"/>
  <c r="EM23" i="15"/>
  <c r="EK23" i="15"/>
  <c r="EI23" i="15"/>
  <c r="EH23" i="15"/>
  <c r="EG23" i="15"/>
  <c r="EF23" i="15"/>
  <c r="EA23" i="15"/>
  <c r="DZ23" i="15" s="1"/>
  <c r="DT23" i="15"/>
  <c r="DR23" i="15"/>
  <c r="DP23" i="15"/>
  <c r="DO23" i="15"/>
  <c r="DN23" i="15"/>
  <c r="DM23" i="15"/>
  <c r="DH23" i="15"/>
  <c r="DH33" i="15" s="1"/>
  <c r="DG23" i="15"/>
  <c r="DG33" i="15" s="1"/>
  <c r="DA23" i="15"/>
  <c r="CY23" i="15"/>
  <c r="CW23" i="15"/>
  <c r="CV23" i="15"/>
  <c r="CV33" i="15" s="1"/>
  <c r="CU23" i="15"/>
  <c r="CT23" i="15"/>
  <c r="CO23" i="15"/>
  <c r="CO33" i="15" s="1"/>
  <c r="CN23" i="15"/>
  <c r="CN33" i="15" s="1"/>
  <c r="CH23" i="15"/>
  <c r="CF23" i="15"/>
  <c r="CD23" i="15"/>
  <c r="CC23" i="15"/>
  <c r="CC33" i="15" s="1"/>
  <c r="CB23" i="15"/>
  <c r="CA23" i="15"/>
  <c r="BV23" i="15"/>
  <c r="BV33" i="15" s="1"/>
  <c r="BU23" i="15"/>
  <c r="BU33" i="15" s="1"/>
  <c r="BO23" i="15"/>
  <c r="BM23" i="15"/>
  <c r="BK23" i="15"/>
  <c r="BJ23" i="15"/>
  <c r="BJ33" i="15" s="1"/>
  <c r="BI23" i="15"/>
  <c r="BH23" i="15"/>
  <c r="BC23" i="15"/>
  <c r="BC33" i="15" s="1"/>
  <c r="BB23" i="15"/>
  <c r="BB33" i="15" s="1"/>
  <c r="AV23" i="15"/>
  <c r="AT23" i="15"/>
  <c r="AR23" i="15"/>
  <c r="AQ23" i="15"/>
  <c r="AQ33" i="15" s="1"/>
  <c r="AP23" i="15"/>
  <c r="AO23" i="15"/>
  <c r="AJ23" i="15"/>
  <c r="AJ33" i="15" s="1"/>
  <c r="AI23" i="15"/>
  <c r="AI33" i="15" s="1"/>
  <c r="AC23" i="15"/>
  <c r="AA23" i="15"/>
  <c r="Y23" i="15"/>
  <c r="X23" i="15"/>
  <c r="X33" i="15" s="1"/>
  <c r="W23" i="15"/>
  <c r="V23" i="15"/>
  <c r="Q23" i="15"/>
  <c r="Q33" i="15" s="1"/>
  <c r="P23" i="15"/>
  <c r="P33" i="15" s="1"/>
  <c r="J23" i="15"/>
  <c r="H23" i="15"/>
  <c r="F23" i="15"/>
  <c r="E23" i="15"/>
  <c r="E33" i="15" s="1"/>
  <c r="D23" i="15"/>
  <c r="C23" i="15"/>
  <c r="HV21" i="15"/>
  <c r="HT21" i="15"/>
  <c r="HO21" i="15"/>
  <c r="HB21" i="15"/>
  <c r="GZ21" i="15"/>
  <c r="GU21" i="15"/>
  <c r="GH21" i="15"/>
  <c r="GF21" i="15"/>
  <c r="GA21" i="15"/>
  <c r="FN21" i="15"/>
  <c r="FH21" i="15"/>
  <c r="EU21" i="15"/>
  <c r="EO21" i="15"/>
  <c r="EB21" i="15"/>
  <c r="DV21" i="15"/>
  <c r="DI21" i="15"/>
  <c r="DC21" i="15"/>
  <c r="CP21" i="15"/>
  <c r="CJ21" i="15"/>
  <c r="BW21" i="15"/>
  <c r="BQ21" i="15"/>
  <c r="BD21" i="15"/>
  <c r="AX21" i="15"/>
  <c r="AK21" i="15"/>
  <c r="AE21" i="15"/>
  <c r="R21" i="15"/>
  <c r="L21" i="15"/>
  <c r="HU20" i="15"/>
  <c r="HS20" i="15" s="1"/>
  <c r="HM20" i="15"/>
  <c r="HN20" i="15" s="1"/>
  <c r="HK20" i="15"/>
  <c r="HL20" i="15" s="1"/>
  <c r="HI20" i="15"/>
  <c r="HJ20" i="15" s="1"/>
  <c r="HH20" i="15"/>
  <c r="HG20" i="15"/>
  <c r="HF20" i="15"/>
  <c r="HA20" i="15"/>
  <c r="GY20" i="15" s="1"/>
  <c r="GS20" i="15"/>
  <c r="GT20" i="15" s="1"/>
  <c r="GQ20" i="15"/>
  <c r="GR20" i="15" s="1"/>
  <c r="GO20" i="15"/>
  <c r="GP20" i="15" s="1"/>
  <c r="GN20" i="15"/>
  <c r="GM20" i="15"/>
  <c r="GX20" i="15" s="1"/>
  <c r="GL20" i="15"/>
  <c r="GG20" i="15"/>
  <c r="GE20" i="15" s="1"/>
  <c r="FY20" i="15"/>
  <c r="FZ20" i="15" s="1"/>
  <c r="FW20" i="15"/>
  <c r="FX20" i="15" s="1"/>
  <c r="FU20" i="15"/>
  <c r="FV20" i="15" s="1"/>
  <c r="FT20" i="15"/>
  <c r="FS20" i="15"/>
  <c r="GD20" i="15" s="1"/>
  <c r="FR20" i="15"/>
  <c r="FM20" i="15"/>
  <c r="FL20" i="15" s="1"/>
  <c r="FF20" i="15"/>
  <c r="FG20" i="15" s="1"/>
  <c r="FD20" i="15"/>
  <c r="FE20" i="15" s="1"/>
  <c r="FB20" i="15"/>
  <c r="FC20" i="15" s="1"/>
  <c r="FA20" i="15"/>
  <c r="EZ20" i="15"/>
  <c r="EY20" i="15"/>
  <c r="ET20" i="15"/>
  <c r="ES20" i="15" s="1"/>
  <c r="EM20" i="15"/>
  <c r="EN20" i="15" s="1"/>
  <c r="EK20" i="15"/>
  <c r="EL20" i="15" s="1"/>
  <c r="EI20" i="15"/>
  <c r="EJ20" i="15" s="1"/>
  <c r="EH20" i="15"/>
  <c r="EG20" i="15"/>
  <c r="ER20" i="15" s="1"/>
  <c r="EF20" i="15"/>
  <c r="EA20" i="15"/>
  <c r="DZ20" i="15" s="1"/>
  <c r="DT20" i="15"/>
  <c r="DU20" i="15" s="1"/>
  <c r="DR20" i="15"/>
  <c r="DS20" i="15" s="1"/>
  <c r="DP20" i="15"/>
  <c r="DQ20" i="15" s="1"/>
  <c r="DO20" i="15"/>
  <c r="DN20" i="15"/>
  <c r="DM20" i="15"/>
  <c r="DH20" i="15"/>
  <c r="DG20" i="15"/>
  <c r="DA20" i="15"/>
  <c r="DB20" i="15" s="1"/>
  <c r="CY20" i="15"/>
  <c r="CZ20" i="15" s="1"/>
  <c r="CW20" i="15"/>
  <c r="CX20" i="15" s="1"/>
  <c r="CV20" i="15"/>
  <c r="CU20" i="15"/>
  <c r="DF20" i="15" s="1"/>
  <c r="CT20" i="15"/>
  <c r="DE20" i="15" s="1"/>
  <c r="CO20" i="15"/>
  <c r="CN20" i="15"/>
  <c r="CH20" i="15"/>
  <c r="CI20" i="15" s="1"/>
  <c r="CF20" i="15"/>
  <c r="CG20" i="15" s="1"/>
  <c r="CD20" i="15"/>
  <c r="CE20" i="15" s="1"/>
  <c r="CC20" i="15"/>
  <c r="CB20" i="15"/>
  <c r="CM20" i="15" s="1"/>
  <c r="CA20" i="15"/>
  <c r="BV20" i="15"/>
  <c r="BU20" i="15"/>
  <c r="BO20" i="15"/>
  <c r="BP20" i="15" s="1"/>
  <c r="BM20" i="15"/>
  <c r="BN20" i="15" s="1"/>
  <c r="BK20" i="15"/>
  <c r="BL20" i="15" s="1"/>
  <c r="BJ20" i="15"/>
  <c r="BI20" i="15"/>
  <c r="BT20" i="15" s="1"/>
  <c r="BH20" i="15"/>
  <c r="BC20" i="15"/>
  <c r="BB20" i="15" s="1"/>
  <c r="AV20" i="15"/>
  <c r="AW20" i="15" s="1"/>
  <c r="AT20" i="15"/>
  <c r="AU20" i="15" s="1"/>
  <c r="AR20" i="15"/>
  <c r="AS20" i="15" s="1"/>
  <c r="AQ20" i="15"/>
  <c r="AP20" i="15"/>
  <c r="BA20" i="15" s="1"/>
  <c r="AO20" i="15"/>
  <c r="AZ20" i="15" s="1"/>
  <c r="AJ20" i="15"/>
  <c r="AI20" i="15"/>
  <c r="AC20" i="15"/>
  <c r="AD20" i="15" s="1"/>
  <c r="AA20" i="15"/>
  <c r="AB20" i="15" s="1"/>
  <c r="Y20" i="15"/>
  <c r="Z20" i="15" s="1"/>
  <c r="X20" i="15"/>
  <c r="W20" i="15"/>
  <c r="AH20" i="15" s="1"/>
  <c r="V20" i="15"/>
  <c r="AG20" i="15" s="1"/>
  <c r="Q20" i="15"/>
  <c r="P20" i="15"/>
  <c r="J20" i="15"/>
  <c r="K20" i="15" s="1"/>
  <c r="H20" i="15"/>
  <c r="I20" i="15" s="1"/>
  <c r="F20" i="15"/>
  <c r="G20" i="15" s="1"/>
  <c r="E20" i="15"/>
  <c r="D20" i="15"/>
  <c r="O20" i="15" s="1"/>
  <c r="C20" i="15"/>
  <c r="HU19" i="15"/>
  <c r="HM19" i="15"/>
  <c r="HN19" i="15" s="1"/>
  <c r="HK19" i="15"/>
  <c r="HL19" i="15" s="1"/>
  <c r="HI19" i="15"/>
  <c r="HJ19" i="15" s="1"/>
  <c r="HH19" i="15"/>
  <c r="HH21" i="15" s="1"/>
  <c r="HG19" i="15"/>
  <c r="HF19" i="15"/>
  <c r="HA19" i="15"/>
  <c r="GS19" i="15"/>
  <c r="GT19" i="15" s="1"/>
  <c r="GQ19" i="15"/>
  <c r="GR19" i="15" s="1"/>
  <c r="GO19" i="15"/>
  <c r="GP19" i="15" s="1"/>
  <c r="GN19" i="15"/>
  <c r="GM19" i="15"/>
  <c r="GL19" i="15"/>
  <c r="GG19" i="15"/>
  <c r="GE19" i="15" s="1"/>
  <c r="GE21" i="15" s="1"/>
  <c r="FY19" i="15"/>
  <c r="FW19" i="15"/>
  <c r="FU19" i="15"/>
  <c r="FT19" i="15"/>
  <c r="FS19" i="15"/>
  <c r="FR19" i="15"/>
  <c r="FM19" i="15"/>
  <c r="FL19" i="15"/>
  <c r="FF19" i="15"/>
  <c r="FD19" i="15"/>
  <c r="FB19" i="15"/>
  <c r="FA19" i="15"/>
  <c r="EZ19" i="15"/>
  <c r="EY19" i="15"/>
  <c r="ET19" i="15"/>
  <c r="EM19" i="15"/>
  <c r="EK19" i="15"/>
  <c r="EI19" i="15"/>
  <c r="EH19" i="15"/>
  <c r="EG19" i="15"/>
  <c r="EF19" i="15"/>
  <c r="EA19" i="15"/>
  <c r="DZ19" i="15"/>
  <c r="DT19" i="15"/>
  <c r="DR19" i="15"/>
  <c r="DP19" i="15"/>
  <c r="DO19" i="15"/>
  <c r="DN19" i="15"/>
  <c r="DM19" i="15"/>
  <c r="DH19" i="15"/>
  <c r="DH21" i="15" s="1"/>
  <c r="DG19" i="15"/>
  <c r="DG21" i="15" s="1"/>
  <c r="DA19" i="15"/>
  <c r="CY19" i="15"/>
  <c r="CW19" i="15"/>
  <c r="CV19" i="15"/>
  <c r="CV21" i="15" s="1"/>
  <c r="CU19" i="15"/>
  <c r="CT19" i="15"/>
  <c r="DE19" i="15" s="1"/>
  <c r="CO19" i="15"/>
  <c r="CO21" i="15" s="1"/>
  <c r="CN19" i="15"/>
  <c r="CN21" i="15" s="1"/>
  <c r="CH19" i="15"/>
  <c r="CF19" i="15"/>
  <c r="CD19" i="15"/>
  <c r="CC19" i="15"/>
  <c r="CC21" i="15" s="1"/>
  <c r="CB19" i="15"/>
  <c r="CA19" i="15"/>
  <c r="BV19" i="15"/>
  <c r="BV21" i="15" s="1"/>
  <c r="BU19" i="15"/>
  <c r="BU21" i="15" s="1"/>
  <c r="BO19" i="15"/>
  <c r="BM19" i="15"/>
  <c r="BK19" i="15"/>
  <c r="BJ19" i="15"/>
  <c r="BJ21" i="15" s="1"/>
  <c r="BI19" i="15"/>
  <c r="BH19" i="15"/>
  <c r="BC19" i="15"/>
  <c r="AV19" i="15"/>
  <c r="AT19" i="15"/>
  <c r="AR19" i="15"/>
  <c r="AQ19" i="15"/>
  <c r="AQ21" i="15" s="1"/>
  <c r="AP19" i="15"/>
  <c r="BA19" i="15" s="1"/>
  <c r="AO19" i="15"/>
  <c r="AZ19" i="15" s="1"/>
  <c r="AJ19" i="15"/>
  <c r="AJ21" i="15" s="1"/>
  <c r="AI19" i="15"/>
  <c r="AI21" i="15" s="1"/>
  <c r="AC19" i="15"/>
  <c r="AA19" i="15"/>
  <c r="Y19" i="15"/>
  <c r="X19" i="15"/>
  <c r="X21" i="15" s="1"/>
  <c r="W19" i="15"/>
  <c r="V19" i="15"/>
  <c r="AG19" i="15" s="1"/>
  <c r="Q19" i="15"/>
  <c r="Q21" i="15" s="1"/>
  <c r="P19" i="15"/>
  <c r="P21" i="15" s="1"/>
  <c r="J19" i="15"/>
  <c r="H19" i="15"/>
  <c r="F19" i="15"/>
  <c r="E19" i="15"/>
  <c r="E21" i="15" s="1"/>
  <c r="D19" i="15"/>
  <c r="C19" i="15"/>
  <c r="HV18" i="15"/>
  <c r="HT18" i="15"/>
  <c r="HO18" i="15"/>
  <c r="HB18" i="15"/>
  <c r="GZ18" i="15"/>
  <c r="GU18" i="15"/>
  <c r="GH18" i="15"/>
  <c r="GF18" i="15"/>
  <c r="GA18" i="15"/>
  <c r="FN18" i="15"/>
  <c r="FH18" i="15"/>
  <c r="EU18" i="15"/>
  <c r="EO18" i="15"/>
  <c r="EB18" i="15"/>
  <c r="DV18" i="15"/>
  <c r="DI18" i="15"/>
  <c r="DC18" i="15"/>
  <c r="CP18" i="15"/>
  <c r="CJ18" i="15"/>
  <c r="BW18" i="15"/>
  <c r="BQ18" i="15"/>
  <c r="BD18" i="15"/>
  <c r="AX18" i="15"/>
  <c r="AK18" i="15"/>
  <c r="AE18" i="15"/>
  <c r="R18" i="15"/>
  <c r="L18" i="15"/>
  <c r="HU17" i="15"/>
  <c r="HS17" i="15" s="1"/>
  <c r="HM17" i="15"/>
  <c r="HN17" i="15" s="1"/>
  <c r="HK17" i="15"/>
  <c r="HL17" i="15" s="1"/>
  <c r="HI17" i="15"/>
  <c r="HJ17" i="15" s="1"/>
  <c r="HH17" i="15"/>
  <c r="HG17" i="15"/>
  <c r="HF17" i="15"/>
  <c r="HA17" i="15"/>
  <c r="GY17" i="15" s="1"/>
  <c r="GS17" i="15"/>
  <c r="GT17" i="15" s="1"/>
  <c r="GQ17" i="15"/>
  <c r="GR17" i="15" s="1"/>
  <c r="GO17" i="15"/>
  <c r="GP17" i="15" s="1"/>
  <c r="GN17" i="15"/>
  <c r="GM17" i="15"/>
  <c r="GX17" i="15" s="1"/>
  <c r="GL17" i="15"/>
  <c r="GG17" i="15"/>
  <c r="GE17" i="15"/>
  <c r="FY17" i="15"/>
  <c r="FZ17" i="15" s="1"/>
  <c r="FW17" i="15"/>
  <c r="FX17" i="15" s="1"/>
  <c r="FU17" i="15"/>
  <c r="FV17" i="15" s="1"/>
  <c r="FT17" i="15"/>
  <c r="FS17" i="15"/>
  <c r="FR17" i="15"/>
  <c r="FM17" i="15"/>
  <c r="FL17" i="15"/>
  <c r="FF17" i="15"/>
  <c r="FG17" i="15" s="1"/>
  <c r="FD17" i="15"/>
  <c r="FE17" i="15" s="1"/>
  <c r="FB17" i="15"/>
  <c r="FC17" i="15" s="1"/>
  <c r="FA17" i="15"/>
  <c r="EZ17" i="15"/>
  <c r="FK17" i="15" s="1"/>
  <c r="EY17" i="15"/>
  <c r="ET17" i="15"/>
  <c r="ES17" i="15" s="1"/>
  <c r="EM17" i="15"/>
  <c r="EN17" i="15" s="1"/>
  <c r="EK17" i="15"/>
  <c r="EL17" i="15" s="1"/>
  <c r="EI17" i="15"/>
  <c r="EJ17" i="15" s="1"/>
  <c r="EH17" i="15"/>
  <c r="EG17" i="15"/>
  <c r="ER17" i="15" s="1"/>
  <c r="EF17" i="15"/>
  <c r="EA17" i="15"/>
  <c r="DZ17" i="15" s="1"/>
  <c r="DT17" i="15"/>
  <c r="DU17" i="15" s="1"/>
  <c r="DR17" i="15"/>
  <c r="DS17" i="15" s="1"/>
  <c r="DP17" i="15"/>
  <c r="DQ17" i="15" s="1"/>
  <c r="DO17" i="15"/>
  <c r="DN17" i="15"/>
  <c r="DM17" i="15"/>
  <c r="DH17" i="15"/>
  <c r="DG17" i="15"/>
  <c r="DA17" i="15"/>
  <c r="DB17" i="15" s="1"/>
  <c r="CY17" i="15"/>
  <c r="CZ17" i="15" s="1"/>
  <c r="CW17" i="15"/>
  <c r="CX17" i="15" s="1"/>
  <c r="CV17" i="15"/>
  <c r="CU17" i="15"/>
  <c r="DF17" i="15" s="1"/>
  <c r="CT17" i="15"/>
  <c r="DE17" i="15" s="1"/>
  <c r="CO17" i="15"/>
  <c r="CN17" i="15"/>
  <c r="CH17" i="15"/>
  <c r="CI17" i="15" s="1"/>
  <c r="CF17" i="15"/>
  <c r="CG17" i="15" s="1"/>
  <c r="CD17" i="15"/>
  <c r="CE17" i="15" s="1"/>
  <c r="CC17" i="15"/>
  <c r="CB17" i="15"/>
  <c r="CM17" i="15" s="1"/>
  <c r="CA17" i="15"/>
  <c r="BV17" i="15"/>
  <c r="BU17" i="15"/>
  <c r="BO17" i="15"/>
  <c r="BP17" i="15" s="1"/>
  <c r="BM17" i="15"/>
  <c r="BN17" i="15" s="1"/>
  <c r="BK17" i="15"/>
  <c r="BL17" i="15" s="1"/>
  <c r="BJ17" i="15"/>
  <c r="BI17" i="15"/>
  <c r="BT17" i="15" s="1"/>
  <c r="BH17" i="15"/>
  <c r="BC17" i="15"/>
  <c r="BB17" i="15" s="1"/>
  <c r="AV17" i="15"/>
  <c r="AW17" i="15" s="1"/>
  <c r="AT17" i="15"/>
  <c r="AU17" i="15" s="1"/>
  <c r="AR17" i="15"/>
  <c r="AS17" i="15" s="1"/>
  <c r="AQ17" i="15"/>
  <c r="AP17" i="15"/>
  <c r="BA17" i="15" s="1"/>
  <c r="AO17" i="15"/>
  <c r="AZ17" i="15" s="1"/>
  <c r="AJ17" i="15"/>
  <c r="AI17" i="15"/>
  <c r="AC17" i="15"/>
  <c r="AD17" i="15" s="1"/>
  <c r="AA17" i="15"/>
  <c r="AB17" i="15" s="1"/>
  <c r="Y17" i="15"/>
  <c r="Z17" i="15" s="1"/>
  <c r="X17" i="15"/>
  <c r="W17" i="15"/>
  <c r="AH17" i="15" s="1"/>
  <c r="V17" i="15"/>
  <c r="AG17" i="15" s="1"/>
  <c r="Q17" i="15"/>
  <c r="P17" i="15"/>
  <c r="J17" i="15"/>
  <c r="K17" i="15" s="1"/>
  <c r="H17" i="15"/>
  <c r="I17" i="15" s="1"/>
  <c r="F17" i="15"/>
  <c r="G17" i="15" s="1"/>
  <c r="E17" i="15"/>
  <c r="D17" i="15"/>
  <c r="O17" i="15" s="1"/>
  <c r="C17" i="15"/>
  <c r="HU16" i="15"/>
  <c r="HM16" i="15"/>
  <c r="HN16" i="15" s="1"/>
  <c r="HK16" i="15"/>
  <c r="HL16" i="15" s="1"/>
  <c r="HI16" i="15"/>
  <c r="HJ16" i="15" s="1"/>
  <c r="HH16" i="15"/>
  <c r="HG16" i="15"/>
  <c r="HF16" i="15"/>
  <c r="HA16" i="15"/>
  <c r="GS16" i="15"/>
  <c r="GT16" i="15" s="1"/>
  <c r="GQ16" i="15"/>
  <c r="GR16" i="15" s="1"/>
  <c r="GO16" i="15"/>
  <c r="GP16" i="15" s="1"/>
  <c r="GN16" i="15"/>
  <c r="GM16" i="15"/>
  <c r="GL16" i="15"/>
  <c r="GG16" i="15"/>
  <c r="GE16" i="15"/>
  <c r="FY16" i="15"/>
  <c r="FW16" i="15"/>
  <c r="FU16" i="15"/>
  <c r="FT16" i="15"/>
  <c r="FS16" i="15"/>
  <c r="FR16" i="15"/>
  <c r="FM16" i="15"/>
  <c r="FL16" i="15"/>
  <c r="FF16" i="15"/>
  <c r="FD16" i="15"/>
  <c r="FB16" i="15"/>
  <c r="FA16" i="15"/>
  <c r="EZ16" i="15"/>
  <c r="EY16" i="15"/>
  <c r="ET16" i="15"/>
  <c r="ES16" i="15"/>
  <c r="EM16" i="15"/>
  <c r="EK16" i="15"/>
  <c r="EI16" i="15"/>
  <c r="EH16" i="15"/>
  <c r="EG16" i="15"/>
  <c r="EF16" i="15"/>
  <c r="EA16" i="15"/>
  <c r="DZ16" i="15"/>
  <c r="DT16" i="15"/>
  <c r="DR16" i="15"/>
  <c r="DP16" i="15"/>
  <c r="DO16" i="15"/>
  <c r="DO18" i="15" s="1"/>
  <c r="DN16" i="15"/>
  <c r="DM16" i="15"/>
  <c r="DH16" i="15"/>
  <c r="DH18" i="15" s="1"/>
  <c r="DG16" i="15"/>
  <c r="DG18" i="15" s="1"/>
  <c r="DA16" i="15"/>
  <c r="CY16" i="15"/>
  <c r="CW16" i="15"/>
  <c r="CV16" i="15"/>
  <c r="CV18" i="15" s="1"/>
  <c r="CU16" i="15"/>
  <c r="CT16" i="15"/>
  <c r="DE16" i="15" s="1"/>
  <c r="CO16" i="15"/>
  <c r="CO18" i="15" s="1"/>
  <c r="CN16" i="15"/>
  <c r="CN18" i="15" s="1"/>
  <c r="CH16" i="15"/>
  <c r="CF16" i="15"/>
  <c r="CD16" i="15"/>
  <c r="CC16" i="15"/>
  <c r="CC18" i="15" s="1"/>
  <c r="CB16" i="15"/>
  <c r="CA16" i="15"/>
  <c r="BV16" i="15"/>
  <c r="BV18" i="15" s="1"/>
  <c r="BU16" i="15"/>
  <c r="BU18" i="15" s="1"/>
  <c r="BO16" i="15"/>
  <c r="BM16" i="15"/>
  <c r="BK16" i="15"/>
  <c r="BJ16" i="15"/>
  <c r="BJ18" i="15" s="1"/>
  <c r="BI16" i="15"/>
  <c r="BH16" i="15"/>
  <c r="BC16" i="15"/>
  <c r="AV16" i="15"/>
  <c r="AT16" i="15"/>
  <c r="AR16" i="15"/>
  <c r="AQ16" i="15"/>
  <c r="AQ18" i="15" s="1"/>
  <c r="AP16" i="15"/>
  <c r="BA16" i="15" s="1"/>
  <c r="AO16" i="15"/>
  <c r="AZ16" i="15" s="1"/>
  <c r="AJ16" i="15"/>
  <c r="AJ18" i="15" s="1"/>
  <c r="AI16" i="15"/>
  <c r="AI18" i="15" s="1"/>
  <c r="AC16" i="15"/>
  <c r="AA16" i="15"/>
  <c r="Y16" i="15"/>
  <c r="X16" i="15"/>
  <c r="X18" i="15" s="1"/>
  <c r="W16" i="15"/>
  <c r="V16" i="15"/>
  <c r="AG16" i="15" s="1"/>
  <c r="Q16" i="15"/>
  <c r="Q18" i="15" s="1"/>
  <c r="P16" i="15"/>
  <c r="P18" i="15" s="1"/>
  <c r="J16" i="15"/>
  <c r="H16" i="15"/>
  <c r="F16" i="15"/>
  <c r="E16" i="15"/>
  <c r="E18" i="15" s="1"/>
  <c r="D16" i="15"/>
  <c r="C16" i="15"/>
  <c r="HV15" i="15"/>
  <c r="HT15" i="15"/>
  <c r="HO15" i="15"/>
  <c r="HB15" i="15"/>
  <c r="GZ15" i="15"/>
  <c r="GU15" i="15"/>
  <c r="GH15" i="15"/>
  <c r="GF15" i="15"/>
  <c r="GA15" i="15"/>
  <c r="FN15" i="15"/>
  <c r="FH15" i="15"/>
  <c r="EU15" i="15"/>
  <c r="EO15" i="15"/>
  <c r="EB15" i="15"/>
  <c r="DV15" i="15"/>
  <c r="DI15" i="15"/>
  <c r="DC15" i="15"/>
  <c r="CP15" i="15"/>
  <c r="CJ15" i="15"/>
  <c r="BW15" i="15"/>
  <c r="BQ15" i="15"/>
  <c r="BD15" i="15"/>
  <c r="AX15" i="15"/>
  <c r="AK15" i="15"/>
  <c r="AE15" i="15"/>
  <c r="R15" i="15"/>
  <c r="L15" i="15"/>
  <c r="HU14" i="15"/>
  <c r="HS14" i="15" s="1"/>
  <c r="HM14" i="15"/>
  <c r="HN14" i="15" s="1"/>
  <c r="HK14" i="15"/>
  <c r="HL14" i="15" s="1"/>
  <c r="HI14" i="15"/>
  <c r="HJ14" i="15" s="1"/>
  <c r="HH14" i="15"/>
  <c r="HG14" i="15"/>
  <c r="HF14" i="15"/>
  <c r="HA14" i="15"/>
  <c r="GY14" i="15" s="1"/>
  <c r="GS14" i="15"/>
  <c r="GT14" i="15" s="1"/>
  <c r="GQ14" i="15"/>
  <c r="GR14" i="15" s="1"/>
  <c r="GO14" i="15"/>
  <c r="GP14" i="15" s="1"/>
  <c r="GN14" i="15"/>
  <c r="GM14" i="15"/>
  <c r="GL14" i="15"/>
  <c r="GG14" i="15"/>
  <c r="GE14" i="15" s="1"/>
  <c r="FY14" i="15"/>
  <c r="FZ14" i="15" s="1"/>
  <c r="FW14" i="15"/>
  <c r="FX14" i="15" s="1"/>
  <c r="FU14" i="15"/>
  <c r="FV14" i="15" s="1"/>
  <c r="FT14" i="15"/>
  <c r="FS14" i="15"/>
  <c r="GD14" i="15" s="1"/>
  <c r="FR14" i="15"/>
  <c r="FM14" i="15"/>
  <c r="FL14" i="15" s="1"/>
  <c r="FF14" i="15"/>
  <c r="FG14" i="15" s="1"/>
  <c r="FD14" i="15"/>
  <c r="FE14" i="15" s="1"/>
  <c r="FB14" i="15"/>
  <c r="FC14" i="15" s="1"/>
  <c r="FA14" i="15"/>
  <c r="EZ14" i="15"/>
  <c r="FK14" i="15" s="1"/>
  <c r="EY14" i="15"/>
  <c r="ET14" i="15"/>
  <c r="ES14" i="15" s="1"/>
  <c r="EM14" i="15"/>
  <c r="EN14" i="15" s="1"/>
  <c r="EK14" i="15"/>
  <c r="EL14" i="15" s="1"/>
  <c r="EI14" i="15"/>
  <c r="EJ14" i="15" s="1"/>
  <c r="EH14" i="15"/>
  <c r="EG14" i="15"/>
  <c r="EF14" i="15"/>
  <c r="EA14" i="15"/>
  <c r="DZ14" i="15"/>
  <c r="DT14" i="15"/>
  <c r="DU14" i="15" s="1"/>
  <c r="DR14" i="15"/>
  <c r="DS14" i="15" s="1"/>
  <c r="DP14" i="15"/>
  <c r="DQ14" i="15" s="1"/>
  <c r="DO14" i="15"/>
  <c r="DN14" i="15"/>
  <c r="DM14" i="15"/>
  <c r="DH14" i="15"/>
  <c r="DG14" i="15"/>
  <c r="DA14" i="15"/>
  <c r="DB14" i="15" s="1"/>
  <c r="CY14" i="15"/>
  <c r="CZ14" i="15" s="1"/>
  <c r="CW14" i="15"/>
  <c r="CX14" i="15" s="1"/>
  <c r="CV14" i="15"/>
  <c r="CU14" i="15"/>
  <c r="DF14" i="15" s="1"/>
  <c r="CT14" i="15"/>
  <c r="CO14" i="15"/>
  <c r="CN14" i="15"/>
  <c r="CH14" i="15"/>
  <c r="CI14" i="15" s="1"/>
  <c r="CF14" i="15"/>
  <c r="CG14" i="15" s="1"/>
  <c r="CD14" i="15"/>
  <c r="CE14" i="15" s="1"/>
  <c r="CC14" i="15"/>
  <c r="CB14" i="15"/>
  <c r="CM14" i="15" s="1"/>
  <c r="CA14" i="15"/>
  <c r="BV14" i="15"/>
  <c r="BU14" i="15"/>
  <c r="BO14" i="15"/>
  <c r="BP14" i="15" s="1"/>
  <c r="BM14" i="15"/>
  <c r="BN14" i="15" s="1"/>
  <c r="BK14" i="15"/>
  <c r="BL14" i="15" s="1"/>
  <c r="BJ14" i="15"/>
  <c r="BI14" i="15"/>
  <c r="BT14" i="15" s="1"/>
  <c r="BH14" i="15"/>
  <c r="BC14" i="15"/>
  <c r="BB14" i="15" s="1"/>
  <c r="AV14" i="15"/>
  <c r="AW14" i="15" s="1"/>
  <c r="AT14" i="15"/>
  <c r="AU14" i="15" s="1"/>
  <c r="AR14" i="15"/>
  <c r="AS14" i="15" s="1"/>
  <c r="AQ14" i="15"/>
  <c r="AP14" i="15"/>
  <c r="BA14" i="15" s="1"/>
  <c r="AO14" i="15"/>
  <c r="AZ14" i="15" s="1"/>
  <c r="AJ14" i="15"/>
  <c r="AI14" i="15"/>
  <c r="AC14" i="15"/>
  <c r="AD14" i="15" s="1"/>
  <c r="AA14" i="15"/>
  <c r="AB14" i="15" s="1"/>
  <c r="Y14" i="15"/>
  <c r="Z14" i="15" s="1"/>
  <c r="X14" i="15"/>
  <c r="W14" i="15"/>
  <c r="AH14" i="15" s="1"/>
  <c r="V14" i="15"/>
  <c r="AG14" i="15" s="1"/>
  <c r="Q14" i="15"/>
  <c r="P14" i="15"/>
  <c r="J14" i="15"/>
  <c r="K14" i="15" s="1"/>
  <c r="H14" i="15"/>
  <c r="I14" i="15" s="1"/>
  <c r="F14" i="15"/>
  <c r="G14" i="15" s="1"/>
  <c r="E14" i="15"/>
  <c r="D14" i="15"/>
  <c r="O14" i="15" s="1"/>
  <c r="C14" i="15"/>
  <c r="HU13" i="15"/>
  <c r="HM13" i="15"/>
  <c r="HN13" i="15" s="1"/>
  <c r="HK13" i="15"/>
  <c r="HL13" i="15" s="1"/>
  <c r="HI13" i="15"/>
  <c r="HJ13" i="15" s="1"/>
  <c r="HH13" i="15"/>
  <c r="HH15" i="15" s="1"/>
  <c r="HG13" i="15"/>
  <c r="HF13" i="15"/>
  <c r="HA13" i="15"/>
  <c r="GS13" i="15"/>
  <c r="GT13" i="15" s="1"/>
  <c r="GQ13" i="15"/>
  <c r="GR13" i="15" s="1"/>
  <c r="GO13" i="15"/>
  <c r="GP13" i="15" s="1"/>
  <c r="GN13" i="15"/>
  <c r="GM13" i="15"/>
  <c r="GX13" i="15" s="1"/>
  <c r="GL13" i="15"/>
  <c r="GG13" i="15"/>
  <c r="FY13" i="15"/>
  <c r="FW13" i="15"/>
  <c r="FU13" i="15"/>
  <c r="FT13" i="15"/>
  <c r="FS13" i="15"/>
  <c r="FR13" i="15"/>
  <c r="FM13" i="15"/>
  <c r="FL13" i="15" s="1"/>
  <c r="FF13" i="15"/>
  <c r="FD13" i="15"/>
  <c r="FB13" i="15"/>
  <c r="FA13" i="15"/>
  <c r="EZ13" i="15"/>
  <c r="EY13" i="15"/>
  <c r="ET13" i="15"/>
  <c r="EM13" i="15"/>
  <c r="EK13" i="15"/>
  <c r="EI13" i="15"/>
  <c r="EH13" i="15"/>
  <c r="EH15" i="15" s="1"/>
  <c r="EG13" i="15"/>
  <c r="EF13" i="15"/>
  <c r="EA13" i="15"/>
  <c r="DT13" i="15"/>
  <c r="DR13" i="15"/>
  <c r="DP13" i="15"/>
  <c r="DO13" i="15"/>
  <c r="DO15" i="15" s="1"/>
  <c r="DN13" i="15"/>
  <c r="DM13" i="15"/>
  <c r="DH13" i="15"/>
  <c r="DA13" i="15"/>
  <c r="CY13" i="15"/>
  <c r="CW13" i="15"/>
  <c r="CV13" i="15"/>
  <c r="CV15" i="15" s="1"/>
  <c r="CU13" i="15"/>
  <c r="CT13" i="15"/>
  <c r="CO13" i="15"/>
  <c r="CO15" i="15" s="1"/>
  <c r="CN13" i="15"/>
  <c r="CN15" i="15" s="1"/>
  <c r="CH13" i="15"/>
  <c r="CF13" i="15"/>
  <c r="CD13" i="15"/>
  <c r="CC13" i="15"/>
  <c r="CC15" i="15" s="1"/>
  <c r="CB13" i="15"/>
  <c r="CA13" i="15"/>
  <c r="BV13" i="15"/>
  <c r="BV15" i="15" s="1"/>
  <c r="BU13" i="15"/>
  <c r="BU15" i="15" s="1"/>
  <c r="BO13" i="15"/>
  <c r="BM13" i="15"/>
  <c r="BK13" i="15"/>
  <c r="BJ13" i="15"/>
  <c r="BJ15" i="15" s="1"/>
  <c r="BI13" i="15"/>
  <c r="BH13" i="15"/>
  <c r="BC13" i="15"/>
  <c r="AV13" i="15"/>
  <c r="AT13" i="15"/>
  <c r="AR13" i="15"/>
  <c r="AQ13" i="15"/>
  <c r="AQ15" i="15" s="1"/>
  <c r="AP13" i="15"/>
  <c r="BA13" i="15" s="1"/>
  <c r="AO13" i="15"/>
  <c r="AZ13" i="15" s="1"/>
  <c r="AJ13" i="15"/>
  <c r="AJ15" i="15" s="1"/>
  <c r="AI13" i="15"/>
  <c r="AI15" i="15" s="1"/>
  <c r="AC13" i="15"/>
  <c r="AA13" i="15"/>
  <c r="Y13" i="15"/>
  <c r="X13" i="15"/>
  <c r="X15" i="15" s="1"/>
  <c r="W13" i="15"/>
  <c r="V13" i="15"/>
  <c r="AG13" i="15" s="1"/>
  <c r="Q13" i="15"/>
  <c r="Q15" i="15" s="1"/>
  <c r="P13" i="15"/>
  <c r="P15" i="15" s="1"/>
  <c r="J13" i="15"/>
  <c r="H13" i="15"/>
  <c r="F13" i="15"/>
  <c r="E13" i="15"/>
  <c r="E15" i="15" s="1"/>
  <c r="D13" i="15"/>
  <c r="C13" i="15"/>
  <c r="HV12" i="15"/>
  <c r="HV22" i="15" s="1"/>
  <c r="HV81" i="15" s="1"/>
  <c r="HT12" i="15"/>
  <c r="HT22" i="15" s="1"/>
  <c r="HO12" i="15"/>
  <c r="HO22" i="15" s="1"/>
  <c r="HO81" i="15" s="1"/>
  <c r="HB12" i="15"/>
  <c r="HB22" i="15" s="1"/>
  <c r="GZ12" i="15"/>
  <c r="GZ22" i="15" s="1"/>
  <c r="GZ81" i="15" s="1"/>
  <c r="GU12" i="15"/>
  <c r="GH12" i="15"/>
  <c r="GH22" i="15" s="1"/>
  <c r="GF12" i="15"/>
  <c r="GF22" i="15" s="1"/>
  <c r="GF81" i="15" s="1"/>
  <c r="GA12" i="15"/>
  <c r="FN12" i="15"/>
  <c r="FN22" i="15" s="1"/>
  <c r="FH12" i="15"/>
  <c r="EU12" i="15"/>
  <c r="EU22" i="15" s="1"/>
  <c r="EO12" i="15"/>
  <c r="EB12" i="15"/>
  <c r="EB22" i="15" s="1"/>
  <c r="DV12" i="15"/>
  <c r="DI12" i="15"/>
  <c r="DI22" i="15" s="1"/>
  <c r="DC12" i="15"/>
  <c r="CP12" i="15"/>
  <c r="CP22" i="15" s="1"/>
  <c r="CJ12" i="15"/>
  <c r="BW12" i="15"/>
  <c r="BW22" i="15" s="1"/>
  <c r="BQ12" i="15"/>
  <c r="BD12" i="15"/>
  <c r="BD22" i="15" s="1"/>
  <c r="AX12" i="15"/>
  <c r="AK12" i="15"/>
  <c r="AK22" i="15" s="1"/>
  <c r="AE12" i="15"/>
  <c r="R12" i="15"/>
  <c r="R22" i="15" s="1"/>
  <c r="L12" i="15"/>
  <c r="L22" i="15" s="1"/>
  <c r="HU11" i="15"/>
  <c r="HS11" i="15" s="1"/>
  <c r="HM11" i="15"/>
  <c r="HN11" i="15" s="1"/>
  <c r="HK11" i="15"/>
  <c r="HL11" i="15" s="1"/>
  <c r="HI11" i="15"/>
  <c r="HJ11" i="15" s="1"/>
  <c r="HH11" i="15"/>
  <c r="HG11" i="15"/>
  <c r="HF11" i="15"/>
  <c r="HA11" i="15"/>
  <c r="GY11" i="15" s="1"/>
  <c r="GS11" i="15"/>
  <c r="GT11" i="15" s="1"/>
  <c r="GQ11" i="15"/>
  <c r="GR11" i="15" s="1"/>
  <c r="GO11" i="15"/>
  <c r="GP11" i="15" s="1"/>
  <c r="GN11" i="15"/>
  <c r="GM11" i="15"/>
  <c r="GX11" i="15" s="1"/>
  <c r="GL11" i="15"/>
  <c r="GG11" i="15"/>
  <c r="GE11" i="15" s="1"/>
  <c r="FY11" i="15"/>
  <c r="FZ11" i="15" s="1"/>
  <c r="FW11" i="15"/>
  <c r="FX11" i="15" s="1"/>
  <c r="FU11" i="15"/>
  <c r="FV11" i="15" s="1"/>
  <c r="FT11" i="15"/>
  <c r="FS11" i="15"/>
  <c r="GD11" i="15" s="1"/>
  <c r="FR11" i="15"/>
  <c r="FM11" i="15"/>
  <c r="FL11" i="15" s="1"/>
  <c r="FF11" i="15"/>
  <c r="FG11" i="15" s="1"/>
  <c r="FD11" i="15"/>
  <c r="FE11" i="15" s="1"/>
  <c r="FB11" i="15"/>
  <c r="FC11" i="15" s="1"/>
  <c r="FA11" i="15"/>
  <c r="EZ11" i="15"/>
  <c r="EY11" i="15"/>
  <c r="ET11" i="15"/>
  <c r="ES11" i="15" s="1"/>
  <c r="EM11" i="15"/>
  <c r="EN11" i="15" s="1"/>
  <c r="EK11" i="15"/>
  <c r="EL11" i="15" s="1"/>
  <c r="EI11" i="15"/>
  <c r="EJ11" i="15" s="1"/>
  <c r="EH11" i="15"/>
  <c r="EG11" i="15"/>
  <c r="EF11" i="15"/>
  <c r="EA11" i="15"/>
  <c r="DZ11" i="15" s="1"/>
  <c r="DT11" i="15"/>
  <c r="DU11" i="15" s="1"/>
  <c r="DR11" i="15"/>
  <c r="DS11" i="15" s="1"/>
  <c r="DP11" i="15"/>
  <c r="DQ11" i="15" s="1"/>
  <c r="DO11" i="15"/>
  <c r="DN11" i="15"/>
  <c r="DM11" i="15"/>
  <c r="DH11" i="15"/>
  <c r="DG11" i="15" s="1"/>
  <c r="DA11" i="15"/>
  <c r="DB11" i="15" s="1"/>
  <c r="CY11" i="15"/>
  <c r="CZ11" i="15" s="1"/>
  <c r="CW11" i="15"/>
  <c r="CX11" i="15" s="1"/>
  <c r="CV11" i="15"/>
  <c r="CU11" i="15"/>
  <c r="DF11" i="15" s="1"/>
  <c r="CT11" i="15"/>
  <c r="DE11" i="15" s="1"/>
  <c r="CO11" i="15"/>
  <c r="CN11" i="15" s="1"/>
  <c r="CH11" i="15"/>
  <c r="CI11" i="15" s="1"/>
  <c r="CF11" i="15"/>
  <c r="CG11" i="15" s="1"/>
  <c r="CD11" i="15"/>
  <c r="CE11" i="15" s="1"/>
  <c r="CC11" i="15"/>
  <c r="CB11" i="15"/>
  <c r="CM11" i="15" s="1"/>
  <c r="CA11" i="15"/>
  <c r="BV11" i="15"/>
  <c r="BU11" i="15" s="1"/>
  <c r="BO11" i="15"/>
  <c r="BP11" i="15" s="1"/>
  <c r="BM11" i="15"/>
  <c r="BN11" i="15" s="1"/>
  <c r="BK11" i="15"/>
  <c r="BL11" i="15" s="1"/>
  <c r="BJ11" i="15"/>
  <c r="BI11" i="15"/>
  <c r="BT11" i="15" s="1"/>
  <c r="BH11" i="15"/>
  <c r="BC11" i="15"/>
  <c r="BB11" i="15" s="1"/>
  <c r="AV11" i="15"/>
  <c r="AW11" i="15" s="1"/>
  <c r="AT11" i="15"/>
  <c r="AU11" i="15" s="1"/>
  <c r="AR11" i="15"/>
  <c r="AS11" i="15" s="1"/>
  <c r="AQ11" i="15"/>
  <c r="AP11" i="15"/>
  <c r="BA11" i="15" s="1"/>
  <c r="AO11" i="15"/>
  <c r="AZ11" i="15" s="1"/>
  <c r="AJ11" i="15"/>
  <c r="AI11" i="15" s="1"/>
  <c r="AC11" i="15"/>
  <c r="AD11" i="15" s="1"/>
  <c r="AA11" i="15"/>
  <c r="AB11" i="15" s="1"/>
  <c r="Y11" i="15"/>
  <c r="Z11" i="15" s="1"/>
  <c r="X11" i="15"/>
  <c r="W11" i="15"/>
  <c r="AH11" i="15" s="1"/>
  <c r="V11" i="15"/>
  <c r="AG11" i="15" s="1"/>
  <c r="Q11" i="15"/>
  <c r="P11" i="15"/>
  <c r="J11" i="15"/>
  <c r="K11" i="15" s="1"/>
  <c r="H11" i="15"/>
  <c r="I11" i="15" s="1"/>
  <c r="F11" i="15"/>
  <c r="G11" i="15" s="1"/>
  <c r="E11" i="15"/>
  <c r="D11" i="15"/>
  <c r="O11" i="15" s="1"/>
  <c r="C11" i="15"/>
  <c r="HU10" i="15"/>
  <c r="HS10" i="15" s="1"/>
  <c r="HM10" i="15"/>
  <c r="HN10" i="15" s="1"/>
  <c r="HK10" i="15"/>
  <c r="HL10" i="15" s="1"/>
  <c r="HI10" i="15"/>
  <c r="HJ10" i="15" s="1"/>
  <c r="HH10" i="15"/>
  <c r="HG10" i="15"/>
  <c r="HF10" i="15"/>
  <c r="HA10" i="15"/>
  <c r="GY10" i="15" s="1"/>
  <c r="GS10" i="15"/>
  <c r="GT10" i="15" s="1"/>
  <c r="GQ10" i="15"/>
  <c r="GR10" i="15" s="1"/>
  <c r="GO10" i="15"/>
  <c r="GP10" i="15" s="1"/>
  <c r="GN10" i="15"/>
  <c r="GM10" i="15"/>
  <c r="GX10" i="15" s="1"/>
  <c r="GL10" i="15"/>
  <c r="GG10" i="15"/>
  <c r="GE10" i="15" s="1"/>
  <c r="FY10" i="15"/>
  <c r="FZ10" i="15" s="1"/>
  <c r="FW10" i="15"/>
  <c r="FX10" i="15" s="1"/>
  <c r="FU10" i="15"/>
  <c r="FV10" i="15" s="1"/>
  <c r="FT10" i="15"/>
  <c r="FS10" i="15"/>
  <c r="FR10" i="15"/>
  <c r="FM10" i="15"/>
  <c r="FL10" i="15" s="1"/>
  <c r="FF10" i="15"/>
  <c r="FG10" i="15" s="1"/>
  <c r="FD10" i="15"/>
  <c r="FE10" i="15" s="1"/>
  <c r="FB10" i="15"/>
  <c r="FC10" i="15" s="1"/>
  <c r="FA10" i="15"/>
  <c r="EZ10" i="15"/>
  <c r="EY10" i="15"/>
  <c r="ET10" i="15"/>
  <c r="ES10" i="15" s="1"/>
  <c r="EM10" i="15"/>
  <c r="EN10" i="15" s="1"/>
  <c r="EK10" i="15"/>
  <c r="EL10" i="15" s="1"/>
  <c r="EI10" i="15"/>
  <c r="EJ10" i="15" s="1"/>
  <c r="EH10" i="15"/>
  <c r="EG10" i="15"/>
  <c r="EF10" i="15"/>
  <c r="EA10" i="15"/>
  <c r="DZ10" i="15" s="1"/>
  <c r="DT10" i="15"/>
  <c r="DU10" i="15" s="1"/>
  <c r="DR10" i="15"/>
  <c r="DS10" i="15" s="1"/>
  <c r="DP10" i="15"/>
  <c r="DQ10" i="15" s="1"/>
  <c r="DO10" i="15"/>
  <c r="DN10" i="15"/>
  <c r="DM10" i="15"/>
  <c r="DH10" i="15"/>
  <c r="DG10" i="15" s="1"/>
  <c r="DA10" i="15"/>
  <c r="DB10" i="15" s="1"/>
  <c r="CY10" i="15"/>
  <c r="CZ10" i="15" s="1"/>
  <c r="CW10" i="15"/>
  <c r="CX10" i="15" s="1"/>
  <c r="CV10" i="15"/>
  <c r="CU10" i="15"/>
  <c r="DF10" i="15" s="1"/>
  <c r="CT10" i="15"/>
  <c r="DE10" i="15" s="1"/>
  <c r="CO10" i="15"/>
  <c r="CN10" i="15" s="1"/>
  <c r="CH10" i="15"/>
  <c r="CI10" i="15" s="1"/>
  <c r="CF10" i="15"/>
  <c r="CG10" i="15" s="1"/>
  <c r="CD10" i="15"/>
  <c r="CE10" i="15" s="1"/>
  <c r="CC10" i="15"/>
  <c r="CB10" i="15"/>
  <c r="CM10" i="15" s="1"/>
  <c r="CA10" i="15"/>
  <c r="BV10" i="15"/>
  <c r="BU10" i="15" s="1"/>
  <c r="BO10" i="15"/>
  <c r="BP10" i="15" s="1"/>
  <c r="BM10" i="15"/>
  <c r="BN10" i="15" s="1"/>
  <c r="BK10" i="15"/>
  <c r="BL10" i="15" s="1"/>
  <c r="BJ10" i="15"/>
  <c r="BI10" i="15"/>
  <c r="BT10" i="15" s="1"/>
  <c r="BH10" i="15"/>
  <c r="BC10" i="15"/>
  <c r="BB10" i="15" s="1"/>
  <c r="AV10" i="15"/>
  <c r="AW10" i="15" s="1"/>
  <c r="AT10" i="15"/>
  <c r="AU10" i="15" s="1"/>
  <c r="AR10" i="15"/>
  <c r="AS10" i="15" s="1"/>
  <c r="AQ10" i="15"/>
  <c r="AP10" i="15"/>
  <c r="BA10" i="15" s="1"/>
  <c r="AO10" i="15"/>
  <c r="AZ10" i="15" s="1"/>
  <c r="AJ10" i="15"/>
  <c r="AI10" i="15" s="1"/>
  <c r="AC10" i="15"/>
  <c r="AD10" i="15" s="1"/>
  <c r="AA10" i="15"/>
  <c r="AB10" i="15" s="1"/>
  <c r="Y10" i="15"/>
  <c r="Z10" i="15" s="1"/>
  <c r="X10" i="15"/>
  <c r="W10" i="15"/>
  <c r="AH10" i="15" s="1"/>
  <c r="V10" i="15"/>
  <c r="AG10" i="15" s="1"/>
  <c r="Q10" i="15"/>
  <c r="P10" i="15"/>
  <c r="J10" i="15"/>
  <c r="K10" i="15" s="1"/>
  <c r="H10" i="15"/>
  <c r="I10" i="15" s="1"/>
  <c r="F10" i="15"/>
  <c r="G10" i="15" s="1"/>
  <c r="E10" i="15"/>
  <c r="D10" i="15"/>
  <c r="O10" i="15" s="1"/>
  <c r="C10" i="15"/>
  <c r="HU9" i="15"/>
  <c r="HS9" i="15" s="1"/>
  <c r="HM9" i="15"/>
  <c r="HN9" i="15" s="1"/>
  <c r="HK9" i="15"/>
  <c r="HL9" i="15" s="1"/>
  <c r="HI9" i="15"/>
  <c r="HJ9" i="15" s="1"/>
  <c r="HH9" i="15"/>
  <c r="HG9" i="15"/>
  <c r="HF9" i="15"/>
  <c r="HA9" i="15"/>
  <c r="GY9" i="15" s="1"/>
  <c r="GS9" i="15"/>
  <c r="GT9" i="15" s="1"/>
  <c r="GQ9" i="15"/>
  <c r="GR9" i="15" s="1"/>
  <c r="GO9" i="15"/>
  <c r="GP9" i="15" s="1"/>
  <c r="GN9" i="15"/>
  <c r="GM9" i="15"/>
  <c r="GL9" i="15"/>
  <c r="GG9" i="15"/>
  <c r="GE9" i="15" s="1"/>
  <c r="FY9" i="15"/>
  <c r="FZ9" i="15" s="1"/>
  <c r="FW9" i="15"/>
  <c r="FX9" i="15" s="1"/>
  <c r="FU9" i="15"/>
  <c r="FV9" i="15" s="1"/>
  <c r="FT9" i="15"/>
  <c r="FS9" i="15"/>
  <c r="FR9" i="15"/>
  <c r="FM9" i="15"/>
  <c r="FL9" i="15" s="1"/>
  <c r="FF9" i="15"/>
  <c r="FG9" i="15" s="1"/>
  <c r="FD9" i="15"/>
  <c r="FE9" i="15" s="1"/>
  <c r="FB9" i="15"/>
  <c r="FC9" i="15" s="1"/>
  <c r="FA9" i="15"/>
  <c r="EZ9" i="15"/>
  <c r="EY9" i="15"/>
  <c r="ET9" i="15"/>
  <c r="ES9" i="15" s="1"/>
  <c r="EM9" i="15"/>
  <c r="EN9" i="15" s="1"/>
  <c r="EK9" i="15"/>
  <c r="EL9" i="15" s="1"/>
  <c r="EI9" i="15"/>
  <c r="EJ9" i="15" s="1"/>
  <c r="EH9" i="15"/>
  <c r="EG9" i="15"/>
  <c r="EF9" i="15"/>
  <c r="EA9" i="15"/>
  <c r="DZ9" i="15" s="1"/>
  <c r="DT9" i="15"/>
  <c r="DU9" i="15" s="1"/>
  <c r="DR9" i="15"/>
  <c r="DS9" i="15" s="1"/>
  <c r="DP9" i="15"/>
  <c r="DQ9" i="15" s="1"/>
  <c r="DO9" i="15"/>
  <c r="DN9" i="15"/>
  <c r="DY9" i="15" s="1"/>
  <c r="DM9" i="15"/>
  <c r="DH9" i="15"/>
  <c r="DG9" i="15" s="1"/>
  <c r="DA9" i="15"/>
  <c r="DB9" i="15" s="1"/>
  <c r="CY9" i="15"/>
  <c r="CZ9" i="15" s="1"/>
  <c r="CW9" i="15"/>
  <c r="CX9" i="15" s="1"/>
  <c r="CV9" i="15"/>
  <c r="CU9" i="15"/>
  <c r="DF9" i="15" s="1"/>
  <c r="CT9" i="15"/>
  <c r="DE9" i="15" s="1"/>
  <c r="CO9" i="15"/>
  <c r="CN9" i="15" s="1"/>
  <c r="CH9" i="15"/>
  <c r="CI9" i="15" s="1"/>
  <c r="CF9" i="15"/>
  <c r="CG9" i="15" s="1"/>
  <c r="CD9" i="15"/>
  <c r="CE9" i="15" s="1"/>
  <c r="CC9" i="15"/>
  <c r="CB9" i="15"/>
  <c r="CM9" i="15" s="1"/>
  <c r="CA9" i="15"/>
  <c r="BV9" i="15"/>
  <c r="BU9" i="15" s="1"/>
  <c r="BO9" i="15"/>
  <c r="BP9" i="15" s="1"/>
  <c r="BM9" i="15"/>
  <c r="BN9" i="15" s="1"/>
  <c r="BK9" i="15"/>
  <c r="BL9" i="15" s="1"/>
  <c r="BJ9" i="15"/>
  <c r="BI9" i="15"/>
  <c r="BT9" i="15" s="1"/>
  <c r="BH9" i="15"/>
  <c r="BC9" i="15"/>
  <c r="BB9" i="15" s="1"/>
  <c r="AV9" i="15"/>
  <c r="AW9" i="15" s="1"/>
  <c r="AT9" i="15"/>
  <c r="AU9" i="15" s="1"/>
  <c r="AR9" i="15"/>
  <c r="AS9" i="15" s="1"/>
  <c r="AQ9" i="15"/>
  <c r="AP9" i="15"/>
  <c r="BA9" i="15" s="1"/>
  <c r="AO9" i="15"/>
  <c r="AZ9" i="15" s="1"/>
  <c r="AJ9" i="15"/>
  <c r="AI9" i="15" s="1"/>
  <c r="AC9" i="15"/>
  <c r="AD9" i="15" s="1"/>
  <c r="AA9" i="15"/>
  <c r="AB9" i="15" s="1"/>
  <c r="Y9" i="15"/>
  <c r="Z9" i="15" s="1"/>
  <c r="X9" i="15"/>
  <c r="W9" i="15"/>
  <c r="AH9" i="15" s="1"/>
  <c r="V9" i="15"/>
  <c r="AG9" i="15" s="1"/>
  <c r="Q9" i="15"/>
  <c r="P9" i="15"/>
  <c r="J9" i="15"/>
  <c r="K9" i="15" s="1"/>
  <c r="H9" i="15"/>
  <c r="I9" i="15" s="1"/>
  <c r="F9" i="15"/>
  <c r="G9" i="15" s="1"/>
  <c r="E9" i="15"/>
  <c r="D9" i="15"/>
  <c r="O9" i="15" s="1"/>
  <c r="C9" i="15"/>
  <c r="HU8" i="15"/>
  <c r="HS8" i="15" s="1"/>
  <c r="HM8" i="15"/>
  <c r="HN8" i="15" s="1"/>
  <c r="HK8" i="15"/>
  <c r="HL8" i="15" s="1"/>
  <c r="HI8" i="15"/>
  <c r="HJ8" i="15" s="1"/>
  <c r="HH8" i="15"/>
  <c r="HG8" i="15"/>
  <c r="HF8" i="15"/>
  <c r="HA8" i="15"/>
  <c r="GY8" i="15" s="1"/>
  <c r="GS8" i="15"/>
  <c r="GT8" i="15" s="1"/>
  <c r="GQ8" i="15"/>
  <c r="GR8" i="15" s="1"/>
  <c r="GO8" i="15"/>
  <c r="GP8" i="15" s="1"/>
  <c r="GN8" i="15"/>
  <c r="GM8" i="15"/>
  <c r="GL8" i="15"/>
  <c r="GG8" i="15"/>
  <c r="GE8" i="15" s="1"/>
  <c r="FY8" i="15"/>
  <c r="FZ8" i="15" s="1"/>
  <c r="FW8" i="15"/>
  <c r="FX8" i="15" s="1"/>
  <c r="FU8" i="15"/>
  <c r="FV8" i="15" s="1"/>
  <c r="FT8" i="15"/>
  <c r="FS8" i="15"/>
  <c r="FR8" i="15"/>
  <c r="FM8" i="15"/>
  <c r="FL8" i="15" s="1"/>
  <c r="FF8" i="15"/>
  <c r="FG8" i="15" s="1"/>
  <c r="FD8" i="15"/>
  <c r="FE8" i="15" s="1"/>
  <c r="FB8" i="15"/>
  <c r="FC8" i="15" s="1"/>
  <c r="FA8" i="15"/>
  <c r="EZ8" i="15"/>
  <c r="EY8" i="15"/>
  <c r="ET8" i="15"/>
  <c r="ES8" i="15" s="1"/>
  <c r="EM8" i="15"/>
  <c r="EN8" i="15" s="1"/>
  <c r="EK8" i="15"/>
  <c r="EL8" i="15" s="1"/>
  <c r="EI8" i="15"/>
  <c r="EJ8" i="15" s="1"/>
  <c r="EH8" i="15"/>
  <c r="EG8" i="15"/>
  <c r="ER8" i="15" s="1"/>
  <c r="EF8" i="15"/>
  <c r="EA8" i="15"/>
  <c r="DZ8" i="15" s="1"/>
  <c r="DT8" i="15"/>
  <c r="DU8" i="15" s="1"/>
  <c r="DR8" i="15"/>
  <c r="DS8" i="15" s="1"/>
  <c r="DP8" i="15"/>
  <c r="DQ8" i="15" s="1"/>
  <c r="DO8" i="15"/>
  <c r="DN8" i="15"/>
  <c r="DY8" i="15" s="1"/>
  <c r="DM8" i="15"/>
  <c r="DH8" i="15"/>
  <c r="DG8" i="15" s="1"/>
  <c r="DA8" i="15"/>
  <c r="DB8" i="15" s="1"/>
  <c r="CY8" i="15"/>
  <c r="CZ8" i="15" s="1"/>
  <c r="CW8" i="15"/>
  <c r="CX8" i="15" s="1"/>
  <c r="CV8" i="15"/>
  <c r="CU8" i="15"/>
  <c r="DF8" i="15" s="1"/>
  <c r="CT8" i="15"/>
  <c r="DE8" i="15" s="1"/>
  <c r="CO8" i="15"/>
  <c r="CN8" i="15" s="1"/>
  <c r="CH8" i="15"/>
  <c r="CI8" i="15" s="1"/>
  <c r="CF8" i="15"/>
  <c r="CG8" i="15" s="1"/>
  <c r="CD8" i="15"/>
  <c r="CE8" i="15" s="1"/>
  <c r="CC8" i="15"/>
  <c r="CB8" i="15"/>
  <c r="CM8" i="15" s="1"/>
  <c r="CA8" i="15"/>
  <c r="BV8" i="15"/>
  <c r="BU8" i="15" s="1"/>
  <c r="BO8" i="15"/>
  <c r="BP8" i="15" s="1"/>
  <c r="BM8" i="15"/>
  <c r="BN8" i="15" s="1"/>
  <c r="BK8" i="15"/>
  <c r="BL8" i="15" s="1"/>
  <c r="BJ8" i="15"/>
  <c r="BI8" i="15"/>
  <c r="BT8" i="15" s="1"/>
  <c r="BH8" i="15"/>
  <c r="BC8" i="15"/>
  <c r="BB8" i="15" s="1"/>
  <c r="AV8" i="15"/>
  <c r="AW8" i="15" s="1"/>
  <c r="AT8" i="15"/>
  <c r="AU8" i="15" s="1"/>
  <c r="AR8" i="15"/>
  <c r="AS8" i="15" s="1"/>
  <c r="AQ8" i="15"/>
  <c r="AP8" i="15"/>
  <c r="BA8" i="15" s="1"/>
  <c r="AO8" i="15"/>
  <c r="AZ8" i="15" s="1"/>
  <c r="AJ8" i="15"/>
  <c r="AI8" i="15" s="1"/>
  <c r="AC8" i="15"/>
  <c r="AD8" i="15" s="1"/>
  <c r="AA8" i="15"/>
  <c r="AB8" i="15" s="1"/>
  <c r="Y8" i="15"/>
  <c r="Z8" i="15" s="1"/>
  <c r="X8" i="15"/>
  <c r="W8" i="15"/>
  <c r="AH8" i="15" s="1"/>
  <c r="V8" i="15"/>
  <c r="AG8" i="15" s="1"/>
  <c r="Q8" i="15"/>
  <c r="P8" i="15"/>
  <c r="J8" i="15"/>
  <c r="K8" i="15" s="1"/>
  <c r="H8" i="15"/>
  <c r="I8" i="15" s="1"/>
  <c r="F8" i="15"/>
  <c r="G8" i="15" s="1"/>
  <c r="E8" i="15"/>
  <c r="D8" i="15"/>
  <c r="O8" i="15" s="1"/>
  <c r="C8" i="15"/>
  <c r="HU7" i="15"/>
  <c r="HS7" i="15" s="1"/>
  <c r="HM7" i="15"/>
  <c r="HN7" i="15" s="1"/>
  <c r="HK7" i="15"/>
  <c r="HL7" i="15" s="1"/>
  <c r="HI7" i="15"/>
  <c r="HJ7" i="15" s="1"/>
  <c r="HH7" i="15"/>
  <c r="HG7" i="15"/>
  <c r="HF7" i="15"/>
  <c r="HA7" i="15"/>
  <c r="GY7" i="15" s="1"/>
  <c r="GS7" i="15"/>
  <c r="GT7" i="15" s="1"/>
  <c r="GQ7" i="15"/>
  <c r="GR7" i="15" s="1"/>
  <c r="GO7" i="15"/>
  <c r="GP7" i="15" s="1"/>
  <c r="GN7" i="15"/>
  <c r="GM7" i="15"/>
  <c r="GL7" i="15"/>
  <c r="GG7" i="15"/>
  <c r="GE7" i="15" s="1"/>
  <c r="FY7" i="15"/>
  <c r="FZ7" i="15" s="1"/>
  <c r="FW7" i="15"/>
  <c r="FX7" i="15" s="1"/>
  <c r="FU7" i="15"/>
  <c r="FV7" i="15" s="1"/>
  <c r="FT7" i="15"/>
  <c r="FS7" i="15"/>
  <c r="FR7" i="15"/>
  <c r="FM7" i="15"/>
  <c r="FL7" i="15" s="1"/>
  <c r="FF7" i="15"/>
  <c r="FG7" i="15" s="1"/>
  <c r="FD7" i="15"/>
  <c r="FE7" i="15" s="1"/>
  <c r="FB7" i="15"/>
  <c r="FC7" i="15" s="1"/>
  <c r="FA7" i="15"/>
  <c r="EZ7" i="15"/>
  <c r="FK7" i="15" s="1"/>
  <c r="EY7" i="15"/>
  <c r="ET7" i="15"/>
  <c r="ES7" i="15" s="1"/>
  <c r="EM7" i="15"/>
  <c r="EN7" i="15" s="1"/>
  <c r="EK7" i="15"/>
  <c r="EL7" i="15" s="1"/>
  <c r="EI7" i="15"/>
  <c r="EJ7" i="15" s="1"/>
  <c r="EH7" i="15"/>
  <c r="EG7" i="15"/>
  <c r="ER7" i="15" s="1"/>
  <c r="EF7" i="15"/>
  <c r="EA7" i="15"/>
  <c r="DZ7" i="15" s="1"/>
  <c r="DT7" i="15"/>
  <c r="DU7" i="15" s="1"/>
  <c r="DR7" i="15"/>
  <c r="DS7" i="15" s="1"/>
  <c r="DP7" i="15"/>
  <c r="DQ7" i="15" s="1"/>
  <c r="DO7" i="15"/>
  <c r="DN7" i="15"/>
  <c r="DM7" i="15"/>
  <c r="DH7" i="15"/>
  <c r="DG7" i="15" s="1"/>
  <c r="DA7" i="15"/>
  <c r="DB7" i="15" s="1"/>
  <c r="CY7" i="15"/>
  <c r="CZ7" i="15" s="1"/>
  <c r="CW7" i="15"/>
  <c r="CX7" i="15" s="1"/>
  <c r="CV7" i="15"/>
  <c r="CU7" i="15"/>
  <c r="DF7" i="15" s="1"/>
  <c r="CT7" i="15"/>
  <c r="DE7" i="15" s="1"/>
  <c r="CO7" i="15"/>
  <c r="CN7" i="15" s="1"/>
  <c r="CH7" i="15"/>
  <c r="CI7" i="15" s="1"/>
  <c r="CF7" i="15"/>
  <c r="CG7" i="15" s="1"/>
  <c r="CD7" i="15"/>
  <c r="CE7" i="15" s="1"/>
  <c r="CC7" i="15"/>
  <c r="CB7" i="15"/>
  <c r="CM7" i="15" s="1"/>
  <c r="CA7" i="15"/>
  <c r="BV7" i="15"/>
  <c r="BU7" i="15" s="1"/>
  <c r="BO7" i="15"/>
  <c r="BP7" i="15" s="1"/>
  <c r="BM7" i="15"/>
  <c r="BN7" i="15" s="1"/>
  <c r="BK7" i="15"/>
  <c r="BL7" i="15" s="1"/>
  <c r="BJ7" i="15"/>
  <c r="BI7" i="15"/>
  <c r="BT7" i="15" s="1"/>
  <c r="BH7" i="15"/>
  <c r="BC7" i="15"/>
  <c r="BB7" i="15" s="1"/>
  <c r="AV7" i="15"/>
  <c r="AW7" i="15" s="1"/>
  <c r="AT7" i="15"/>
  <c r="AU7" i="15" s="1"/>
  <c r="AR7" i="15"/>
  <c r="AS7" i="15" s="1"/>
  <c r="AQ7" i="15"/>
  <c r="AP7" i="15"/>
  <c r="BA7" i="15" s="1"/>
  <c r="AO7" i="15"/>
  <c r="AZ7" i="15" s="1"/>
  <c r="AJ7" i="15"/>
  <c r="AI7" i="15" s="1"/>
  <c r="AC7" i="15"/>
  <c r="AD7" i="15" s="1"/>
  <c r="AA7" i="15"/>
  <c r="AB7" i="15" s="1"/>
  <c r="Y7" i="15"/>
  <c r="Z7" i="15" s="1"/>
  <c r="X7" i="15"/>
  <c r="W7" i="15"/>
  <c r="AH7" i="15" s="1"/>
  <c r="V7" i="15"/>
  <c r="AG7" i="15" s="1"/>
  <c r="Q7" i="15"/>
  <c r="P7" i="15"/>
  <c r="J7" i="15"/>
  <c r="K7" i="15" s="1"/>
  <c r="H7" i="15"/>
  <c r="I7" i="15" s="1"/>
  <c r="F7" i="15"/>
  <c r="G7" i="15" s="1"/>
  <c r="E7" i="15"/>
  <c r="D7" i="15"/>
  <c r="O7" i="15" s="1"/>
  <c r="C7" i="15"/>
  <c r="HU6" i="15"/>
  <c r="HM6" i="15"/>
  <c r="HN6" i="15" s="1"/>
  <c r="HK6" i="15"/>
  <c r="HL6" i="15" s="1"/>
  <c r="HI6" i="15"/>
  <c r="HJ6" i="15" s="1"/>
  <c r="HH6" i="15"/>
  <c r="HG6" i="15"/>
  <c r="HF6" i="15"/>
  <c r="HA6" i="15"/>
  <c r="GS6" i="15"/>
  <c r="GT6" i="15" s="1"/>
  <c r="GQ6" i="15"/>
  <c r="GR6" i="15" s="1"/>
  <c r="GO6" i="15"/>
  <c r="GP6" i="15" s="1"/>
  <c r="GN6" i="15"/>
  <c r="GM6" i="15"/>
  <c r="GL6" i="15"/>
  <c r="GG6" i="15"/>
  <c r="FY6" i="15"/>
  <c r="FW6" i="15"/>
  <c r="FU6" i="15"/>
  <c r="FT6" i="15"/>
  <c r="FS6" i="15"/>
  <c r="FR6" i="15"/>
  <c r="FM6" i="15"/>
  <c r="FF6" i="15"/>
  <c r="FD6" i="15"/>
  <c r="FB6" i="15"/>
  <c r="FA6" i="15"/>
  <c r="EZ6" i="15"/>
  <c r="EY6" i="15"/>
  <c r="ET6" i="15"/>
  <c r="EM6" i="15"/>
  <c r="EK6" i="15"/>
  <c r="EI6" i="15"/>
  <c r="EH6" i="15"/>
  <c r="EH12" i="15" s="1"/>
  <c r="EG6" i="15"/>
  <c r="EF6" i="15"/>
  <c r="EA6" i="15"/>
  <c r="DT6" i="15"/>
  <c r="DR6" i="15"/>
  <c r="DP6" i="15"/>
  <c r="DO6" i="15"/>
  <c r="DN6" i="15"/>
  <c r="DM6" i="15"/>
  <c r="DH6" i="15"/>
  <c r="DA6" i="15"/>
  <c r="CY6" i="15"/>
  <c r="CW6" i="15"/>
  <c r="CV6" i="15"/>
  <c r="CV12" i="15" s="1"/>
  <c r="CU6" i="15"/>
  <c r="CT6" i="15"/>
  <c r="DE6" i="15" s="1"/>
  <c r="CO6" i="15"/>
  <c r="CH6" i="15"/>
  <c r="CF6" i="15"/>
  <c r="CD6" i="15"/>
  <c r="CC6" i="15"/>
  <c r="CC12" i="15" s="1"/>
  <c r="CB6" i="15"/>
  <c r="CA6" i="15"/>
  <c r="BV6" i="15"/>
  <c r="BO6" i="15"/>
  <c r="BM6" i="15"/>
  <c r="BK6" i="15"/>
  <c r="BJ6" i="15"/>
  <c r="BJ12" i="15" s="1"/>
  <c r="BI6" i="15"/>
  <c r="BH6" i="15"/>
  <c r="BC6" i="15"/>
  <c r="AV6" i="15"/>
  <c r="AT6" i="15"/>
  <c r="AR6" i="15"/>
  <c r="AQ6" i="15"/>
  <c r="AQ12" i="15" s="1"/>
  <c r="AP6" i="15"/>
  <c r="BA6" i="15" s="1"/>
  <c r="AO6" i="15"/>
  <c r="AZ6" i="15" s="1"/>
  <c r="AJ6" i="15"/>
  <c r="AC6" i="15"/>
  <c r="AA6" i="15"/>
  <c r="Y6" i="15"/>
  <c r="X6" i="15"/>
  <c r="X12" i="15" s="1"/>
  <c r="W6" i="15"/>
  <c r="V6" i="15"/>
  <c r="AG6" i="15" s="1"/>
  <c r="Q6" i="15"/>
  <c r="Q12" i="15" s="1"/>
  <c r="Q22" i="15" s="1"/>
  <c r="P6" i="15"/>
  <c r="P12" i="15" s="1"/>
  <c r="P22" i="15" s="1"/>
  <c r="J6" i="15"/>
  <c r="H6" i="15"/>
  <c r="F6" i="15"/>
  <c r="G6" i="15" s="1"/>
  <c r="E6" i="15"/>
  <c r="E12" i="15" s="1"/>
  <c r="E22" i="15" s="1"/>
  <c r="D6" i="15"/>
  <c r="C6" i="15"/>
  <c r="B1" i="8"/>
  <c r="DV18" i="1"/>
  <c r="GE74" i="1"/>
  <c r="GE76" i="1"/>
  <c r="GE78" i="1"/>
  <c r="GE68" i="1"/>
  <c r="GE67" i="1"/>
  <c r="GE66" i="1"/>
  <c r="GE65" i="1"/>
  <c r="GX77" i="1"/>
  <c r="GX66" i="1"/>
  <c r="GX72" i="1"/>
  <c r="GX73" i="1"/>
  <c r="GX75" i="1"/>
  <c r="GX76" i="1"/>
  <c r="GX78" i="1"/>
  <c r="R35" i="8"/>
  <c r="HJ44" i="1"/>
  <c r="HI34" i="1"/>
  <c r="HJ34" i="1" s="1"/>
  <c r="HI35" i="1"/>
  <c r="HJ35" i="1" s="1"/>
  <c r="HI36" i="1"/>
  <c r="HJ36" i="1" s="1"/>
  <c r="HI53" i="1"/>
  <c r="HJ53" i="1" s="1"/>
  <c r="HI54" i="1"/>
  <c r="HJ54" i="1" s="1"/>
  <c r="HI55" i="1"/>
  <c r="HJ55" i="1" s="1"/>
  <c r="HH47" i="1"/>
  <c r="HH44" i="1"/>
  <c r="HH42" i="1"/>
  <c r="HH41" i="1"/>
  <c r="HH39" i="1"/>
  <c r="HH38" i="1"/>
  <c r="HH35" i="1"/>
  <c r="HH36" i="1"/>
  <c r="HH34" i="1"/>
  <c r="HJ78" i="1"/>
  <c r="HJ77" i="1"/>
  <c r="HJ76" i="1"/>
  <c r="HJ75" i="1"/>
  <c r="HJ74" i="1"/>
  <c r="HJ73" i="1"/>
  <c r="HJ72" i="1"/>
  <c r="HJ71" i="1"/>
  <c r="HJ70" i="1"/>
  <c r="HJ69" i="1"/>
  <c r="HJ68" i="1"/>
  <c r="HJ67" i="1"/>
  <c r="HJ66" i="1"/>
  <c r="HJ65" i="1"/>
  <c r="HH66" i="1"/>
  <c r="HH67" i="1"/>
  <c r="HH68" i="1"/>
  <c r="HH69" i="1"/>
  <c r="HH70" i="1"/>
  <c r="HH71" i="1"/>
  <c r="HH72" i="1"/>
  <c r="HH73" i="1"/>
  <c r="HH74" i="1"/>
  <c r="HH75" i="1"/>
  <c r="HH76" i="1"/>
  <c r="HH77" i="1"/>
  <c r="HH78" i="1"/>
  <c r="HH65" i="1"/>
  <c r="HN69" i="1"/>
  <c r="HO69" i="1"/>
  <c r="HP69" i="1"/>
  <c r="HN70" i="1"/>
  <c r="HO70" i="1"/>
  <c r="HP70" i="1"/>
  <c r="HN71" i="1"/>
  <c r="HO71" i="1"/>
  <c r="HP71" i="1"/>
  <c r="HN72" i="1"/>
  <c r="HO72" i="1"/>
  <c r="HP72" i="1"/>
  <c r="HN73" i="1"/>
  <c r="HO73" i="1"/>
  <c r="HP73" i="1"/>
  <c r="HN74" i="1"/>
  <c r="HO74" i="1"/>
  <c r="HP74" i="1"/>
  <c r="HN75" i="1"/>
  <c r="HO75" i="1"/>
  <c r="HP75" i="1"/>
  <c r="HQ75" i="1"/>
  <c r="HN76" i="1"/>
  <c r="HO76" i="1"/>
  <c r="HP76" i="1"/>
  <c r="HQ76" i="1"/>
  <c r="HN77" i="1"/>
  <c r="HO77" i="1"/>
  <c r="HP77" i="1"/>
  <c r="HQ77" i="1"/>
  <c r="HN78" i="1"/>
  <c r="HO78" i="1"/>
  <c r="HP78" i="1"/>
  <c r="HQ78" i="1"/>
  <c r="HP68" i="1"/>
  <c r="HO68" i="1"/>
  <c r="HN68" i="1"/>
  <c r="HP67" i="1"/>
  <c r="HO67" i="1"/>
  <c r="HN67" i="1"/>
  <c r="HP66" i="1"/>
  <c r="HO66" i="1"/>
  <c r="HN66" i="1"/>
  <c r="HP65" i="1"/>
  <c r="HO65" i="1"/>
  <c r="HN65" i="1"/>
  <c r="HO51" i="1"/>
  <c r="HN51" i="1"/>
  <c r="HO50" i="1"/>
  <c r="HN50" i="1"/>
  <c r="HO48" i="1"/>
  <c r="HN48" i="1"/>
  <c r="HO45" i="1"/>
  <c r="HN45" i="1"/>
  <c r="HP36" i="1"/>
  <c r="HO36" i="1"/>
  <c r="HN36" i="1"/>
  <c r="HP35" i="1"/>
  <c r="HO35" i="1"/>
  <c r="HN35" i="1"/>
  <c r="HP34" i="1"/>
  <c r="HO34" i="1"/>
  <c r="HN34" i="1"/>
  <c r="HM18" i="1"/>
  <c r="FU76" i="1"/>
  <c r="FU77" i="1"/>
  <c r="FU78" i="1"/>
  <c r="FU75" i="1"/>
  <c r="FU66" i="1"/>
  <c r="FU67" i="1"/>
  <c r="FU68" i="1"/>
  <c r="FU69" i="1"/>
  <c r="FU70" i="1"/>
  <c r="FU71" i="1"/>
  <c r="FU72" i="1"/>
  <c r="FU73" i="1"/>
  <c r="FU74" i="1"/>
  <c r="FU65" i="1"/>
  <c r="R64" i="1"/>
  <c r="R59" i="1"/>
  <c r="R56" i="1"/>
  <c r="R52" i="1"/>
  <c r="R49" i="1"/>
  <c r="R46" i="1"/>
  <c r="R43" i="1"/>
  <c r="R40" i="1"/>
  <c r="R37" i="1"/>
  <c r="R33" i="1"/>
  <c r="R21" i="1"/>
  <c r="R18" i="1"/>
  <c r="R15" i="1"/>
  <c r="R12" i="1"/>
  <c r="AK64" i="1"/>
  <c r="AK59" i="1"/>
  <c r="AK56" i="1"/>
  <c r="AK52" i="1"/>
  <c r="AK49" i="1"/>
  <c r="AK46" i="1"/>
  <c r="AK43" i="1"/>
  <c r="AK40" i="1"/>
  <c r="AK37" i="1"/>
  <c r="AK33" i="1"/>
  <c r="AK21" i="1"/>
  <c r="AK18" i="1"/>
  <c r="AK15" i="1"/>
  <c r="AK12" i="1"/>
  <c r="BD64" i="1"/>
  <c r="BD59" i="1"/>
  <c r="BD56" i="1"/>
  <c r="BD52" i="1"/>
  <c r="BD49" i="1"/>
  <c r="BD46" i="1"/>
  <c r="BD43" i="1"/>
  <c r="BD40" i="1"/>
  <c r="BB40" i="1" s="1"/>
  <c r="BD37" i="1"/>
  <c r="BD33" i="1"/>
  <c r="BD21" i="1"/>
  <c r="BD18" i="1"/>
  <c r="AW18" i="1" s="1"/>
  <c r="BD15" i="1"/>
  <c r="BD12" i="1"/>
  <c r="BW64" i="1"/>
  <c r="BW59" i="1"/>
  <c r="BW56" i="1"/>
  <c r="BW52" i="1"/>
  <c r="BW49" i="1"/>
  <c r="BW46" i="1"/>
  <c r="BW43" i="1"/>
  <c r="BU43" i="1" s="1"/>
  <c r="BW40" i="1"/>
  <c r="BW37" i="1"/>
  <c r="BW33" i="1"/>
  <c r="BW21" i="1"/>
  <c r="BW18" i="1"/>
  <c r="BW15" i="1"/>
  <c r="BW12" i="1"/>
  <c r="CP64" i="1"/>
  <c r="CP59" i="1"/>
  <c r="CP56" i="1"/>
  <c r="CP52" i="1"/>
  <c r="CP49" i="1"/>
  <c r="CN49" i="1" s="1"/>
  <c r="CP46" i="1"/>
  <c r="CP43" i="1"/>
  <c r="CP40" i="1"/>
  <c r="CP37" i="1"/>
  <c r="CP33" i="1"/>
  <c r="CP21" i="1"/>
  <c r="CP18" i="1"/>
  <c r="CP15" i="1"/>
  <c r="CP12" i="1"/>
  <c r="CP22" i="1" s="1"/>
  <c r="DI64" i="1"/>
  <c r="DI59" i="1"/>
  <c r="DG59" i="1" s="1"/>
  <c r="DI56" i="1"/>
  <c r="DI52" i="1"/>
  <c r="DI49" i="1"/>
  <c r="DI46" i="1"/>
  <c r="DI43" i="1"/>
  <c r="DI40" i="1"/>
  <c r="DI37" i="1"/>
  <c r="DI33" i="1"/>
  <c r="DI21" i="1"/>
  <c r="DI18" i="1"/>
  <c r="DI15" i="1"/>
  <c r="DG15" i="1" s="1"/>
  <c r="DI12" i="1"/>
  <c r="DI22" i="1" s="1"/>
  <c r="HS79" i="1"/>
  <c r="HS64" i="1"/>
  <c r="HS59" i="1"/>
  <c r="HS56" i="1"/>
  <c r="HS52" i="1"/>
  <c r="HS49" i="1"/>
  <c r="HS46" i="1"/>
  <c r="HS43" i="1"/>
  <c r="HS40" i="1"/>
  <c r="HS37" i="1"/>
  <c r="HS33" i="1"/>
  <c r="HS21" i="1"/>
  <c r="HS18" i="1"/>
  <c r="HS15" i="1"/>
  <c r="HS12" i="1"/>
  <c r="HI79" i="1"/>
  <c r="HM79" i="1"/>
  <c r="HR74" i="1"/>
  <c r="HR73" i="1"/>
  <c r="HR72" i="1"/>
  <c r="HR71" i="1"/>
  <c r="HR70" i="1"/>
  <c r="HR69" i="1"/>
  <c r="HR68" i="1"/>
  <c r="HR67" i="1"/>
  <c r="HR66" i="1"/>
  <c r="HR65" i="1"/>
  <c r="HM64" i="1"/>
  <c r="HR63" i="1"/>
  <c r="HQ63" i="1" s="1"/>
  <c r="HK63" i="1"/>
  <c r="HL63" i="1" s="1"/>
  <c r="HI63" i="1"/>
  <c r="HJ63" i="1" s="1"/>
  <c r="HG63" i="1"/>
  <c r="HH63" i="1" s="1"/>
  <c r="HF63" i="1"/>
  <c r="HE63" i="1"/>
  <c r="HD63" i="1"/>
  <c r="HR62" i="1"/>
  <c r="HQ62" i="1" s="1"/>
  <c r="HK62" i="1"/>
  <c r="HL62" i="1" s="1"/>
  <c r="HI62" i="1"/>
  <c r="HJ62" i="1" s="1"/>
  <c r="HG62" i="1"/>
  <c r="HH62" i="1" s="1"/>
  <c r="HF62" i="1"/>
  <c r="HE62" i="1"/>
  <c r="HD62" i="1"/>
  <c r="HR61" i="1"/>
  <c r="HQ61" i="1" s="1"/>
  <c r="HK61" i="1"/>
  <c r="HL61" i="1" s="1"/>
  <c r="HI61" i="1"/>
  <c r="HJ61" i="1" s="1"/>
  <c r="HG61" i="1"/>
  <c r="HH61" i="1" s="1"/>
  <c r="HF61" i="1"/>
  <c r="HE61" i="1"/>
  <c r="HD61" i="1"/>
  <c r="HR60" i="1"/>
  <c r="HK60" i="1"/>
  <c r="HL60" i="1" s="1"/>
  <c r="HI60" i="1"/>
  <c r="HJ60" i="1" s="1"/>
  <c r="HG60" i="1"/>
  <c r="HH60" i="1" s="1"/>
  <c r="HF60" i="1"/>
  <c r="HE60" i="1"/>
  <c r="HP60" i="1" s="1"/>
  <c r="HD60" i="1"/>
  <c r="HM59" i="1"/>
  <c r="HQ58" i="1"/>
  <c r="HL58" i="1"/>
  <c r="HJ58" i="1"/>
  <c r="HH58" i="1"/>
  <c r="HL57" i="1"/>
  <c r="HJ57" i="1"/>
  <c r="HH57" i="1"/>
  <c r="HM56" i="1"/>
  <c r="HR55" i="1"/>
  <c r="HQ55" i="1" s="1"/>
  <c r="HK55" i="1"/>
  <c r="HL55" i="1" s="1"/>
  <c r="HG55" i="1"/>
  <c r="HH55" i="1" s="1"/>
  <c r="HF55" i="1"/>
  <c r="HE55" i="1"/>
  <c r="HD55" i="1"/>
  <c r="HR54" i="1"/>
  <c r="HQ54" i="1" s="1"/>
  <c r="HK54" i="1"/>
  <c r="HL54" i="1" s="1"/>
  <c r="HG54" i="1"/>
  <c r="HH54" i="1" s="1"/>
  <c r="HF54" i="1"/>
  <c r="HE54" i="1"/>
  <c r="HP54" i="1" s="1"/>
  <c r="HD54" i="1"/>
  <c r="HR53" i="1"/>
  <c r="HK53" i="1"/>
  <c r="HL53" i="1" s="1"/>
  <c r="HG53" i="1"/>
  <c r="HH53" i="1" s="1"/>
  <c r="HF53" i="1"/>
  <c r="HE53" i="1"/>
  <c r="HD53" i="1"/>
  <c r="HM52" i="1"/>
  <c r="HR51" i="1"/>
  <c r="HQ51" i="1" s="1"/>
  <c r="HK51" i="1"/>
  <c r="HL51" i="1" s="1"/>
  <c r="HI51" i="1"/>
  <c r="HJ51" i="1" s="1"/>
  <c r="HG51" i="1"/>
  <c r="HR50" i="1"/>
  <c r="HK50" i="1"/>
  <c r="HL50" i="1" s="1"/>
  <c r="HI50" i="1"/>
  <c r="HJ50" i="1" s="1"/>
  <c r="HG50" i="1"/>
  <c r="HF52" i="1"/>
  <c r="HM49" i="1"/>
  <c r="HR48" i="1"/>
  <c r="HQ48" i="1" s="1"/>
  <c r="HK48" i="1"/>
  <c r="HL48" i="1" s="1"/>
  <c r="HI48" i="1"/>
  <c r="HJ48" i="1" s="1"/>
  <c r="HG48" i="1"/>
  <c r="HR47" i="1"/>
  <c r="HK47" i="1"/>
  <c r="HL47" i="1" s="1"/>
  <c r="HI47" i="1"/>
  <c r="HJ47" i="1" s="1"/>
  <c r="HF49" i="1"/>
  <c r="HE47" i="1"/>
  <c r="HP47" i="1" s="1"/>
  <c r="HD47" i="1"/>
  <c r="HM46" i="1"/>
  <c r="HR45" i="1"/>
  <c r="HQ45" i="1" s="1"/>
  <c r="HK45" i="1"/>
  <c r="HL45" i="1" s="1"/>
  <c r="HI45" i="1"/>
  <c r="HJ45" i="1" s="1"/>
  <c r="HG45" i="1"/>
  <c r="HR44" i="1"/>
  <c r="HK44" i="1"/>
  <c r="HL44" i="1" s="1"/>
  <c r="HF44" i="1"/>
  <c r="HF46" i="1" s="1"/>
  <c r="HE44" i="1"/>
  <c r="HP44" i="1" s="1"/>
  <c r="HD44" i="1"/>
  <c r="HM43" i="1"/>
  <c r="HR42" i="1"/>
  <c r="HQ42" i="1" s="1"/>
  <c r="HK42" i="1"/>
  <c r="HL42" i="1" s="1"/>
  <c r="HI42" i="1"/>
  <c r="HJ42" i="1" s="1"/>
  <c r="HE42" i="1"/>
  <c r="HP42" i="1" s="1"/>
  <c r="HD42" i="1"/>
  <c r="HR41" i="1"/>
  <c r="HK41" i="1"/>
  <c r="HL41" i="1" s="1"/>
  <c r="HI41" i="1"/>
  <c r="HJ41" i="1" s="1"/>
  <c r="HF43" i="1"/>
  <c r="HE41" i="1"/>
  <c r="HP41" i="1" s="1"/>
  <c r="HD41" i="1"/>
  <c r="HM40" i="1"/>
  <c r="HR39" i="1"/>
  <c r="HQ39" i="1" s="1"/>
  <c r="HK39" i="1"/>
  <c r="HL39" i="1" s="1"/>
  <c r="HI39" i="1"/>
  <c r="HJ39" i="1" s="1"/>
  <c r="HE39" i="1"/>
  <c r="HP39" i="1" s="1"/>
  <c r="HD39" i="1"/>
  <c r="HR38" i="1"/>
  <c r="HK38" i="1"/>
  <c r="HL38" i="1" s="1"/>
  <c r="HI38" i="1"/>
  <c r="HJ38" i="1" s="1"/>
  <c r="HF40" i="1"/>
  <c r="HE38" i="1"/>
  <c r="HP38" i="1" s="1"/>
  <c r="HD38" i="1"/>
  <c r="HM37" i="1"/>
  <c r="HR36" i="1"/>
  <c r="HQ36" i="1" s="1"/>
  <c r="HK36" i="1"/>
  <c r="HL36" i="1" s="1"/>
  <c r="HR35" i="1"/>
  <c r="HQ35" i="1" s="1"/>
  <c r="HK35" i="1"/>
  <c r="HL35" i="1" s="1"/>
  <c r="HR34" i="1"/>
  <c r="HK34" i="1"/>
  <c r="HL34" i="1" s="1"/>
  <c r="HF37" i="1"/>
  <c r="HM33" i="1"/>
  <c r="HR32" i="1"/>
  <c r="HQ32" i="1" s="1"/>
  <c r="HK32" i="1"/>
  <c r="HI32" i="1"/>
  <c r="HJ32" i="1" s="1"/>
  <c r="HG32" i="1"/>
  <c r="HH32" i="1" s="1"/>
  <c r="HF32" i="1"/>
  <c r="HE32" i="1"/>
  <c r="HD32" i="1"/>
  <c r="HR31" i="1"/>
  <c r="HQ31" i="1" s="1"/>
  <c r="HK31" i="1"/>
  <c r="HI31" i="1"/>
  <c r="HJ31" i="1" s="1"/>
  <c r="HG31" i="1"/>
  <c r="HH31" i="1" s="1"/>
  <c r="HF31" i="1"/>
  <c r="HE31" i="1"/>
  <c r="HP31" i="1" s="1"/>
  <c r="HD31" i="1"/>
  <c r="HR30" i="1"/>
  <c r="HQ30" i="1" s="1"/>
  <c r="HK30" i="1"/>
  <c r="HI30" i="1"/>
  <c r="HJ30" i="1" s="1"/>
  <c r="HG30" i="1"/>
  <c r="HH30" i="1" s="1"/>
  <c r="HF30" i="1"/>
  <c r="HE30" i="1"/>
  <c r="HD30" i="1"/>
  <c r="HR29" i="1"/>
  <c r="HQ29" i="1" s="1"/>
  <c r="HK29" i="1"/>
  <c r="HI29" i="1"/>
  <c r="HJ29" i="1" s="1"/>
  <c r="HG29" i="1"/>
  <c r="HH29" i="1" s="1"/>
  <c r="HF29" i="1"/>
  <c r="HE29" i="1"/>
  <c r="HD29" i="1"/>
  <c r="HR28" i="1"/>
  <c r="HQ28" i="1" s="1"/>
  <c r="HK28" i="1"/>
  <c r="HI28" i="1"/>
  <c r="HJ28" i="1" s="1"/>
  <c r="HG28" i="1"/>
  <c r="HH28" i="1" s="1"/>
  <c r="HF28" i="1"/>
  <c r="HE28" i="1"/>
  <c r="HP28" i="1" s="1"/>
  <c r="HD28" i="1"/>
  <c r="HR27" i="1"/>
  <c r="HQ27" i="1" s="1"/>
  <c r="HK27" i="1"/>
  <c r="HI27" i="1"/>
  <c r="HJ27" i="1" s="1"/>
  <c r="HG27" i="1"/>
  <c r="HH27" i="1" s="1"/>
  <c r="HF27" i="1"/>
  <c r="HE27" i="1"/>
  <c r="HD27" i="1"/>
  <c r="HR26" i="1"/>
  <c r="HQ26" i="1" s="1"/>
  <c r="HK26" i="1"/>
  <c r="HI26" i="1"/>
  <c r="HJ26" i="1" s="1"/>
  <c r="HG26" i="1"/>
  <c r="HH26" i="1" s="1"/>
  <c r="HF26" i="1"/>
  <c r="HE26" i="1"/>
  <c r="HD26" i="1"/>
  <c r="HR25" i="1"/>
  <c r="HQ25" i="1" s="1"/>
  <c r="HK25" i="1"/>
  <c r="HI25" i="1"/>
  <c r="HJ25" i="1" s="1"/>
  <c r="HG25" i="1"/>
  <c r="HH25" i="1" s="1"/>
  <c r="HF25" i="1"/>
  <c r="HE25" i="1"/>
  <c r="HD25" i="1"/>
  <c r="HR24" i="1"/>
  <c r="HQ24" i="1" s="1"/>
  <c r="HK24" i="1"/>
  <c r="HI24" i="1"/>
  <c r="HJ24" i="1" s="1"/>
  <c r="HG24" i="1"/>
  <c r="HH24" i="1" s="1"/>
  <c r="HF24" i="1"/>
  <c r="HE24" i="1"/>
  <c r="HD24" i="1"/>
  <c r="HR23" i="1"/>
  <c r="HK23" i="1"/>
  <c r="HI23" i="1"/>
  <c r="HJ23" i="1" s="1"/>
  <c r="HG23" i="1"/>
  <c r="HH23" i="1" s="1"/>
  <c r="HF23" i="1"/>
  <c r="HE23" i="1"/>
  <c r="HP23" i="1" s="1"/>
  <c r="HD23" i="1"/>
  <c r="HM21" i="1"/>
  <c r="HR20" i="1"/>
  <c r="HQ20" i="1" s="1"/>
  <c r="HK20" i="1"/>
  <c r="HL20" i="1" s="1"/>
  <c r="HI20" i="1"/>
  <c r="HJ20" i="1" s="1"/>
  <c r="HG20" i="1"/>
  <c r="HH20" i="1" s="1"/>
  <c r="HF20" i="1"/>
  <c r="HE20" i="1"/>
  <c r="HD20" i="1"/>
  <c r="HR19" i="1"/>
  <c r="HK19" i="1"/>
  <c r="HL19" i="1" s="1"/>
  <c r="HI19" i="1"/>
  <c r="HJ19" i="1" s="1"/>
  <c r="HG19" i="1"/>
  <c r="HH19" i="1" s="1"/>
  <c r="HF19" i="1"/>
  <c r="HE19" i="1"/>
  <c r="HD19" i="1"/>
  <c r="HR17" i="1"/>
  <c r="HQ17" i="1" s="1"/>
  <c r="HK17" i="1"/>
  <c r="HL17" i="1" s="1"/>
  <c r="HI17" i="1"/>
  <c r="HJ17" i="1" s="1"/>
  <c r="HG17" i="1"/>
  <c r="HH17" i="1" s="1"/>
  <c r="HF17" i="1"/>
  <c r="HE17" i="1"/>
  <c r="HD17" i="1"/>
  <c r="HR16" i="1"/>
  <c r="HK16" i="1"/>
  <c r="HL16" i="1" s="1"/>
  <c r="HI16" i="1"/>
  <c r="HJ16" i="1" s="1"/>
  <c r="HG16" i="1"/>
  <c r="HH16" i="1" s="1"/>
  <c r="HF16" i="1"/>
  <c r="HF18" i="1" s="1"/>
  <c r="HE16" i="1"/>
  <c r="HD16" i="1"/>
  <c r="HM15" i="1"/>
  <c r="HR14" i="1"/>
  <c r="HQ14" i="1" s="1"/>
  <c r="HK14" i="1"/>
  <c r="HL14" i="1" s="1"/>
  <c r="HI14" i="1"/>
  <c r="HJ14" i="1" s="1"/>
  <c r="HG14" i="1"/>
  <c r="HH14" i="1" s="1"/>
  <c r="HF14" i="1"/>
  <c r="HE14" i="1"/>
  <c r="HD14" i="1"/>
  <c r="HR13" i="1"/>
  <c r="HK13" i="1"/>
  <c r="HL13" i="1" s="1"/>
  <c r="HI13" i="1"/>
  <c r="HJ13" i="1" s="1"/>
  <c r="HG13" i="1"/>
  <c r="HH13" i="1" s="1"/>
  <c r="HF13" i="1"/>
  <c r="HE13" i="1"/>
  <c r="HD13" i="1"/>
  <c r="HM12" i="1"/>
  <c r="HR11" i="1"/>
  <c r="HQ11" i="1" s="1"/>
  <c r="HK11" i="1"/>
  <c r="HL11" i="1" s="1"/>
  <c r="HI11" i="1"/>
  <c r="HJ11" i="1" s="1"/>
  <c r="HG11" i="1"/>
  <c r="HH11" i="1" s="1"/>
  <c r="HF11" i="1"/>
  <c r="HE11" i="1"/>
  <c r="HD11" i="1"/>
  <c r="HR10" i="1"/>
  <c r="HQ10" i="1" s="1"/>
  <c r="HK10" i="1"/>
  <c r="HL10" i="1" s="1"/>
  <c r="HI10" i="1"/>
  <c r="HJ10" i="1" s="1"/>
  <c r="HG10" i="1"/>
  <c r="HH10" i="1" s="1"/>
  <c r="HF10" i="1"/>
  <c r="HE10" i="1"/>
  <c r="HD10" i="1"/>
  <c r="HR9" i="1"/>
  <c r="HQ9" i="1" s="1"/>
  <c r="HK9" i="1"/>
  <c r="HL9" i="1" s="1"/>
  <c r="HI9" i="1"/>
  <c r="HJ9" i="1" s="1"/>
  <c r="HG9" i="1"/>
  <c r="HH9" i="1" s="1"/>
  <c r="HF9" i="1"/>
  <c r="HE9" i="1"/>
  <c r="HD9" i="1"/>
  <c r="HR8" i="1"/>
  <c r="HQ8" i="1" s="1"/>
  <c r="HK8" i="1"/>
  <c r="HL8" i="1" s="1"/>
  <c r="HI8" i="1"/>
  <c r="HJ8" i="1" s="1"/>
  <c r="HG8" i="1"/>
  <c r="HH8" i="1" s="1"/>
  <c r="HF8" i="1"/>
  <c r="HE8" i="1"/>
  <c r="HD8" i="1"/>
  <c r="HR7" i="1"/>
  <c r="HQ7" i="1" s="1"/>
  <c r="HK7" i="1"/>
  <c r="HL7" i="1" s="1"/>
  <c r="HI7" i="1"/>
  <c r="HJ7" i="1" s="1"/>
  <c r="HG7" i="1"/>
  <c r="HH7" i="1" s="1"/>
  <c r="HF7" i="1"/>
  <c r="HE7" i="1"/>
  <c r="HD7" i="1"/>
  <c r="HR6" i="1"/>
  <c r="HK6" i="1"/>
  <c r="HL6" i="1" s="1"/>
  <c r="HI6" i="1"/>
  <c r="HJ6" i="1" s="1"/>
  <c r="HG6" i="1"/>
  <c r="HH6" i="1" s="1"/>
  <c r="HF6" i="1"/>
  <c r="HE6" i="1"/>
  <c r="HD6" i="1"/>
  <c r="HE6" i="14"/>
  <c r="HF6" i="14"/>
  <c r="HG6" i="14"/>
  <c r="HH6" i="14" s="1"/>
  <c r="HI6" i="14"/>
  <c r="HJ6" i="14" s="1"/>
  <c r="HK6" i="14"/>
  <c r="HL6" i="14" s="1"/>
  <c r="HR6" i="14"/>
  <c r="HS6" i="14"/>
  <c r="HD7" i="14"/>
  <c r="HE7" i="14"/>
  <c r="HF7" i="14"/>
  <c r="HG7" i="14"/>
  <c r="HH7" i="14" s="1"/>
  <c r="HI7" i="14"/>
  <c r="HJ7" i="14" s="1"/>
  <c r="HK7" i="14"/>
  <c r="HL7" i="14" s="1"/>
  <c r="HR7" i="14"/>
  <c r="HS7" i="14"/>
  <c r="HD8" i="14"/>
  <c r="HE8" i="14"/>
  <c r="HF8" i="14"/>
  <c r="HG8" i="14"/>
  <c r="HI8" i="14"/>
  <c r="HJ8" i="14" s="1"/>
  <c r="HK8" i="14"/>
  <c r="HL8" i="14" s="1"/>
  <c r="HR8" i="14"/>
  <c r="HS8" i="14"/>
  <c r="HD9" i="14"/>
  <c r="HE9" i="14"/>
  <c r="HF9" i="14"/>
  <c r="HG9" i="14"/>
  <c r="HH9" i="14" s="1"/>
  <c r="HI9" i="14"/>
  <c r="HJ9" i="14" s="1"/>
  <c r="HK9" i="14"/>
  <c r="HL9" i="14" s="1"/>
  <c r="HR9" i="14"/>
  <c r="HS9" i="14"/>
  <c r="HD10" i="14"/>
  <c r="HE10" i="14"/>
  <c r="HF10" i="14"/>
  <c r="HG10" i="14"/>
  <c r="HH10" i="14" s="1"/>
  <c r="HI10" i="14"/>
  <c r="HJ10" i="14" s="1"/>
  <c r="HK10" i="14"/>
  <c r="HL10" i="14" s="1"/>
  <c r="HR10" i="14"/>
  <c r="HS10" i="14"/>
  <c r="HD11" i="14"/>
  <c r="HE11" i="14"/>
  <c r="HF11" i="14"/>
  <c r="HG11" i="14"/>
  <c r="HH11" i="14" s="1"/>
  <c r="HI11" i="14"/>
  <c r="HJ11" i="14" s="1"/>
  <c r="HK11" i="14"/>
  <c r="HL11" i="14" s="1"/>
  <c r="HR11" i="14"/>
  <c r="HS11" i="14"/>
  <c r="HD13" i="14"/>
  <c r="HE13" i="14"/>
  <c r="HF13" i="14"/>
  <c r="HG13" i="14"/>
  <c r="HH13" i="14" s="1"/>
  <c r="HI13" i="14"/>
  <c r="HJ13" i="14" s="1"/>
  <c r="HK13" i="14"/>
  <c r="HL13" i="14" s="1"/>
  <c r="HR13" i="14"/>
  <c r="HS13" i="14"/>
  <c r="HD14" i="14"/>
  <c r="HE14" i="14"/>
  <c r="HF14" i="14"/>
  <c r="HG14" i="14"/>
  <c r="HH14" i="14" s="1"/>
  <c r="HI14" i="14"/>
  <c r="HJ14" i="14" s="1"/>
  <c r="HK14" i="14"/>
  <c r="HL14" i="14" s="1"/>
  <c r="HR14" i="14"/>
  <c r="HS14" i="14"/>
  <c r="HD16" i="14"/>
  <c r="HE16" i="14"/>
  <c r="HF16" i="14"/>
  <c r="HG16" i="14"/>
  <c r="HH16" i="14" s="1"/>
  <c r="HI16" i="14"/>
  <c r="HJ16" i="14" s="1"/>
  <c r="HK16" i="14"/>
  <c r="HL16" i="14" s="1"/>
  <c r="HR16" i="14"/>
  <c r="HR18" i="14" s="1"/>
  <c r="HS16" i="14"/>
  <c r="HD17" i="14"/>
  <c r="HE17" i="14"/>
  <c r="HF17" i="14"/>
  <c r="HG17" i="14"/>
  <c r="HH17" i="14" s="1"/>
  <c r="HI17" i="14"/>
  <c r="HJ17" i="14" s="1"/>
  <c r="HK17" i="14"/>
  <c r="HL17" i="14" s="1"/>
  <c r="HR17" i="14"/>
  <c r="HS17" i="14"/>
  <c r="HD19" i="14"/>
  <c r="HE19" i="14"/>
  <c r="HF19" i="14"/>
  <c r="HF21" i="14" s="1"/>
  <c r="HG19" i="14"/>
  <c r="HH19" i="14" s="1"/>
  <c r="HI19" i="14"/>
  <c r="HJ19" i="14" s="1"/>
  <c r="HK19" i="14"/>
  <c r="HL19" i="14" s="1"/>
  <c r="HR19" i="14"/>
  <c r="HS19" i="14"/>
  <c r="HD20" i="14"/>
  <c r="HE20" i="14"/>
  <c r="HF20" i="14"/>
  <c r="HG20" i="14"/>
  <c r="HI20" i="14"/>
  <c r="HJ20" i="14" s="1"/>
  <c r="HK20" i="14"/>
  <c r="HL20" i="14" s="1"/>
  <c r="HR20" i="14"/>
  <c r="HS20" i="14"/>
  <c r="HD22" i="14"/>
  <c r="HE22" i="14"/>
  <c r="HF22" i="14"/>
  <c r="HG22" i="14"/>
  <c r="HH22" i="14" s="1"/>
  <c r="HI22" i="14"/>
  <c r="HJ22" i="14" s="1"/>
  <c r="HK22" i="14"/>
  <c r="HL22" i="14" s="1"/>
  <c r="HR22" i="14"/>
  <c r="HS22" i="14"/>
  <c r="HD23" i="14"/>
  <c r="HE23" i="14"/>
  <c r="HF23" i="14"/>
  <c r="HF32" i="14" s="1"/>
  <c r="HG23" i="14"/>
  <c r="HH23" i="14" s="1"/>
  <c r="HI23" i="14"/>
  <c r="HJ23" i="14" s="1"/>
  <c r="HK23" i="14"/>
  <c r="HL23" i="14" s="1"/>
  <c r="HR23" i="14"/>
  <c r="HS23" i="14"/>
  <c r="HD24" i="14"/>
  <c r="HE24" i="14"/>
  <c r="HF24" i="14"/>
  <c r="HG24" i="14"/>
  <c r="HI24" i="14"/>
  <c r="HJ24" i="14" s="1"/>
  <c r="HK24" i="14"/>
  <c r="HL24" i="14" s="1"/>
  <c r="HR24" i="14"/>
  <c r="HR32" i="14" s="1"/>
  <c r="HS24" i="14"/>
  <c r="HD25" i="14"/>
  <c r="HE25" i="14"/>
  <c r="HF25" i="14"/>
  <c r="HG25" i="14"/>
  <c r="HH25" i="14" s="1"/>
  <c r="HI25" i="14"/>
  <c r="HJ25" i="14" s="1"/>
  <c r="HK25" i="14"/>
  <c r="HL25" i="14" s="1"/>
  <c r="HR25" i="14"/>
  <c r="HS25" i="14"/>
  <c r="HD26" i="14"/>
  <c r="HE26" i="14"/>
  <c r="HF26" i="14"/>
  <c r="HG26" i="14"/>
  <c r="HH26" i="14" s="1"/>
  <c r="HI26" i="14"/>
  <c r="HJ26" i="14" s="1"/>
  <c r="HK26" i="14"/>
  <c r="HL26" i="14" s="1"/>
  <c r="HR26" i="14"/>
  <c r="HS26" i="14"/>
  <c r="HD27" i="14"/>
  <c r="HE27" i="14"/>
  <c r="HF27" i="14"/>
  <c r="HG27" i="14"/>
  <c r="HH27" i="14" s="1"/>
  <c r="HI27" i="14"/>
  <c r="HJ27" i="14" s="1"/>
  <c r="HK27" i="14"/>
  <c r="HL27" i="14" s="1"/>
  <c r="HR27" i="14"/>
  <c r="HS27" i="14"/>
  <c r="HD28" i="14"/>
  <c r="HE28" i="14"/>
  <c r="HF28" i="14"/>
  <c r="HG28" i="14"/>
  <c r="HH28" i="14" s="1"/>
  <c r="HI28" i="14"/>
  <c r="HJ28" i="14" s="1"/>
  <c r="HK28" i="14"/>
  <c r="HL28" i="14" s="1"/>
  <c r="HR28" i="14"/>
  <c r="HS28" i="14"/>
  <c r="HD29" i="14"/>
  <c r="HE29" i="14"/>
  <c r="HF29" i="14"/>
  <c r="HG29" i="14"/>
  <c r="HH29" i="14" s="1"/>
  <c r="HI29" i="14"/>
  <c r="HJ29" i="14" s="1"/>
  <c r="HK29" i="14"/>
  <c r="HL29" i="14" s="1"/>
  <c r="HR29" i="14"/>
  <c r="HS29" i="14"/>
  <c r="HD30" i="14"/>
  <c r="HE30" i="14"/>
  <c r="HF30" i="14"/>
  <c r="HG30" i="14"/>
  <c r="HI30" i="14"/>
  <c r="HJ30" i="14" s="1"/>
  <c r="HK30" i="14"/>
  <c r="HL30" i="14" s="1"/>
  <c r="HR30" i="14"/>
  <c r="HS30" i="14"/>
  <c r="HD31" i="14"/>
  <c r="HE31" i="14"/>
  <c r="HF31" i="14"/>
  <c r="HG31" i="14"/>
  <c r="HH31" i="14" s="1"/>
  <c r="HI31" i="14"/>
  <c r="HJ31" i="14" s="1"/>
  <c r="HK31" i="14"/>
  <c r="HL31" i="14" s="1"/>
  <c r="HR31" i="14"/>
  <c r="HS31" i="14"/>
  <c r="HD33" i="14"/>
  <c r="HE33" i="14"/>
  <c r="HF33" i="14"/>
  <c r="HG33" i="14"/>
  <c r="HH33" i="14" s="1"/>
  <c r="HI33" i="14"/>
  <c r="HJ33" i="14" s="1"/>
  <c r="HK33" i="14"/>
  <c r="HL33" i="14" s="1"/>
  <c r="HR33" i="14"/>
  <c r="HS33" i="14"/>
  <c r="HD34" i="14"/>
  <c r="HE34" i="14"/>
  <c r="HF34" i="14"/>
  <c r="HG34" i="14"/>
  <c r="HI34" i="14"/>
  <c r="HJ34" i="14" s="1"/>
  <c r="HK34" i="14"/>
  <c r="HL34" i="14" s="1"/>
  <c r="HR34" i="14"/>
  <c r="HS34" i="14"/>
  <c r="HD35" i="14"/>
  <c r="HE35" i="14"/>
  <c r="HF35" i="14"/>
  <c r="HG35" i="14"/>
  <c r="HH35" i="14" s="1"/>
  <c r="HI35" i="14"/>
  <c r="HJ35" i="14" s="1"/>
  <c r="HK35" i="14"/>
  <c r="HL35" i="14" s="1"/>
  <c r="HR35" i="14"/>
  <c r="HS35" i="14"/>
  <c r="HD37" i="14"/>
  <c r="HE37" i="14"/>
  <c r="HF37" i="14"/>
  <c r="HF39" i="14" s="1"/>
  <c r="HG37" i="14"/>
  <c r="HH37" i="14" s="1"/>
  <c r="HI37" i="14"/>
  <c r="HJ37" i="14" s="1"/>
  <c r="HK37" i="14"/>
  <c r="HL37" i="14" s="1"/>
  <c r="HR37" i="14"/>
  <c r="HS37" i="14"/>
  <c r="HD38" i="14"/>
  <c r="HE38" i="14"/>
  <c r="HF38" i="14"/>
  <c r="HG38" i="14"/>
  <c r="HI38" i="14"/>
  <c r="HJ38" i="14" s="1"/>
  <c r="HK38" i="14"/>
  <c r="HL38" i="14" s="1"/>
  <c r="HR38" i="14"/>
  <c r="HS38" i="14"/>
  <c r="HD40" i="14"/>
  <c r="HE40" i="14"/>
  <c r="HF40" i="14"/>
  <c r="HG40" i="14"/>
  <c r="HH40" i="14" s="1"/>
  <c r="HI40" i="14"/>
  <c r="HJ40" i="14" s="1"/>
  <c r="HK40" i="14"/>
  <c r="HL40" i="14" s="1"/>
  <c r="HR40" i="14"/>
  <c r="HR42" i="14" s="1"/>
  <c r="HS40" i="14"/>
  <c r="HD41" i="14"/>
  <c r="HE41" i="14"/>
  <c r="HF41" i="14"/>
  <c r="HG41" i="14"/>
  <c r="HH41" i="14" s="1"/>
  <c r="HI41" i="14"/>
  <c r="HJ41" i="14" s="1"/>
  <c r="HK41" i="14"/>
  <c r="HL41" i="14" s="1"/>
  <c r="HR41" i="14"/>
  <c r="HS41" i="14"/>
  <c r="HD43" i="14"/>
  <c r="HE43" i="14"/>
  <c r="HF43" i="14"/>
  <c r="HG43" i="14"/>
  <c r="HH43" i="14" s="1"/>
  <c r="HI43" i="14"/>
  <c r="HJ43" i="14" s="1"/>
  <c r="HK43" i="14"/>
  <c r="HL43" i="14" s="1"/>
  <c r="HR43" i="14"/>
  <c r="HS43" i="14"/>
  <c r="HS45" i="14" s="1"/>
  <c r="HD44" i="14"/>
  <c r="HE44" i="14"/>
  <c r="HF44" i="14"/>
  <c r="HG44" i="14"/>
  <c r="HH44" i="14" s="1"/>
  <c r="HI44" i="14"/>
  <c r="HJ44" i="14" s="1"/>
  <c r="HK44" i="14"/>
  <c r="HL44" i="14" s="1"/>
  <c r="HR44" i="14"/>
  <c r="HS44" i="14"/>
  <c r="HD46" i="14"/>
  <c r="HE46" i="14"/>
  <c r="HF46" i="14"/>
  <c r="HF48" i="14" s="1"/>
  <c r="HG46" i="14"/>
  <c r="HH46" i="14" s="1"/>
  <c r="HI46" i="14"/>
  <c r="HJ46" i="14" s="1"/>
  <c r="HK46" i="14"/>
  <c r="HL46" i="14" s="1"/>
  <c r="HR46" i="14"/>
  <c r="HS46" i="14"/>
  <c r="HD47" i="14"/>
  <c r="HE47" i="14"/>
  <c r="HP47" i="14" s="1"/>
  <c r="HF47" i="14"/>
  <c r="HG47" i="14"/>
  <c r="HH47" i="14" s="1"/>
  <c r="HI47" i="14"/>
  <c r="HJ47" i="14" s="1"/>
  <c r="HK47" i="14"/>
  <c r="HL47" i="14" s="1"/>
  <c r="HR47" i="14"/>
  <c r="HS47" i="14"/>
  <c r="HD49" i="14"/>
  <c r="HE49" i="14"/>
  <c r="HF49" i="14"/>
  <c r="HG49" i="14"/>
  <c r="HH49" i="14" s="1"/>
  <c r="HI49" i="14"/>
  <c r="HJ49" i="14" s="1"/>
  <c r="HK49" i="14"/>
  <c r="HL49" i="14" s="1"/>
  <c r="HR49" i="14"/>
  <c r="HS49" i="14"/>
  <c r="HD50" i="14"/>
  <c r="HE50" i="14"/>
  <c r="HP50" i="14" s="1"/>
  <c r="HF50" i="14"/>
  <c r="HG50" i="14"/>
  <c r="HH50" i="14" s="1"/>
  <c r="HI50" i="14"/>
  <c r="HJ50" i="14" s="1"/>
  <c r="HK50" i="14"/>
  <c r="HL50" i="14" s="1"/>
  <c r="HR50" i="14"/>
  <c r="HS50" i="14"/>
  <c r="HD52" i="14"/>
  <c r="HE52" i="14"/>
  <c r="HF52" i="14"/>
  <c r="HG52" i="14"/>
  <c r="HH52" i="14" s="1"/>
  <c r="HI52" i="14"/>
  <c r="HJ52" i="14" s="1"/>
  <c r="HK52" i="14"/>
  <c r="HL52" i="14" s="1"/>
  <c r="HR52" i="14"/>
  <c r="HS52" i="14"/>
  <c r="HD53" i="14"/>
  <c r="HE53" i="14"/>
  <c r="HF53" i="14"/>
  <c r="HG53" i="14"/>
  <c r="HH53" i="14" s="1"/>
  <c r="HI53" i="14"/>
  <c r="HJ53" i="14" s="1"/>
  <c r="HK53" i="14"/>
  <c r="HL53" i="14" s="1"/>
  <c r="HR53" i="14"/>
  <c r="HS53" i="14"/>
  <c r="HD54" i="14"/>
  <c r="HE54" i="14"/>
  <c r="HF54" i="14"/>
  <c r="HG54" i="14"/>
  <c r="HH54" i="14" s="1"/>
  <c r="HI54" i="14"/>
  <c r="HJ54" i="14" s="1"/>
  <c r="HK54" i="14"/>
  <c r="HL54" i="14" s="1"/>
  <c r="HR54" i="14"/>
  <c r="HS54" i="14"/>
  <c r="HD56" i="14"/>
  <c r="HE56" i="14"/>
  <c r="HF56" i="14"/>
  <c r="HG56" i="14"/>
  <c r="HH56" i="14" s="1"/>
  <c r="HI56" i="14"/>
  <c r="HJ56" i="14" s="1"/>
  <c r="HK56" i="14"/>
  <c r="HL56" i="14" s="1"/>
  <c r="HR56" i="14"/>
  <c r="HR58" i="14" s="1"/>
  <c r="HS56" i="14"/>
  <c r="HD57" i="14"/>
  <c r="HE57" i="14"/>
  <c r="HF57" i="14"/>
  <c r="HG57" i="14"/>
  <c r="HH57" i="14" s="1"/>
  <c r="HI57" i="14"/>
  <c r="HJ57" i="14" s="1"/>
  <c r="HK57" i="14"/>
  <c r="HL57" i="14" s="1"/>
  <c r="HR57" i="14"/>
  <c r="HS57" i="14"/>
  <c r="HD59" i="14"/>
  <c r="HE59" i="14"/>
  <c r="HF59" i="14"/>
  <c r="HG59" i="14"/>
  <c r="HH59" i="14" s="1"/>
  <c r="HI59" i="14"/>
  <c r="HJ59" i="14" s="1"/>
  <c r="HK59" i="14"/>
  <c r="HL59" i="14" s="1"/>
  <c r="HR59" i="14"/>
  <c r="HS59" i="14"/>
  <c r="HD60" i="14"/>
  <c r="HE60" i="14"/>
  <c r="HF60" i="14"/>
  <c r="HG60" i="14"/>
  <c r="HI60" i="14"/>
  <c r="HJ60" i="14" s="1"/>
  <c r="HK60" i="14"/>
  <c r="HL60" i="14" s="1"/>
  <c r="HR60" i="14"/>
  <c r="HS60" i="14"/>
  <c r="HD61" i="14"/>
  <c r="HE61" i="14"/>
  <c r="HF61" i="14"/>
  <c r="HG61" i="14"/>
  <c r="HH61" i="14" s="1"/>
  <c r="HI61" i="14"/>
  <c r="HJ61" i="14" s="1"/>
  <c r="HK61" i="14"/>
  <c r="HL61" i="14" s="1"/>
  <c r="HR61" i="14"/>
  <c r="HS61" i="14"/>
  <c r="HD62" i="14"/>
  <c r="HE62" i="14"/>
  <c r="HF62" i="14"/>
  <c r="HG62" i="14"/>
  <c r="HH62" i="14" s="1"/>
  <c r="HI62" i="14"/>
  <c r="HJ62" i="14" s="1"/>
  <c r="HK62" i="14"/>
  <c r="HL62" i="14" s="1"/>
  <c r="HR62" i="14"/>
  <c r="HS62" i="14"/>
  <c r="HD64" i="14"/>
  <c r="HE64" i="14"/>
  <c r="HF64" i="14"/>
  <c r="HG64" i="14"/>
  <c r="HH64" i="14" s="1"/>
  <c r="HI64" i="14"/>
  <c r="HJ64" i="14" s="1"/>
  <c r="HK64" i="14"/>
  <c r="HL64" i="14" s="1"/>
  <c r="HR64" i="14"/>
  <c r="HS64" i="14"/>
  <c r="HD65" i="14"/>
  <c r="HE65" i="14"/>
  <c r="HF65" i="14"/>
  <c r="HG65" i="14"/>
  <c r="HH65" i="14" s="1"/>
  <c r="HI65" i="14"/>
  <c r="HJ65" i="14" s="1"/>
  <c r="HK65" i="14"/>
  <c r="HL65" i="14" s="1"/>
  <c r="HR65" i="14"/>
  <c r="HS65" i="14"/>
  <c r="HD66" i="14"/>
  <c r="HE66" i="14"/>
  <c r="HF66" i="14"/>
  <c r="HG66" i="14"/>
  <c r="HH66" i="14" s="1"/>
  <c r="HI66" i="14"/>
  <c r="HJ66" i="14" s="1"/>
  <c r="HK66" i="14"/>
  <c r="HL66" i="14" s="1"/>
  <c r="HR66" i="14"/>
  <c r="HS66" i="14"/>
  <c r="HD67" i="14"/>
  <c r="HE67" i="14"/>
  <c r="HF67" i="14"/>
  <c r="HG67" i="14"/>
  <c r="HH67" i="14" s="1"/>
  <c r="HI67" i="14"/>
  <c r="HJ67" i="14" s="1"/>
  <c r="HK67" i="14"/>
  <c r="HL67" i="14" s="1"/>
  <c r="HR67" i="14"/>
  <c r="HS67" i="14"/>
  <c r="HD68" i="14"/>
  <c r="HE68" i="14"/>
  <c r="HF68" i="14"/>
  <c r="HG68" i="14"/>
  <c r="HH68" i="14" s="1"/>
  <c r="HI68" i="14"/>
  <c r="HJ68" i="14" s="1"/>
  <c r="HK68" i="14"/>
  <c r="HL68" i="14" s="1"/>
  <c r="HR68" i="14"/>
  <c r="HS68" i="14"/>
  <c r="HD69" i="14"/>
  <c r="HE69" i="14"/>
  <c r="HF69" i="14"/>
  <c r="HG69" i="14"/>
  <c r="HH69" i="14" s="1"/>
  <c r="HI69" i="14"/>
  <c r="HJ69" i="14" s="1"/>
  <c r="HK69" i="14"/>
  <c r="HL69" i="14" s="1"/>
  <c r="HR69" i="14"/>
  <c r="HS69" i="14"/>
  <c r="HD70" i="14"/>
  <c r="HE70" i="14"/>
  <c r="HF70" i="14"/>
  <c r="HG70" i="14"/>
  <c r="HI70" i="14"/>
  <c r="HJ70" i="14" s="1"/>
  <c r="HK70" i="14"/>
  <c r="HL70" i="14" s="1"/>
  <c r="HR70" i="14"/>
  <c r="HS70" i="14"/>
  <c r="HD71" i="14"/>
  <c r="HE71" i="14"/>
  <c r="HF71" i="14"/>
  <c r="HG71" i="14"/>
  <c r="HH71" i="14" s="1"/>
  <c r="HI71" i="14"/>
  <c r="HJ71" i="14" s="1"/>
  <c r="HK71" i="14"/>
  <c r="HL71" i="14" s="1"/>
  <c r="HR71" i="14"/>
  <c r="HS71" i="14"/>
  <c r="HD72" i="14"/>
  <c r="HE72" i="14"/>
  <c r="HF72" i="14"/>
  <c r="HG72" i="14"/>
  <c r="HH72" i="14" s="1"/>
  <c r="HI72" i="14"/>
  <c r="HJ72" i="14" s="1"/>
  <c r="HK72" i="14"/>
  <c r="HL72" i="14" s="1"/>
  <c r="HR72" i="14"/>
  <c r="HS72" i="14"/>
  <c r="HD73" i="14"/>
  <c r="HE73" i="14"/>
  <c r="HF73" i="14"/>
  <c r="HG73" i="14"/>
  <c r="HH73" i="14" s="1"/>
  <c r="HI73" i="14"/>
  <c r="HJ73" i="14" s="1"/>
  <c r="HK73" i="14"/>
  <c r="HL73" i="14" s="1"/>
  <c r="HR73" i="14"/>
  <c r="HS73" i="14"/>
  <c r="HD74" i="14"/>
  <c r="HE74" i="14"/>
  <c r="HF74" i="14"/>
  <c r="HG74" i="14"/>
  <c r="HH74" i="14" s="1"/>
  <c r="HI74" i="14"/>
  <c r="HJ74" i="14" s="1"/>
  <c r="HK74" i="14"/>
  <c r="HL74" i="14" s="1"/>
  <c r="HR74" i="14"/>
  <c r="HS74" i="14"/>
  <c r="HD75" i="14"/>
  <c r="HE75" i="14"/>
  <c r="HF75" i="14"/>
  <c r="HG75" i="14"/>
  <c r="HH75" i="14" s="1"/>
  <c r="HI75" i="14"/>
  <c r="HJ75" i="14" s="1"/>
  <c r="HK75" i="14"/>
  <c r="HL75" i="14" s="1"/>
  <c r="HR75" i="14"/>
  <c r="HS75" i="14"/>
  <c r="HD76" i="14"/>
  <c r="HE76" i="14"/>
  <c r="HF76" i="14"/>
  <c r="HG76" i="14"/>
  <c r="HI76" i="14"/>
  <c r="HJ76" i="14" s="1"/>
  <c r="HK76" i="14"/>
  <c r="HL76" i="14" s="1"/>
  <c r="HR76" i="14"/>
  <c r="HS76" i="14"/>
  <c r="HD77" i="14"/>
  <c r="HE77" i="14"/>
  <c r="HF77" i="14"/>
  <c r="HG77" i="14"/>
  <c r="HH77" i="14" s="1"/>
  <c r="HI77" i="14"/>
  <c r="HJ77" i="14" s="1"/>
  <c r="HK77" i="14"/>
  <c r="HL77" i="14" s="1"/>
  <c r="HR77" i="14"/>
  <c r="HS77" i="14"/>
  <c r="HD6" i="14"/>
  <c r="HM78" i="14"/>
  <c r="HP67" i="14"/>
  <c r="HP66" i="14"/>
  <c r="HM63" i="14"/>
  <c r="HM58" i="14"/>
  <c r="HM55" i="14"/>
  <c r="HM51" i="14"/>
  <c r="HS51" i="14"/>
  <c r="HM48" i="14"/>
  <c r="HM45" i="14"/>
  <c r="HR45" i="14"/>
  <c r="HM42" i="14"/>
  <c r="HM39" i="14"/>
  <c r="HM36" i="14"/>
  <c r="HM32" i="14"/>
  <c r="HP27" i="14"/>
  <c r="HM21" i="14"/>
  <c r="HM18" i="14"/>
  <c r="HM15" i="14"/>
  <c r="HM12" i="14"/>
  <c r="HP11" i="14"/>
  <c r="HP9" i="14"/>
  <c r="GT79" i="1"/>
  <c r="GZ79" i="1"/>
  <c r="GV65" i="1"/>
  <c r="GT64" i="1"/>
  <c r="GQ63" i="1"/>
  <c r="GO63" i="1"/>
  <c r="GS62" i="1"/>
  <c r="GS61" i="1"/>
  <c r="GO61" i="1"/>
  <c r="GZ64" i="1"/>
  <c r="GQ60" i="1"/>
  <c r="GT59" i="1"/>
  <c r="GX58" i="1"/>
  <c r="GS58" i="1"/>
  <c r="GQ58" i="1"/>
  <c r="GO58" i="1"/>
  <c r="GZ59" i="1"/>
  <c r="GS57" i="1"/>
  <c r="GQ57" i="1"/>
  <c r="GO57" i="1"/>
  <c r="GT56" i="1"/>
  <c r="GS54" i="1"/>
  <c r="GV54" i="1"/>
  <c r="GZ56" i="1"/>
  <c r="GT52" i="1"/>
  <c r="GX51" i="1"/>
  <c r="GZ52" i="1"/>
  <c r="GQ50" i="1"/>
  <c r="GT49" i="1"/>
  <c r="GX48" i="1"/>
  <c r="GQ48" i="1"/>
  <c r="GO48" i="1"/>
  <c r="GZ49" i="1"/>
  <c r="GS47" i="1"/>
  <c r="GQ47" i="1"/>
  <c r="GT46" i="1"/>
  <c r="GX45" i="1"/>
  <c r="GS45" i="1"/>
  <c r="GZ46" i="1"/>
  <c r="GO44" i="1"/>
  <c r="GT43" i="1"/>
  <c r="GZ43" i="1"/>
  <c r="GQ41" i="1"/>
  <c r="GW41" i="1"/>
  <c r="GT40" i="1"/>
  <c r="GS39" i="1"/>
  <c r="GZ40" i="1"/>
  <c r="GS38" i="1"/>
  <c r="GT37" i="1"/>
  <c r="GS36" i="1"/>
  <c r="GX35" i="1"/>
  <c r="GS35" i="1"/>
  <c r="GQ35" i="1"/>
  <c r="GO35" i="1"/>
  <c r="GZ37" i="1"/>
  <c r="GX34" i="1"/>
  <c r="GQ34" i="1"/>
  <c r="GO34" i="1"/>
  <c r="GW34" i="1"/>
  <c r="GT33" i="1"/>
  <c r="GX32" i="1"/>
  <c r="GO31" i="1"/>
  <c r="GS30" i="1"/>
  <c r="GQ30" i="1"/>
  <c r="GW30" i="1"/>
  <c r="GQ29" i="1"/>
  <c r="GW29" i="1"/>
  <c r="GV29" i="1"/>
  <c r="GO28" i="1"/>
  <c r="GX27" i="1"/>
  <c r="GS27" i="1"/>
  <c r="GX26" i="1"/>
  <c r="GS26" i="1"/>
  <c r="GW26" i="1"/>
  <c r="GX25" i="1"/>
  <c r="GQ25" i="1"/>
  <c r="GO25" i="1"/>
  <c r="GX24" i="1"/>
  <c r="GP24" i="1"/>
  <c r="GQ24" i="1" s="1"/>
  <c r="GZ33" i="1"/>
  <c r="GO23" i="1"/>
  <c r="GT21" i="1"/>
  <c r="GX20" i="1"/>
  <c r="GQ20" i="1"/>
  <c r="GO20" i="1"/>
  <c r="GW20" i="1"/>
  <c r="GZ21" i="1"/>
  <c r="GS19" i="1"/>
  <c r="GT18" i="1"/>
  <c r="GO17" i="1"/>
  <c r="GZ18" i="1"/>
  <c r="GS16" i="1"/>
  <c r="GQ16" i="1"/>
  <c r="GO16" i="1"/>
  <c r="GT15" i="1"/>
  <c r="GX14" i="1"/>
  <c r="GS14" i="1"/>
  <c r="GQ14" i="1"/>
  <c r="GZ15" i="1"/>
  <c r="GO13" i="1"/>
  <c r="GT12" i="1"/>
  <c r="GO10" i="1"/>
  <c r="GS9" i="1"/>
  <c r="GQ9" i="1"/>
  <c r="GO9" i="1"/>
  <c r="GW9" i="1"/>
  <c r="GX7" i="1"/>
  <c r="GO7" i="1"/>
  <c r="GZ12" i="1"/>
  <c r="GY6" i="1"/>
  <c r="GR6" i="1"/>
  <c r="GS6" i="1" s="1"/>
  <c r="GP6" i="1"/>
  <c r="GQ6" i="1" s="1"/>
  <c r="GW6" i="1"/>
  <c r="AE78" i="12"/>
  <c r="AK77" i="12"/>
  <c r="AJ77" i="12"/>
  <c r="AI77" i="12" s="1"/>
  <c r="AC77" i="12"/>
  <c r="AD77" i="12" s="1"/>
  <c r="AA77" i="12"/>
  <c r="AB77" i="12" s="1"/>
  <c r="Y77" i="12"/>
  <c r="Z77" i="12" s="1"/>
  <c r="X77" i="12"/>
  <c r="W77" i="12"/>
  <c r="V77" i="12"/>
  <c r="AK76" i="12"/>
  <c r="AJ76" i="12"/>
  <c r="AI76" i="12"/>
  <c r="AC76" i="12"/>
  <c r="AD76" i="12" s="1"/>
  <c r="AA76" i="12"/>
  <c r="AB76" i="12" s="1"/>
  <c r="Y76" i="12"/>
  <c r="Z76" i="12" s="1"/>
  <c r="X76" i="12"/>
  <c r="W76" i="12"/>
  <c r="V76" i="12"/>
  <c r="AK75" i="12"/>
  <c r="AJ75" i="12"/>
  <c r="AI75" i="12" s="1"/>
  <c r="AC75" i="12"/>
  <c r="AD75" i="12" s="1"/>
  <c r="AA75" i="12"/>
  <c r="AB75" i="12" s="1"/>
  <c r="Y75" i="12"/>
  <c r="Z75" i="12" s="1"/>
  <c r="X75" i="12"/>
  <c r="W75" i="12"/>
  <c r="V75" i="12"/>
  <c r="AK74" i="12"/>
  <c r="AJ74" i="12"/>
  <c r="AI74" i="12" s="1"/>
  <c r="AC74" i="12"/>
  <c r="AD74" i="12" s="1"/>
  <c r="AA74" i="12"/>
  <c r="AB74" i="12" s="1"/>
  <c r="Y74" i="12"/>
  <c r="Z74" i="12" s="1"/>
  <c r="X74" i="12"/>
  <c r="W74" i="12"/>
  <c r="V74" i="12"/>
  <c r="AK73" i="12"/>
  <c r="AJ73" i="12"/>
  <c r="AC73" i="12"/>
  <c r="AD73" i="12" s="1"/>
  <c r="AA73" i="12"/>
  <c r="AB73" i="12" s="1"/>
  <c r="Y73" i="12"/>
  <c r="Z73" i="12" s="1"/>
  <c r="X73" i="12"/>
  <c r="W73" i="12"/>
  <c r="V73" i="12"/>
  <c r="AK72" i="12"/>
  <c r="AJ72" i="12"/>
  <c r="AC72" i="12"/>
  <c r="AD72" i="12" s="1"/>
  <c r="AA72" i="12"/>
  <c r="AB72" i="12" s="1"/>
  <c r="Y72" i="12"/>
  <c r="Z72" i="12" s="1"/>
  <c r="X72" i="12"/>
  <c r="W72" i="12"/>
  <c r="V72" i="12"/>
  <c r="AK71" i="12"/>
  <c r="AJ71" i="12"/>
  <c r="AC71" i="12"/>
  <c r="AD71" i="12" s="1"/>
  <c r="AA71" i="12"/>
  <c r="AB71" i="12" s="1"/>
  <c r="Y71" i="12"/>
  <c r="Z71" i="12" s="1"/>
  <c r="X71" i="12"/>
  <c r="W71" i="12"/>
  <c r="V71" i="12"/>
  <c r="AK70" i="12"/>
  <c r="AJ70" i="12"/>
  <c r="AC70" i="12"/>
  <c r="AD70" i="12" s="1"/>
  <c r="AA70" i="12"/>
  <c r="AB70" i="12" s="1"/>
  <c r="Y70" i="12"/>
  <c r="Z70" i="12" s="1"/>
  <c r="X70" i="12"/>
  <c r="W70" i="12"/>
  <c r="V70" i="12"/>
  <c r="AK69" i="12"/>
  <c r="AJ69" i="12"/>
  <c r="AI69" i="12" s="1"/>
  <c r="AC69" i="12"/>
  <c r="AD69" i="12" s="1"/>
  <c r="AA69" i="12"/>
  <c r="AB69" i="12" s="1"/>
  <c r="Y69" i="12"/>
  <c r="Z69" i="12" s="1"/>
  <c r="X69" i="12"/>
  <c r="W69" i="12"/>
  <c r="V69" i="12"/>
  <c r="AK68" i="12"/>
  <c r="AI68" i="12" s="1"/>
  <c r="AJ68" i="12"/>
  <c r="AC68" i="12"/>
  <c r="AD68" i="12" s="1"/>
  <c r="AA68" i="12"/>
  <c r="AB68" i="12" s="1"/>
  <c r="Y68" i="12"/>
  <c r="Z68" i="12" s="1"/>
  <c r="X68" i="12"/>
  <c r="W68" i="12"/>
  <c r="V68" i="12"/>
  <c r="AK67" i="12"/>
  <c r="AJ67" i="12"/>
  <c r="AC67" i="12"/>
  <c r="AD67" i="12" s="1"/>
  <c r="AA67" i="12"/>
  <c r="AB67" i="12" s="1"/>
  <c r="Y67" i="12"/>
  <c r="Z67" i="12" s="1"/>
  <c r="X67" i="12"/>
  <c r="W67" i="12"/>
  <c r="V67" i="12"/>
  <c r="AK66" i="12"/>
  <c r="AI66" i="12" s="1"/>
  <c r="AJ66" i="12"/>
  <c r="AC66" i="12"/>
  <c r="AD66" i="12" s="1"/>
  <c r="AA66" i="12"/>
  <c r="AB66" i="12" s="1"/>
  <c r="Y66" i="12"/>
  <c r="Z66" i="12" s="1"/>
  <c r="X66" i="12"/>
  <c r="W66" i="12"/>
  <c r="V66" i="12"/>
  <c r="AK65" i="12"/>
  <c r="AJ65" i="12"/>
  <c r="AC65" i="12"/>
  <c r="AD65" i="12" s="1"/>
  <c r="AA65" i="12"/>
  <c r="AB65" i="12" s="1"/>
  <c r="Y65" i="12"/>
  <c r="Z65" i="12" s="1"/>
  <c r="X65" i="12"/>
  <c r="W65" i="12"/>
  <c r="V65" i="12"/>
  <c r="AK64" i="12"/>
  <c r="AJ64" i="12"/>
  <c r="AC64" i="12"/>
  <c r="AA64" i="12"/>
  <c r="Y64" i="12"/>
  <c r="X64" i="12"/>
  <c r="W64" i="12"/>
  <c r="V64" i="12"/>
  <c r="AE63" i="12"/>
  <c r="AK62" i="12"/>
  <c r="AJ62" i="12"/>
  <c r="AI62" i="12"/>
  <c r="AC62" i="12"/>
  <c r="AD62" i="12" s="1"/>
  <c r="AA62" i="12"/>
  <c r="AB62" i="12" s="1"/>
  <c r="Y62" i="12"/>
  <c r="Z62" i="12" s="1"/>
  <c r="X62" i="12"/>
  <c r="W62" i="12"/>
  <c r="V62" i="12"/>
  <c r="AK61" i="12"/>
  <c r="AJ61" i="12"/>
  <c r="AI61" i="12" s="1"/>
  <c r="AC61" i="12"/>
  <c r="AD61" i="12" s="1"/>
  <c r="AA61" i="12"/>
  <c r="AB61" i="12" s="1"/>
  <c r="Y61" i="12"/>
  <c r="Z61" i="12" s="1"/>
  <c r="X61" i="12"/>
  <c r="W61" i="12"/>
  <c r="AH61" i="12" s="1"/>
  <c r="V61" i="12"/>
  <c r="AK60" i="12"/>
  <c r="AI60" i="12" s="1"/>
  <c r="AJ60" i="12"/>
  <c r="AC60" i="12"/>
  <c r="AD60" i="12" s="1"/>
  <c r="AA60" i="12"/>
  <c r="AB60" i="12" s="1"/>
  <c r="Y60" i="12"/>
  <c r="Z60" i="12" s="1"/>
  <c r="X60" i="12"/>
  <c r="W60" i="12"/>
  <c r="V60" i="12"/>
  <c r="AK59" i="12"/>
  <c r="AK63" i="12" s="1"/>
  <c r="AJ59" i="12"/>
  <c r="AC59" i="12"/>
  <c r="AA59" i="12"/>
  <c r="Y59" i="12"/>
  <c r="X59" i="12"/>
  <c r="W59" i="12"/>
  <c r="V59" i="12"/>
  <c r="AE58" i="12"/>
  <c r="AK57" i="12"/>
  <c r="AJ57" i="12"/>
  <c r="AI57" i="12" s="1"/>
  <c r="AC57" i="12"/>
  <c r="AD57" i="12" s="1"/>
  <c r="AA57" i="12"/>
  <c r="AB57" i="12" s="1"/>
  <c r="Y57" i="12"/>
  <c r="Z57" i="12" s="1"/>
  <c r="X57" i="12"/>
  <c r="W57" i="12"/>
  <c r="V57" i="12"/>
  <c r="AK56" i="12"/>
  <c r="AJ56" i="12"/>
  <c r="AC56" i="12"/>
  <c r="AA56" i="12"/>
  <c r="Y56" i="12"/>
  <c r="X56" i="12"/>
  <c r="W56" i="12"/>
  <c r="V56" i="12"/>
  <c r="AE55" i="12"/>
  <c r="AK54" i="12"/>
  <c r="AJ54" i="12"/>
  <c r="AC54" i="12"/>
  <c r="AD54" i="12" s="1"/>
  <c r="AA54" i="12"/>
  <c r="AB54" i="12" s="1"/>
  <c r="Y54" i="12"/>
  <c r="Z54" i="12" s="1"/>
  <c r="X54" i="12"/>
  <c r="W54" i="12"/>
  <c r="AH54" i="12" s="1"/>
  <c r="V54" i="12"/>
  <c r="AK53" i="12"/>
  <c r="AJ53" i="12"/>
  <c r="AC53" i="12"/>
  <c r="AD53" i="12" s="1"/>
  <c r="AA53" i="12"/>
  <c r="AB53" i="12" s="1"/>
  <c r="Y53" i="12"/>
  <c r="Z53" i="12" s="1"/>
  <c r="X53" i="12"/>
  <c r="W53" i="12"/>
  <c r="V53" i="12"/>
  <c r="AK52" i="12"/>
  <c r="AJ52" i="12"/>
  <c r="AI52" i="12" s="1"/>
  <c r="AC52" i="12"/>
  <c r="AA52" i="12"/>
  <c r="Y52" i="12"/>
  <c r="X52" i="12"/>
  <c r="W52" i="12"/>
  <c r="V52" i="12"/>
  <c r="AE51" i="12"/>
  <c r="AK50" i="12"/>
  <c r="AJ50" i="12"/>
  <c r="AI50" i="12" s="1"/>
  <c r="AC50" i="12"/>
  <c r="AD50" i="12" s="1"/>
  <c r="AA50" i="12"/>
  <c r="AB50" i="12" s="1"/>
  <c r="Y50" i="12"/>
  <c r="Z50" i="12" s="1"/>
  <c r="X50" i="12"/>
  <c r="W50" i="12"/>
  <c r="AH50" i="12" s="1"/>
  <c r="V50" i="12"/>
  <c r="AK49" i="12"/>
  <c r="AK51" i="12" s="1"/>
  <c r="AJ49" i="12"/>
  <c r="AC49" i="12"/>
  <c r="AA49" i="12"/>
  <c r="Y49" i="12"/>
  <c r="X49" i="12"/>
  <c r="W49" i="12"/>
  <c r="V49" i="12"/>
  <c r="AE48" i="12"/>
  <c r="AK47" i="12"/>
  <c r="AJ47" i="12"/>
  <c r="AI47" i="12" s="1"/>
  <c r="AC47" i="12"/>
  <c r="AD47" i="12" s="1"/>
  <c r="AA47" i="12"/>
  <c r="AB47" i="12" s="1"/>
  <c r="Y47" i="12"/>
  <c r="Z47" i="12" s="1"/>
  <c r="X47" i="12"/>
  <c r="W47" i="12"/>
  <c r="V47" i="12"/>
  <c r="AK46" i="12"/>
  <c r="AJ46" i="12"/>
  <c r="AC46" i="12"/>
  <c r="AA46" i="12"/>
  <c r="Y46" i="12"/>
  <c r="X46" i="12"/>
  <c r="W46" i="12"/>
  <c r="V46" i="12"/>
  <c r="AE45" i="12"/>
  <c r="AK44" i="12"/>
  <c r="AI44" i="12" s="1"/>
  <c r="AJ44" i="12"/>
  <c r="AC44" i="12"/>
  <c r="AD44" i="12" s="1"/>
  <c r="AA44" i="12"/>
  <c r="AB44" i="12" s="1"/>
  <c r="Y44" i="12"/>
  <c r="Z44" i="12" s="1"/>
  <c r="X44" i="12"/>
  <c r="W44" i="12"/>
  <c r="V44" i="12"/>
  <c r="AK43" i="12"/>
  <c r="AJ43" i="12"/>
  <c r="AI43" i="12"/>
  <c r="AC43" i="12"/>
  <c r="AA43" i="12"/>
  <c r="Y43" i="12"/>
  <c r="X43" i="12"/>
  <c r="W43" i="12"/>
  <c r="V43" i="12"/>
  <c r="AE42" i="12"/>
  <c r="AK41" i="12"/>
  <c r="AJ41" i="12"/>
  <c r="AC41" i="12"/>
  <c r="AD41" i="12" s="1"/>
  <c r="AA41" i="12"/>
  <c r="AB41" i="12" s="1"/>
  <c r="Y41" i="12"/>
  <c r="Z41" i="12" s="1"/>
  <c r="X41" i="12"/>
  <c r="W41" i="12"/>
  <c r="V41" i="12"/>
  <c r="AK40" i="12"/>
  <c r="AJ40" i="12"/>
  <c r="AI40" i="12"/>
  <c r="AC40" i="12"/>
  <c r="AA40" i="12"/>
  <c r="Y40" i="12"/>
  <c r="X40" i="12"/>
  <c r="W40" i="12"/>
  <c r="V40" i="12"/>
  <c r="AE39" i="12"/>
  <c r="AK38" i="12"/>
  <c r="AJ38" i="12"/>
  <c r="AC38" i="12"/>
  <c r="AD38" i="12" s="1"/>
  <c r="AA38" i="12"/>
  <c r="AB38" i="12" s="1"/>
  <c r="Y38" i="12"/>
  <c r="Z38" i="12" s="1"/>
  <c r="X38" i="12"/>
  <c r="W38" i="12"/>
  <c r="V38" i="12"/>
  <c r="AK37" i="12"/>
  <c r="AJ37" i="12"/>
  <c r="AJ39" i="12" s="1"/>
  <c r="AC37" i="12"/>
  <c r="AA37" i="12"/>
  <c r="Y37" i="12"/>
  <c r="X37" i="12"/>
  <c r="W37" i="12"/>
  <c r="V37" i="12"/>
  <c r="AE36" i="12"/>
  <c r="AK35" i="12"/>
  <c r="AJ35" i="12"/>
  <c r="AI35" i="12"/>
  <c r="AC35" i="12"/>
  <c r="AD35" i="12" s="1"/>
  <c r="AA35" i="12"/>
  <c r="AB35" i="12" s="1"/>
  <c r="Y35" i="12"/>
  <c r="Z35" i="12" s="1"/>
  <c r="X35" i="12"/>
  <c r="W35" i="12"/>
  <c r="V35" i="12"/>
  <c r="AK34" i="12"/>
  <c r="AJ34" i="12"/>
  <c r="AC34" i="12"/>
  <c r="AD34" i="12" s="1"/>
  <c r="AA34" i="12"/>
  <c r="AB34" i="12" s="1"/>
  <c r="Y34" i="12"/>
  <c r="Z34" i="12" s="1"/>
  <c r="X34" i="12"/>
  <c r="W34" i="12"/>
  <c r="AH34" i="12" s="1"/>
  <c r="V34" i="12"/>
  <c r="AK33" i="12"/>
  <c r="AJ33" i="12"/>
  <c r="AI33" i="12" s="1"/>
  <c r="AC33" i="12"/>
  <c r="AA33" i="12"/>
  <c r="Y33" i="12"/>
  <c r="X33" i="12"/>
  <c r="W33" i="12"/>
  <c r="V33" i="12"/>
  <c r="AE32" i="12"/>
  <c r="AK31" i="12"/>
  <c r="AJ31" i="12"/>
  <c r="AC31" i="12"/>
  <c r="AD31" i="12" s="1"/>
  <c r="AA31" i="12"/>
  <c r="AB31" i="12" s="1"/>
  <c r="Y31" i="12"/>
  <c r="Z31" i="12" s="1"/>
  <c r="X31" i="12"/>
  <c r="W31" i="12"/>
  <c r="V31" i="12"/>
  <c r="AK30" i="12"/>
  <c r="AJ30" i="12"/>
  <c r="AI30" i="12" s="1"/>
  <c r="AC30" i="12"/>
  <c r="AD30" i="12" s="1"/>
  <c r="AA30" i="12"/>
  <c r="AB30" i="12" s="1"/>
  <c r="Y30" i="12"/>
  <c r="Z30" i="12" s="1"/>
  <c r="X30" i="12"/>
  <c r="W30" i="12"/>
  <c r="AH30" i="12" s="1"/>
  <c r="V30" i="12"/>
  <c r="AK29" i="12"/>
  <c r="AJ29" i="12"/>
  <c r="AI29" i="12" s="1"/>
  <c r="AC29" i="12"/>
  <c r="AD29" i="12" s="1"/>
  <c r="AA29" i="12"/>
  <c r="AB29" i="12" s="1"/>
  <c r="Y29" i="12"/>
  <c r="Z29" i="12" s="1"/>
  <c r="X29" i="12"/>
  <c r="W29" i="12"/>
  <c r="V29" i="12"/>
  <c r="AK28" i="12"/>
  <c r="AJ28" i="12"/>
  <c r="AI28" i="12"/>
  <c r="AC28" i="12"/>
  <c r="AD28" i="12" s="1"/>
  <c r="AA28" i="12"/>
  <c r="AB28" i="12" s="1"/>
  <c r="Y28" i="12"/>
  <c r="Z28" i="12" s="1"/>
  <c r="X28" i="12"/>
  <c r="W28" i="12"/>
  <c r="AH28" i="12" s="1"/>
  <c r="V28" i="12"/>
  <c r="AK27" i="12"/>
  <c r="AJ27" i="12"/>
  <c r="AI27" i="12" s="1"/>
  <c r="AC27" i="12"/>
  <c r="AD27" i="12" s="1"/>
  <c r="AA27" i="12"/>
  <c r="AB27" i="12" s="1"/>
  <c r="Y27" i="12"/>
  <c r="Z27" i="12" s="1"/>
  <c r="X27" i="12"/>
  <c r="W27" i="12"/>
  <c r="AH27" i="12" s="1"/>
  <c r="V27" i="12"/>
  <c r="AK26" i="12"/>
  <c r="AJ26" i="12"/>
  <c r="AI26" i="12"/>
  <c r="AC26" i="12"/>
  <c r="AD26" i="12" s="1"/>
  <c r="AA26" i="12"/>
  <c r="AB26" i="12" s="1"/>
  <c r="Y26" i="12"/>
  <c r="Z26" i="12" s="1"/>
  <c r="X26" i="12"/>
  <c r="W26" i="12"/>
  <c r="AH26" i="12" s="1"/>
  <c r="V26" i="12"/>
  <c r="AK25" i="12"/>
  <c r="AJ25" i="12"/>
  <c r="AI25" i="12" s="1"/>
  <c r="AC25" i="12"/>
  <c r="AD25" i="12" s="1"/>
  <c r="AA25" i="12"/>
  <c r="AB25" i="12" s="1"/>
  <c r="Y25" i="12"/>
  <c r="Z25" i="12" s="1"/>
  <c r="X25" i="12"/>
  <c r="W25" i="12"/>
  <c r="AH25" i="12" s="1"/>
  <c r="V25" i="12"/>
  <c r="AK24" i="12"/>
  <c r="AJ24" i="12"/>
  <c r="AI24" i="12"/>
  <c r="AC24" i="12"/>
  <c r="AD24" i="12" s="1"/>
  <c r="AA24" i="12"/>
  <c r="AB24" i="12" s="1"/>
  <c r="Y24" i="12"/>
  <c r="Z24" i="12" s="1"/>
  <c r="X24" i="12"/>
  <c r="W24" i="12"/>
  <c r="V24" i="12"/>
  <c r="AK23" i="12"/>
  <c r="AJ23" i="12"/>
  <c r="AC23" i="12"/>
  <c r="AD23" i="12" s="1"/>
  <c r="AA23" i="12"/>
  <c r="AB23" i="12" s="1"/>
  <c r="Y23" i="12"/>
  <c r="Z23" i="12" s="1"/>
  <c r="X23" i="12"/>
  <c r="W23" i="12"/>
  <c r="V23" i="12"/>
  <c r="AK22" i="12"/>
  <c r="AI22" i="12" s="1"/>
  <c r="AJ22" i="12"/>
  <c r="AC22" i="12"/>
  <c r="AA22" i="12"/>
  <c r="Y22" i="12"/>
  <c r="X22" i="12"/>
  <c r="W22" i="12"/>
  <c r="V22" i="12"/>
  <c r="AE21" i="12"/>
  <c r="AK20" i="12"/>
  <c r="AJ20" i="12"/>
  <c r="AC20" i="12"/>
  <c r="AD20" i="12" s="1"/>
  <c r="AA20" i="12"/>
  <c r="AB20" i="12" s="1"/>
  <c r="Y20" i="12"/>
  <c r="Z20" i="12" s="1"/>
  <c r="X20" i="12"/>
  <c r="W20" i="12"/>
  <c r="V20" i="12"/>
  <c r="AK19" i="12"/>
  <c r="AJ19" i="12"/>
  <c r="AI19" i="12"/>
  <c r="AC19" i="12"/>
  <c r="AA19" i="12"/>
  <c r="Y19" i="12"/>
  <c r="X19" i="12"/>
  <c r="W19" i="12"/>
  <c r="V19" i="12"/>
  <c r="AE18" i="12"/>
  <c r="AK17" i="12"/>
  <c r="AJ17" i="12"/>
  <c r="AI17" i="12" s="1"/>
  <c r="AC17" i="12"/>
  <c r="AD17" i="12" s="1"/>
  <c r="AA17" i="12"/>
  <c r="AB17" i="12" s="1"/>
  <c r="Y17" i="12"/>
  <c r="Z17" i="12" s="1"/>
  <c r="X17" i="12"/>
  <c r="W17" i="12"/>
  <c r="V17" i="12"/>
  <c r="AK16" i="12"/>
  <c r="AJ16" i="12"/>
  <c r="AC16" i="12"/>
  <c r="AA16" i="12"/>
  <c r="Y16" i="12"/>
  <c r="X16" i="12"/>
  <c r="W16" i="12"/>
  <c r="V16" i="12"/>
  <c r="AE15" i="12"/>
  <c r="AK14" i="12"/>
  <c r="AJ14" i="12"/>
  <c r="AI14" i="12"/>
  <c r="AC14" i="12"/>
  <c r="AD14" i="12" s="1"/>
  <c r="AA14" i="12"/>
  <c r="AB14" i="12" s="1"/>
  <c r="Y14" i="12"/>
  <c r="Z14" i="12" s="1"/>
  <c r="X14" i="12"/>
  <c r="W14" i="12"/>
  <c r="AH14" i="12" s="1"/>
  <c r="V14" i="12"/>
  <c r="AK13" i="12"/>
  <c r="AJ13" i="12"/>
  <c r="AC13" i="12"/>
  <c r="AA13" i="12"/>
  <c r="Y13" i="12"/>
  <c r="X13" i="12"/>
  <c r="W13" i="12"/>
  <c r="V13" i="12"/>
  <c r="AE12" i="12"/>
  <c r="AK11" i="12"/>
  <c r="AJ11" i="12"/>
  <c r="AC11" i="12"/>
  <c r="AD11" i="12" s="1"/>
  <c r="AA11" i="12"/>
  <c r="AB11" i="12" s="1"/>
  <c r="Y11" i="12"/>
  <c r="Z11" i="12" s="1"/>
  <c r="X11" i="12"/>
  <c r="W11" i="12"/>
  <c r="V11" i="12"/>
  <c r="AK10" i="12"/>
  <c r="AJ10" i="12"/>
  <c r="AC10" i="12"/>
  <c r="AD10" i="12" s="1"/>
  <c r="AA10" i="12"/>
  <c r="AB10" i="12" s="1"/>
  <c r="Y10" i="12"/>
  <c r="Z10" i="12" s="1"/>
  <c r="X10" i="12"/>
  <c r="W10" i="12"/>
  <c r="V10" i="12"/>
  <c r="AK9" i="12"/>
  <c r="AJ9" i="12"/>
  <c r="AI9" i="12" s="1"/>
  <c r="AC9" i="12"/>
  <c r="AD9" i="12" s="1"/>
  <c r="AA9" i="12"/>
  <c r="AB9" i="12" s="1"/>
  <c r="Y9" i="12"/>
  <c r="Z9" i="12" s="1"/>
  <c r="X9" i="12"/>
  <c r="W9" i="12"/>
  <c r="AH9" i="12" s="1"/>
  <c r="V9" i="12"/>
  <c r="AK8" i="12"/>
  <c r="AJ8" i="12"/>
  <c r="AI8" i="12" s="1"/>
  <c r="AC8" i="12"/>
  <c r="AD8" i="12" s="1"/>
  <c r="AA8" i="12"/>
  <c r="AB8" i="12" s="1"/>
  <c r="Y8" i="12"/>
  <c r="Z8" i="12" s="1"/>
  <c r="X8" i="12"/>
  <c r="W8" i="12"/>
  <c r="V8" i="12"/>
  <c r="AK7" i="12"/>
  <c r="AJ7" i="12"/>
  <c r="AI7" i="12"/>
  <c r="AC7" i="12"/>
  <c r="AD7" i="12" s="1"/>
  <c r="AA7" i="12"/>
  <c r="AB7" i="12" s="1"/>
  <c r="Y7" i="12"/>
  <c r="Z7" i="12" s="1"/>
  <c r="X7" i="12"/>
  <c r="W7" i="12"/>
  <c r="V7" i="12"/>
  <c r="AK6" i="12"/>
  <c r="AJ6" i="12"/>
  <c r="AC6" i="12"/>
  <c r="AA6" i="12"/>
  <c r="Y6" i="12"/>
  <c r="X6" i="12"/>
  <c r="W6" i="12"/>
  <c r="V6" i="12"/>
  <c r="GA79" i="1"/>
  <c r="FY78" i="1"/>
  <c r="FZ78" i="1" s="1"/>
  <c r="FW78" i="1"/>
  <c r="FX78" i="1" s="1"/>
  <c r="FT78" i="1"/>
  <c r="FS78" i="1"/>
  <c r="GD78" i="1" s="1"/>
  <c r="FR78" i="1"/>
  <c r="GB78" i="1" s="1"/>
  <c r="FY77" i="1"/>
  <c r="FZ77" i="1" s="1"/>
  <c r="FW77" i="1"/>
  <c r="FX77" i="1" s="1"/>
  <c r="FT77" i="1"/>
  <c r="E75" i="8" s="1"/>
  <c r="FS77" i="1"/>
  <c r="GD77" i="1" s="1"/>
  <c r="FR77" i="1"/>
  <c r="GB77" i="1" s="1"/>
  <c r="FY76" i="1"/>
  <c r="FZ76" i="1" s="1"/>
  <c r="FW76" i="1"/>
  <c r="FX76" i="1" s="1"/>
  <c r="FT76" i="1"/>
  <c r="E74" i="8" s="1"/>
  <c r="FS76" i="1"/>
  <c r="FR76" i="1"/>
  <c r="GB76" i="1" s="1"/>
  <c r="FY75" i="1"/>
  <c r="FZ75" i="1" s="1"/>
  <c r="FW75" i="1"/>
  <c r="FX75" i="1" s="1"/>
  <c r="FT75" i="1"/>
  <c r="FS75" i="1"/>
  <c r="FR75" i="1"/>
  <c r="GB75" i="1" s="1"/>
  <c r="FY74" i="1"/>
  <c r="FZ74" i="1" s="1"/>
  <c r="FW74" i="1"/>
  <c r="FX74" i="1" s="1"/>
  <c r="FT74" i="1"/>
  <c r="FS74" i="1"/>
  <c r="FR74" i="1"/>
  <c r="GB74" i="1" s="1"/>
  <c r="FY73" i="1"/>
  <c r="FZ73" i="1" s="1"/>
  <c r="FW73" i="1"/>
  <c r="FX73" i="1" s="1"/>
  <c r="FT73" i="1"/>
  <c r="FS73" i="1"/>
  <c r="FR73" i="1"/>
  <c r="GB73" i="1" s="1"/>
  <c r="FY72" i="1"/>
  <c r="FZ72" i="1" s="1"/>
  <c r="FW72" i="1"/>
  <c r="FX72" i="1" s="1"/>
  <c r="FT72" i="1"/>
  <c r="E70" i="8" s="1"/>
  <c r="FS72" i="1"/>
  <c r="FR72" i="1"/>
  <c r="GB72" i="1" s="1"/>
  <c r="FY71" i="1"/>
  <c r="FZ71" i="1" s="1"/>
  <c r="FW71" i="1"/>
  <c r="FX71" i="1" s="1"/>
  <c r="FT71" i="1"/>
  <c r="FS71" i="1"/>
  <c r="GD71" i="1" s="1"/>
  <c r="FR71" i="1"/>
  <c r="GB71" i="1" s="1"/>
  <c r="FY70" i="1"/>
  <c r="FZ70" i="1" s="1"/>
  <c r="FW70" i="1"/>
  <c r="FX70" i="1" s="1"/>
  <c r="FT70" i="1"/>
  <c r="FS70" i="1"/>
  <c r="GD70" i="1" s="1"/>
  <c r="FR70" i="1"/>
  <c r="GB70" i="1" s="1"/>
  <c r="FY69" i="1"/>
  <c r="FZ69" i="1" s="1"/>
  <c r="FW69" i="1"/>
  <c r="FX69" i="1" s="1"/>
  <c r="FT69" i="1"/>
  <c r="FS69" i="1"/>
  <c r="GD69" i="1" s="1"/>
  <c r="FR69" i="1"/>
  <c r="GB69" i="1" s="1"/>
  <c r="FY68" i="1"/>
  <c r="FZ68" i="1" s="1"/>
  <c r="FW68" i="1"/>
  <c r="FX68" i="1" s="1"/>
  <c r="FT68" i="1"/>
  <c r="FS68" i="1"/>
  <c r="GD68" i="1" s="1"/>
  <c r="FR68" i="1"/>
  <c r="GB68" i="1" s="1"/>
  <c r="FY67" i="1"/>
  <c r="FZ67" i="1" s="1"/>
  <c r="FW67" i="1"/>
  <c r="FX67" i="1" s="1"/>
  <c r="FT67" i="1"/>
  <c r="FS67" i="1"/>
  <c r="FR67" i="1"/>
  <c r="GB67" i="1" s="1"/>
  <c r="FY66" i="1"/>
  <c r="FZ66" i="1" s="1"/>
  <c r="FW66" i="1"/>
  <c r="FX66" i="1" s="1"/>
  <c r="FT66" i="1"/>
  <c r="E64" i="8" s="1"/>
  <c r="FS66" i="1"/>
  <c r="GD66" i="1" s="1"/>
  <c r="FR66" i="1"/>
  <c r="GB66" i="1" s="1"/>
  <c r="GG79" i="1"/>
  <c r="FY65" i="1"/>
  <c r="FW65" i="1"/>
  <c r="FT65" i="1"/>
  <c r="FS65" i="1"/>
  <c r="FR65" i="1"/>
  <c r="GB65" i="1" s="1"/>
  <c r="GA64" i="1"/>
  <c r="GF63" i="1"/>
  <c r="GE63" i="1" s="1"/>
  <c r="FY63" i="1"/>
  <c r="FZ63" i="1" s="1"/>
  <c r="FW63" i="1"/>
  <c r="FX63" i="1" s="1"/>
  <c r="FU63" i="1"/>
  <c r="FV63" i="1" s="1"/>
  <c r="FT63" i="1"/>
  <c r="FS63" i="1"/>
  <c r="FR63" i="1"/>
  <c r="GF62" i="1"/>
  <c r="GE62" i="1" s="1"/>
  <c r="FY62" i="1"/>
  <c r="FZ62" i="1" s="1"/>
  <c r="FW62" i="1"/>
  <c r="FX62" i="1" s="1"/>
  <c r="FU62" i="1"/>
  <c r="FV62" i="1" s="1"/>
  <c r="FT62" i="1"/>
  <c r="FS62" i="1"/>
  <c r="GD62" i="1" s="1"/>
  <c r="FR62" i="1"/>
  <c r="GF61" i="1"/>
  <c r="GE61" i="1" s="1"/>
  <c r="FY61" i="1"/>
  <c r="FZ61" i="1" s="1"/>
  <c r="FW61" i="1"/>
  <c r="FX61" i="1" s="1"/>
  <c r="FU61" i="1"/>
  <c r="FV61" i="1" s="1"/>
  <c r="FT61" i="1"/>
  <c r="FS61" i="1"/>
  <c r="GD61" i="1" s="1"/>
  <c r="FR61" i="1"/>
  <c r="GG64" i="1"/>
  <c r="GF60" i="1"/>
  <c r="GE60" i="1" s="1"/>
  <c r="FY60" i="1"/>
  <c r="FZ60" i="1" s="1"/>
  <c r="FW60" i="1"/>
  <c r="FX60" i="1" s="1"/>
  <c r="FU60" i="1"/>
  <c r="FV60" i="1" s="1"/>
  <c r="FT60" i="1"/>
  <c r="FS60" i="1"/>
  <c r="FR60" i="1"/>
  <c r="GA59" i="1"/>
  <c r="GE58" i="1"/>
  <c r="FZ58" i="1"/>
  <c r="FX58" i="1"/>
  <c r="FV58" i="1"/>
  <c r="GD58" i="1"/>
  <c r="GG59" i="1"/>
  <c r="GE57" i="1"/>
  <c r="FZ57" i="1"/>
  <c r="FX57" i="1"/>
  <c r="FV57" i="1"/>
  <c r="FT59" i="1"/>
  <c r="D55" i="8"/>
  <c r="GA56" i="1"/>
  <c r="GF55" i="1"/>
  <c r="GE55" i="1" s="1"/>
  <c r="FY55" i="1"/>
  <c r="FZ55" i="1" s="1"/>
  <c r="FW55" i="1"/>
  <c r="FX55" i="1" s="1"/>
  <c r="FU55" i="1"/>
  <c r="FV55" i="1" s="1"/>
  <c r="FT55" i="1"/>
  <c r="E53" i="8" s="1"/>
  <c r="FS55" i="1"/>
  <c r="FR55" i="1"/>
  <c r="GF54" i="1"/>
  <c r="GE54" i="1" s="1"/>
  <c r="FY54" i="1"/>
  <c r="FZ54" i="1" s="1"/>
  <c r="FW54" i="1"/>
  <c r="FX54" i="1" s="1"/>
  <c r="FU54" i="1"/>
  <c r="FV54" i="1" s="1"/>
  <c r="FT54" i="1"/>
  <c r="FS54" i="1"/>
  <c r="GD54" i="1" s="1"/>
  <c r="FR54" i="1"/>
  <c r="GG56" i="1"/>
  <c r="GF53" i="1"/>
  <c r="GE53" i="1" s="1"/>
  <c r="FY53" i="1"/>
  <c r="FZ53" i="1" s="1"/>
  <c r="FW53" i="1"/>
  <c r="FX53" i="1" s="1"/>
  <c r="FU53" i="1"/>
  <c r="FV53" i="1" s="1"/>
  <c r="FT53" i="1"/>
  <c r="FS53" i="1"/>
  <c r="FR53" i="1"/>
  <c r="GA52" i="1"/>
  <c r="GF51" i="1"/>
  <c r="GE51" i="1" s="1"/>
  <c r="FY51" i="1"/>
  <c r="FZ51" i="1" s="1"/>
  <c r="FW51" i="1"/>
  <c r="FX51" i="1" s="1"/>
  <c r="FU51" i="1"/>
  <c r="FV51" i="1" s="1"/>
  <c r="FT51" i="1"/>
  <c r="FS51" i="1"/>
  <c r="GD51" i="1" s="1"/>
  <c r="FR51" i="1"/>
  <c r="GG52" i="1"/>
  <c r="GF50" i="1"/>
  <c r="GE50" i="1" s="1"/>
  <c r="FY50" i="1"/>
  <c r="FZ50" i="1" s="1"/>
  <c r="FW50" i="1"/>
  <c r="FX50" i="1" s="1"/>
  <c r="FU50" i="1"/>
  <c r="FV50" i="1" s="1"/>
  <c r="FT50" i="1"/>
  <c r="FS50" i="1"/>
  <c r="GD50" i="1" s="1"/>
  <c r="FR50" i="1"/>
  <c r="GA49" i="1"/>
  <c r="GF48" i="1"/>
  <c r="GE48" i="1" s="1"/>
  <c r="GE49" i="1" s="1"/>
  <c r="FY48" i="1"/>
  <c r="FZ48" i="1" s="1"/>
  <c r="FW48" i="1"/>
  <c r="FX48" i="1" s="1"/>
  <c r="FU48" i="1"/>
  <c r="FV48" i="1" s="1"/>
  <c r="FT48" i="1"/>
  <c r="FS48" i="1"/>
  <c r="FR48" i="1"/>
  <c r="GG49" i="1"/>
  <c r="GF47" i="1"/>
  <c r="GE47" i="1" s="1"/>
  <c r="FY47" i="1"/>
  <c r="FZ47" i="1" s="1"/>
  <c r="FW47" i="1"/>
  <c r="FX47" i="1" s="1"/>
  <c r="FU47" i="1"/>
  <c r="FV47" i="1" s="1"/>
  <c r="FT47" i="1"/>
  <c r="FT49" i="1" s="1"/>
  <c r="FS47" i="1"/>
  <c r="FR47" i="1"/>
  <c r="GA46" i="1"/>
  <c r="GF45" i="1"/>
  <c r="GE45" i="1" s="1"/>
  <c r="FY45" i="1"/>
  <c r="FZ45" i="1" s="1"/>
  <c r="FW45" i="1"/>
  <c r="FX45" i="1" s="1"/>
  <c r="FU45" i="1"/>
  <c r="FV45" i="1" s="1"/>
  <c r="FT45" i="1"/>
  <c r="FS45" i="1"/>
  <c r="FR45" i="1"/>
  <c r="GG46" i="1"/>
  <c r="GF44" i="1"/>
  <c r="GE44" i="1" s="1"/>
  <c r="FY44" i="1"/>
  <c r="FZ44" i="1" s="1"/>
  <c r="FW44" i="1"/>
  <c r="FX44" i="1" s="1"/>
  <c r="FU44" i="1"/>
  <c r="FV44" i="1" s="1"/>
  <c r="FT44" i="1"/>
  <c r="FS44" i="1"/>
  <c r="GD44" i="1" s="1"/>
  <c r="FR44" i="1"/>
  <c r="GA43" i="1"/>
  <c r="GF42" i="1"/>
  <c r="GE42" i="1" s="1"/>
  <c r="FY42" i="1"/>
  <c r="FZ42" i="1" s="1"/>
  <c r="FW42" i="1"/>
  <c r="FX42" i="1" s="1"/>
  <c r="FU42" i="1"/>
  <c r="FV42" i="1" s="1"/>
  <c r="FT42" i="1"/>
  <c r="FS42" i="1"/>
  <c r="FR42" i="1"/>
  <c r="GG43" i="1"/>
  <c r="GF41" i="1"/>
  <c r="GE41" i="1" s="1"/>
  <c r="FY41" i="1"/>
  <c r="FZ41" i="1" s="1"/>
  <c r="FW41" i="1"/>
  <c r="FX41" i="1" s="1"/>
  <c r="FU41" i="1"/>
  <c r="FV41" i="1" s="1"/>
  <c r="FT41" i="1"/>
  <c r="FS41" i="1"/>
  <c r="GD41" i="1" s="1"/>
  <c r="FR41" i="1"/>
  <c r="GA40" i="1"/>
  <c r="GF39" i="1"/>
  <c r="GE39" i="1" s="1"/>
  <c r="FY39" i="1"/>
  <c r="FZ39" i="1" s="1"/>
  <c r="FW39" i="1"/>
  <c r="FX39" i="1" s="1"/>
  <c r="FU39" i="1"/>
  <c r="FV39" i="1" s="1"/>
  <c r="FT39" i="1"/>
  <c r="FS39" i="1"/>
  <c r="FR39" i="1"/>
  <c r="GG40" i="1"/>
  <c r="GF38" i="1"/>
  <c r="GE38" i="1" s="1"/>
  <c r="FY38" i="1"/>
  <c r="FZ38" i="1" s="1"/>
  <c r="FW38" i="1"/>
  <c r="FX38" i="1" s="1"/>
  <c r="FU38" i="1"/>
  <c r="FV38" i="1" s="1"/>
  <c r="FT38" i="1"/>
  <c r="FS38" i="1"/>
  <c r="FR38" i="1"/>
  <c r="GA37" i="1"/>
  <c r="GF36" i="1"/>
  <c r="GE36" i="1" s="1"/>
  <c r="FY36" i="1"/>
  <c r="FZ36" i="1" s="1"/>
  <c r="FW36" i="1"/>
  <c r="FX36" i="1" s="1"/>
  <c r="FU36" i="1"/>
  <c r="FV36" i="1" s="1"/>
  <c r="FT36" i="1"/>
  <c r="FS36" i="1"/>
  <c r="GD36" i="1" s="1"/>
  <c r="FR36" i="1"/>
  <c r="GF35" i="1"/>
  <c r="GE35" i="1" s="1"/>
  <c r="FY35" i="1"/>
  <c r="FZ35" i="1" s="1"/>
  <c r="FW35" i="1"/>
  <c r="FX35" i="1" s="1"/>
  <c r="FU35" i="1"/>
  <c r="FV35" i="1" s="1"/>
  <c r="FT35" i="1"/>
  <c r="FS35" i="1"/>
  <c r="GD35" i="1" s="1"/>
  <c r="FR35" i="1"/>
  <c r="GG37" i="1"/>
  <c r="GF34" i="1"/>
  <c r="GE34" i="1" s="1"/>
  <c r="FY34" i="1"/>
  <c r="FZ34" i="1" s="1"/>
  <c r="FW34" i="1"/>
  <c r="FX34" i="1" s="1"/>
  <c r="FU34" i="1"/>
  <c r="FV34" i="1" s="1"/>
  <c r="FT34" i="1"/>
  <c r="FS34" i="1"/>
  <c r="FR34" i="1"/>
  <c r="GA33" i="1"/>
  <c r="GF32" i="1"/>
  <c r="GE32" i="1" s="1"/>
  <c r="FY32" i="1"/>
  <c r="FZ32" i="1" s="1"/>
  <c r="FW32" i="1"/>
  <c r="FX32" i="1" s="1"/>
  <c r="FU32" i="1"/>
  <c r="FV32" i="1" s="1"/>
  <c r="FT32" i="1"/>
  <c r="FS32" i="1"/>
  <c r="GD32" i="1" s="1"/>
  <c r="FR32" i="1"/>
  <c r="GF31" i="1"/>
  <c r="GE31" i="1" s="1"/>
  <c r="FY31" i="1"/>
  <c r="FZ31" i="1" s="1"/>
  <c r="FW31" i="1"/>
  <c r="FX31" i="1" s="1"/>
  <c r="FU31" i="1"/>
  <c r="FV31" i="1" s="1"/>
  <c r="FT31" i="1"/>
  <c r="FS31" i="1"/>
  <c r="GD31" i="1" s="1"/>
  <c r="FR31" i="1"/>
  <c r="GF30" i="1"/>
  <c r="GE30" i="1" s="1"/>
  <c r="FY30" i="1"/>
  <c r="FZ30" i="1" s="1"/>
  <c r="FW30" i="1"/>
  <c r="FX30" i="1" s="1"/>
  <c r="FU30" i="1"/>
  <c r="FV30" i="1" s="1"/>
  <c r="FT30" i="1"/>
  <c r="FS30" i="1"/>
  <c r="GD30" i="1" s="1"/>
  <c r="FR30" i="1"/>
  <c r="GF29" i="1"/>
  <c r="GE29" i="1" s="1"/>
  <c r="FY29" i="1"/>
  <c r="FZ29" i="1" s="1"/>
  <c r="FW29" i="1"/>
  <c r="FX29" i="1" s="1"/>
  <c r="FU29" i="1"/>
  <c r="FV29" i="1" s="1"/>
  <c r="FT29" i="1"/>
  <c r="FS29" i="1"/>
  <c r="FR29" i="1"/>
  <c r="GF28" i="1"/>
  <c r="GE28" i="1" s="1"/>
  <c r="FY28" i="1"/>
  <c r="FZ28" i="1" s="1"/>
  <c r="FW28" i="1"/>
  <c r="FX28" i="1" s="1"/>
  <c r="FU28" i="1"/>
  <c r="FV28" i="1" s="1"/>
  <c r="FT28" i="1"/>
  <c r="FS28" i="1"/>
  <c r="FR28" i="1"/>
  <c r="GF27" i="1"/>
  <c r="GE27" i="1" s="1"/>
  <c r="FY27" i="1"/>
  <c r="FZ27" i="1" s="1"/>
  <c r="FW27" i="1"/>
  <c r="FX27" i="1" s="1"/>
  <c r="FU27" i="1"/>
  <c r="FV27" i="1" s="1"/>
  <c r="FT27" i="1"/>
  <c r="FS27" i="1"/>
  <c r="GD27" i="1" s="1"/>
  <c r="FR27" i="1"/>
  <c r="GF26" i="1"/>
  <c r="GE26" i="1" s="1"/>
  <c r="FY26" i="1"/>
  <c r="FZ26" i="1" s="1"/>
  <c r="FW26" i="1"/>
  <c r="FX26" i="1" s="1"/>
  <c r="FU26" i="1"/>
  <c r="FV26" i="1" s="1"/>
  <c r="FT26" i="1"/>
  <c r="FS26" i="1"/>
  <c r="GD26" i="1" s="1"/>
  <c r="FR26" i="1"/>
  <c r="GF25" i="1"/>
  <c r="GE25" i="1" s="1"/>
  <c r="FY25" i="1"/>
  <c r="FZ25" i="1" s="1"/>
  <c r="FW25" i="1"/>
  <c r="FX25" i="1" s="1"/>
  <c r="FU25" i="1"/>
  <c r="FV25" i="1" s="1"/>
  <c r="FT25" i="1"/>
  <c r="FS25" i="1"/>
  <c r="GD25" i="1" s="1"/>
  <c r="FR25" i="1"/>
  <c r="GF24" i="1"/>
  <c r="GE24" i="1" s="1"/>
  <c r="FY24" i="1"/>
  <c r="FZ24" i="1" s="1"/>
  <c r="FW24" i="1"/>
  <c r="FX24" i="1" s="1"/>
  <c r="FU24" i="1"/>
  <c r="FV24" i="1" s="1"/>
  <c r="FT24" i="1"/>
  <c r="FS24" i="1"/>
  <c r="GD24" i="1" s="1"/>
  <c r="FR24" i="1"/>
  <c r="GG33" i="1"/>
  <c r="GF23" i="1"/>
  <c r="GE23" i="1" s="1"/>
  <c r="FY23" i="1"/>
  <c r="FZ23" i="1" s="1"/>
  <c r="FW23" i="1"/>
  <c r="FX23" i="1" s="1"/>
  <c r="FU23" i="1"/>
  <c r="FV23" i="1" s="1"/>
  <c r="FT23" i="1"/>
  <c r="FS23" i="1"/>
  <c r="FR23" i="1"/>
  <c r="GA21" i="1"/>
  <c r="GF20" i="1"/>
  <c r="GE20" i="1" s="1"/>
  <c r="FY20" i="1"/>
  <c r="FZ20" i="1" s="1"/>
  <c r="FW20" i="1"/>
  <c r="FX20" i="1" s="1"/>
  <c r="FU20" i="1"/>
  <c r="FV20" i="1" s="1"/>
  <c r="FT20" i="1"/>
  <c r="FS20" i="1"/>
  <c r="GD20" i="1" s="1"/>
  <c r="FR20" i="1"/>
  <c r="GB20" i="1" s="1"/>
  <c r="GG21" i="1"/>
  <c r="GF19" i="1"/>
  <c r="GE19" i="1" s="1"/>
  <c r="FY19" i="1"/>
  <c r="FZ19" i="1" s="1"/>
  <c r="FW19" i="1"/>
  <c r="FX19" i="1" s="1"/>
  <c r="FU19" i="1"/>
  <c r="FV19" i="1" s="1"/>
  <c r="FT19" i="1"/>
  <c r="FS19" i="1"/>
  <c r="FR19" i="1"/>
  <c r="GA18" i="1"/>
  <c r="GF17" i="1"/>
  <c r="GE17" i="1" s="1"/>
  <c r="FY17" i="1"/>
  <c r="FZ17" i="1" s="1"/>
  <c r="FW17" i="1"/>
  <c r="FX17" i="1" s="1"/>
  <c r="FU17" i="1"/>
  <c r="FV17" i="1" s="1"/>
  <c r="FT17" i="1"/>
  <c r="FS17" i="1"/>
  <c r="FR17" i="1"/>
  <c r="GB17" i="1" s="1"/>
  <c r="GG18" i="1"/>
  <c r="GF16" i="1"/>
  <c r="GE16" i="1" s="1"/>
  <c r="FY16" i="1"/>
  <c r="FZ16" i="1" s="1"/>
  <c r="FW16" i="1"/>
  <c r="FX16" i="1" s="1"/>
  <c r="FU16" i="1"/>
  <c r="FV16" i="1" s="1"/>
  <c r="FT16" i="1"/>
  <c r="FS16" i="1"/>
  <c r="FR16" i="1"/>
  <c r="GA15" i="1"/>
  <c r="GF14" i="1"/>
  <c r="GE14" i="1" s="1"/>
  <c r="FY14" i="1"/>
  <c r="FZ14" i="1" s="1"/>
  <c r="FW14" i="1"/>
  <c r="FX14" i="1" s="1"/>
  <c r="FU14" i="1"/>
  <c r="FV14" i="1" s="1"/>
  <c r="FT14" i="1"/>
  <c r="FS14" i="1"/>
  <c r="GD14" i="1" s="1"/>
  <c r="FR14" i="1"/>
  <c r="GB14" i="1" s="1"/>
  <c r="GG15" i="1"/>
  <c r="GF13" i="1"/>
  <c r="GE13" i="1" s="1"/>
  <c r="FY13" i="1"/>
  <c r="FZ13" i="1" s="1"/>
  <c r="FW13" i="1"/>
  <c r="FX13" i="1" s="1"/>
  <c r="FU13" i="1"/>
  <c r="FV13" i="1" s="1"/>
  <c r="FT13" i="1"/>
  <c r="FS13" i="1"/>
  <c r="FR13" i="1"/>
  <c r="GA12" i="1"/>
  <c r="GF11" i="1"/>
  <c r="FY11" i="1"/>
  <c r="FZ11" i="1" s="1"/>
  <c r="FW11" i="1"/>
  <c r="FX11" i="1" s="1"/>
  <c r="FU11" i="1"/>
  <c r="FV11" i="1" s="1"/>
  <c r="FT11" i="1"/>
  <c r="FS11" i="1"/>
  <c r="FR11" i="1"/>
  <c r="GB11" i="1" s="1"/>
  <c r="GF10" i="1"/>
  <c r="FY10" i="1"/>
  <c r="FZ10" i="1" s="1"/>
  <c r="FW10" i="1"/>
  <c r="FX10" i="1" s="1"/>
  <c r="FU10" i="1"/>
  <c r="FV10" i="1" s="1"/>
  <c r="FT10" i="1"/>
  <c r="FS10" i="1"/>
  <c r="GD10" i="1" s="1"/>
  <c r="FR10" i="1"/>
  <c r="GB10" i="1" s="1"/>
  <c r="GF9" i="1"/>
  <c r="FY9" i="1"/>
  <c r="FZ9" i="1" s="1"/>
  <c r="FW9" i="1"/>
  <c r="FX9" i="1" s="1"/>
  <c r="FU9" i="1"/>
  <c r="FV9" i="1" s="1"/>
  <c r="FT9" i="1"/>
  <c r="FS9" i="1"/>
  <c r="GD9" i="1" s="1"/>
  <c r="FR9" i="1"/>
  <c r="GB9" i="1" s="1"/>
  <c r="GF8" i="1"/>
  <c r="FY8" i="1"/>
  <c r="FZ8" i="1" s="1"/>
  <c r="FW8" i="1"/>
  <c r="FX8" i="1" s="1"/>
  <c r="FU8" i="1"/>
  <c r="FV8" i="1" s="1"/>
  <c r="FT8" i="1"/>
  <c r="FS8" i="1"/>
  <c r="FR8" i="1"/>
  <c r="GB8" i="1" s="1"/>
  <c r="GF7" i="1"/>
  <c r="FY7" i="1"/>
  <c r="FZ7" i="1" s="1"/>
  <c r="FW7" i="1"/>
  <c r="FX7" i="1" s="1"/>
  <c r="FU7" i="1"/>
  <c r="FV7" i="1" s="1"/>
  <c r="FT7" i="1"/>
  <c r="FS7" i="1"/>
  <c r="FR7" i="1"/>
  <c r="GB7" i="1" s="1"/>
  <c r="GG12" i="1"/>
  <c r="GF6" i="1"/>
  <c r="FY6" i="1"/>
  <c r="FZ6" i="1" s="1"/>
  <c r="FW6" i="1"/>
  <c r="FX6" i="1" s="1"/>
  <c r="FU6" i="1"/>
  <c r="FV6" i="1" s="1"/>
  <c r="FT6" i="1"/>
  <c r="FS6" i="1"/>
  <c r="FR6" i="1"/>
  <c r="FH64" i="1"/>
  <c r="FM63" i="1"/>
  <c r="FL63" i="1" s="1"/>
  <c r="FF63" i="1"/>
  <c r="FG63" i="1" s="1"/>
  <c r="FD63" i="1"/>
  <c r="FE63" i="1" s="1"/>
  <c r="FB63" i="1"/>
  <c r="FC63" i="1" s="1"/>
  <c r="FA63" i="1"/>
  <c r="EZ63" i="1"/>
  <c r="FK63" i="1" s="1"/>
  <c r="EY63" i="1"/>
  <c r="FM62" i="1"/>
  <c r="FL62" i="1" s="1"/>
  <c r="FF62" i="1"/>
  <c r="FG62" i="1" s="1"/>
  <c r="FD62" i="1"/>
  <c r="FE62" i="1" s="1"/>
  <c r="FB62" i="1"/>
  <c r="FC62" i="1" s="1"/>
  <c r="FA62" i="1"/>
  <c r="EZ62" i="1"/>
  <c r="FK62" i="1" s="1"/>
  <c r="EY62" i="1"/>
  <c r="FM61" i="1"/>
  <c r="FL61" i="1" s="1"/>
  <c r="FF61" i="1"/>
  <c r="FG61" i="1" s="1"/>
  <c r="FD61" i="1"/>
  <c r="FE61" i="1" s="1"/>
  <c r="FB61" i="1"/>
  <c r="FC61" i="1" s="1"/>
  <c r="FA61" i="1"/>
  <c r="EZ61" i="1"/>
  <c r="EY61" i="1"/>
  <c r="FN64" i="1"/>
  <c r="FM60" i="1"/>
  <c r="FF60" i="1"/>
  <c r="FG60" i="1" s="1"/>
  <c r="FD60" i="1"/>
  <c r="FE60" i="1" s="1"/>
  <c r="FB60" i="1"/>
  <c r="FC60" i="1" s="1"/>
  <c r="FA60" i="1"/>
  <c r="EZ60" i="1"/>
  <c r="EY60" i="1"/>
  <c r="FH59" i="1"/>
  <c r="FL58" i="1"/>
  <c r="FG58" i="1"/>
  <c r="FE58" i="1"/>
  <c r="FC58" i="1"/>
  <c r="FK58" i="1"/>
  <c r="FN59" i="1"/>
  <c r="FG57" i="1"/>
  <c r="FE57" i="1"/>
  <c r="FC57" i="1"/>
  <c r="FH56" i="1"/>
  <c r="FM55" i="1"/>
  <c r="FL55" i="1" s="1"/>
  <c r="FF55" i="1"/>
  <c r="FG55" i="1" s="1"/>
  <c r="FD55" i="1"/>
  <c r="FE55" i="1" s="1"/>
  <c r="FB55" i="1"/>
  <c r="FC55" i="1" s="1"/>
  <c r="FA55" i="1"/>
  <c r="EZ55" i="1"/>
  <c r="EY55" i="1"/>
  <c r="FM54" i="1"/>
  <c r="FL54" i="1" s="1"/>
  <c r="FF54" i="1"/>
  <c r="FG54" i="1" s="1"/>
  <c r="FD54" i="1"/>
  <c r="FE54" i="1" s="1"/>
  <c r="FB54" i="1"/>
  <c r="FC54" i="1" s="1"/>
  <c r="FA54" i="1"/>
  <c r="EZ54" i="1"/>
  <c r="FK54" i="1" s="1"/>
  <c r="EY54" i="1"/>
  <c r="FN56" i="1"/>
  <c r="FM53" i="1"/>
  <c r="FF53" i="1"/>
  <c r="FG53" i="1" s="1"/>
  <c r="FD53" i="1"/>
  <c r="FE53" i="1" s="1"/>
  <c r="FB53" i="1"/>
  <c r="FC53" i="1" s="1"/>
  <c r="FA53" i="1"/>
  <c r="FA56" i="1" s="1"/>
  <c r="EZ53" i="1"/>
  <c r="EY53" i="1"/>
  <c r="FH52" i="1"/>
  <c r="FM51" i="1"/>
  <c r="FL51" i="1" s="1"/>
  <c r="FF51" i="1"/>
  <c r="FG51" i="1" s="1"/>
  <c r="FD51" i="1"/>
  <c r="FE51" i="1" s="1"/>
  <c r="FB51" i="1"/>
  <c r="FC51" i="1" s="1"/>
  <c r="FA51" i="1"/>
  <c r="EZ51" i="1"/>
  <c r="EY51" i="1"/>
  <c r="FN52" i="1"/>
  <c r="FM50" i="1"/>
  <c r="FF50" i="1"/>
  <c r="FG50" i="1" s="1"/>
  <c r="FD50" i="1"/>
  <c r="FE50" i="1" s="1"/>
  <c r="FB50" i="1"/>
  <c r="FC50" i="1" s="1"/>
  <c r="FA50" i="1"/>
  <c r="EZ50" i="1"/>
  <c r="FK50" i="1" s="1"/>
  <c r="EY50" i="1"/>
  <c r="FH49" i="1"/>
  <c r="FM48" i="1"/>
  <c r="FL48" i="1" s="1"/>
  <c r="FF48" i="1"/>
  <c r="FG48" i="1" s="1"/>
  <c r="FD48" i="1"/>
  <c r="FE48" i="1" s="1"/>
  <c r="FB48" i="1"/>
  <c r="FC48" i="1" s="1"/>
  <c r="FA48" i="1"/>
  <c r="EZ48" i="1"/>
  <c r="EY48" i="1"/>
  <c r="FN49" i="1"/>
  <c r="FM47" i="1"/>
  <c r="FF47" i="1"/>
  <c r="FG47" i="1" s="1"/>
  <c r="FD47" i="1"/>
  <c r="FE47" i="1" s="1"/>
  <c r="FB47" i="1"/>
  <c r="FC47" i="1" s="1"/>
  <c r="FA47" i="1"/>
  <c r="EZ47" i="1"/>
  <c r="EY47" i="1"/>
  <c r="FH46" i="1"/>
  <c r="FM45" i="1"/>
  <c r="FL45" i="1" s="1"/>
  <c r="FF45" i="1"/>
  <c r="FG45" i="1" s="1"/>
  <c r="FD45" i="1"/>
  <c r="FE45" i="1" s="1"/>
  <c r="FB45" i="1"/>
  <c r="FC45" i="1" s="1"/>
  <c r="FA45" i="1"/>
  <c r="EZ45" i="1"/>
  <c r="FK45" i="1" s="1"/>
  <c r="EY45" i="1"/>
  <c r="FN46" i="1"/>
  <c r="FM44" i="1"/>
  <c r="FF44" i="1"/>
  <c r="FG44" i="1" s="1"/>
  <c r="FD44" i="1"/>
  <c r="FE44" i="1" s="1"/>
  <c r="FB44" i="1"/>
  <c r="FC44" i="1" s="1"/>
  <c r="FA44" i="1"/>
  <c r="FA46" i="1" s="1"/>
  <c r="EZ44" i="1"/>
  <c r="EY44" i="1"/>
  <c r="FH43" i="1"/>
  <c r="FM42" i="1"/>
  <c r="FL42" i="1" s="1"/>
  <c r="FF42" i="1"/>
  <c r="FG42" i="1" s="1"/>
  <c r="FD42" i="1"/>
  <c r="FE42" i="1" s="1"/>
  <c r="FB42" i="1"/>
  <c r="FC42" i="1" s="1"/>
  <c r="FA42" i="1"/>
  <c r="EZ42" i="1"/>
  <c r="EY42" i="1"/>
  <c r="FN43" i="1"/>
  <c r="FM41" i="1"/>
  <c r="FF41" i="1"/>
  <c r="FG41" i="1" s="1"/>
  <c r="FD41" i="1"/>
  <c r="FE41" i="1" s="1"/>
  <c r="FB41" i="1"/>
  <c r="FC41" i="1" s="1"/>
  <c r="FA41" i="1"/>
  <c r="EZ41" i="1"/>
  <c r="FK41" i="1" s="1"/>
  <c r="EY41" i="1"/>
  <c r="FH40" i="1"/>
  <c r="FM39" i="1"/>
  <c r="FL39" i="1" s="1"/>
  <c r="FF39" i="1"/>
  <c r="FG39" i="1" s="1"/>
  <c r="FD39" i="1"/>
  <c r="FE39" i="1" s="1"/>
  <c r="FB39" i="1"/>
  <c r="FC39" i="1" s="1"/>
  <c r="FA39" i="1"/>
  <c r="EZ39" i="1"/>
  <c r="EY39" i="1"/>
  <c r="FN40" i="1"/>
  <c r="FM38" i="1"/>
  <c r="FF38" i="1"/>
  <c r="FG38" i="1" s="1"/>
  <c r="FD38" i="1"/>
  <c r="FE38" i="1" s="1"/>
  <c r="FB38" i="1"/>
  <c r="FC38" i="1" s="1"/>
  <c r="FA38" i="1"/>
  <c r="EZ38" i="1"/>
  <c r="EY38" i="1"/>
  <c r="FH37" i="1"/>
  <c r="FM36" i="1"/>
  <c r="FL36" i="1" s="1"/>
  <c r="FF36" i="1"/>
  <c r="FG36" i="1" s="1"/>
  <c r="FD36" i="1"/>
  <c r="FE36" i="1" s="1"/>
  <c r="FB36" i="1"/>
  <c r="FC36" i="1" s="1"/>
  <c r="FA36" i="1"/>
  <c r="EZ36" i="1"/>
  <c r="FK36" i="1" s="1"/>
  <c r="EY36" i="1"/>
  <c r="FM35" i="1"/>
  <c r="FL35" i="1" s="1"/>
  <c r="FF35" i="1"/>
  <c r="FG35" i="1" s="1"/>
  <c r="FD35" i="1"/>
  <c r="FE35" i="1" s="1"/>
  <c r="FB35" i="1"/>
  <c r="FC35" i="1" s="1"/>
  <c r="FA35" i="1"/>
  <c r="EZ35" i="1"/>
  <c r="FK35" i="1" s="1"/>
  <c r="EY35" i="1"/>
  <c r="FN37" i="1"/>
  <c r="FM34" i="1"/>
  <c r="FF34" i="1"/>
  <c r="FG34" i="1" s="1"/>
  <c r="FD34" i="1"/>
  <c r="FE34" i="1" s="1"/>
  <c r="FB34" i="1"/>
  <c r="FC34" i="1" s="1"/>
  <c r="FA34" i="1"/>
  <c r="EZ34" i="1"/>
  <c r="EY34" i="1"/>
  <c r="FH33" i="1"/>
  <c r="FM32" i="1"/>
  <c r="FL32" i="1" s="1"/>
  <c r="FF32" i="1"/>
  <c r="FG32" i="1" s="1"/>
  <c r="FD32" i="1"/>
  <c r="FE32" i="1" s="1"/>
  <c r="FB32" i="1"/>
  <c r="FC32" i="1" s="1"/>
  <c r="FA32" i="1"/>
  <c r="EZ32" i="1"/>
  <c r="EY32" i="1"/>
  <c r="FM31" i="1"/>
  <c r="FL31" i="1" s="1"/>
  <c r="FF31" i="1"/>
  <c r="FG31" i="1" s="1"/>
  <c r="FD31" i="1"/>
  <c r="FE31" i="1" s="1"/>
  <c r="FB31" i="1"/>
  <c r="FC31" i="1" s="1"/>
  <c r="FA31" i="1"/>
  <c r="EZ31" i="1"/>
  <c r="FK31" i="1" s="1"/>
  <c r="EY31" i="1"/>
  <c r="FM30" i="1"/>
  <c r="FL30" i="1" s="1"/>
  <c r="FF30" i="1"/>
  <c r="FG30" i="1" s="1"/>
  <c r="FD30" i="1"/>
  <c r="FE30" i="1" s="1"/>
  <c r="FB30" i="1"/>
  <c r="FC30" i="1" s="1"/>
  <c r="FA30" i="1"/>
  <c r="EZ30" i="1"/>
  <c r="FK30" i="1" s="1"/>
  <c r="EY30" i="1"/>
  <c r="FM29" i="1"/>
  <c r="FL29" i="1" s="1"/>
  <c r="FF29" i="1"/>
  <c r="FG29" i="1" s="1"/>
  <c r="FD29" i="1"/>
  <c r="FE29" i="1" s="1"/>
  <c r="FB29" i="1"/>
  <c r="FC29" i="1" s="1"/>
  <c r="FA29" i="1"/>
  <c r="EZ29" i="1"/>
  <c r="EY29" i="1"/>
  <c r="FM28" i="1"/>
  <c r="FL28" i="1" s="1"/>
  <c r="FF28" i="1"/>
  <c r="FG28" i="1" s="1"/>
  <c r="FD28" i="1"/>
  <c r="FE28" i="1" s="1"/>
  <c r="FB28" i="1"/>
  <c r="FC28" i="1" s="1"/>
  <c r="FA28" i="1"/>
  <c r="EZ28" i="1"/>
  <c r="EY28" i="1"/>
  <c r="FM27" i="1"/>
  <c r="FL27" i="1" s="1"/>
  <c r="FF27" i="1"/>
  <c r="FG27" i="1" s="1"/>
  <c r="FD27" i="1"/>
  <c r="FE27" i="1" s="1"/>
  <c r="FB27" i="1"/>
  <c r="FC27" i="1" s="1"/>
  <c r="FA27" i="1"/>
  <c r="EZ27" i="1"/>
  <c r="EY27" i="1"/>
  <c r="FM26" i="1"/>
  <c r="FL26" i="1" s="1"/>
  <c r="FF26" i="1"/>
  <c r="FG26" i="1" s="1"/>
  <c r="FD26" i="1"/>
  <c r="FE26" i="1" s="1"/>
  <c r="FB26" i="1"/>
  <c r="FC26" i="1" s="1"/>
  <c r="FA26" i="1"/>
  <c r="EZ26" i="1"/>
  <c r="EY26" i="1"/>
  <c r="FM25" i="1"/>
  <c r="FL25" i="1" s="1"/>
  <c r="FF25" i="1"/>
  <c r="FG25" i="1" s="1"/>
  <c r="FD25" i="1"/>
  <c r="FE25" i="1" s="1"/>
  <c r="FB25" i="1"/>
  <c r="FC25" i="1" s="1"/>
  <c r="FA25" i="1"/>
  <c r="EZ25" i="1"/>
  <c r="FK25" i="1" s="1"/>
  <c r="EY25" i="1"/>
  <c r="FM24" i="1"/>
  <c r="FL24" i="1" s="1"/>
  <c r="FF24" i="1"/>
  <c r="FG24" i="1" s="1"/>
  <c r="FD24" i="1"/>
  <c r="FE24" i="1" s="1"/>
  <c r="FB24" i="1"/>
  <c r="FC24" i="1" s="1"/>
  <c r="FA24" i="1"/>
  <c r="EZ24" i="1"/>
  <c r="FK24" i="1" s="1"/>
  <c r="EY24" i="1"/>
  <c r="FN33" i="1"/>
  <c r="FM23" i="1"/>
  <c r="FF23" i="1"/>
  <c r="FG23" i="1" s="1"/>
  <c r="FD23" i="1"/>
  <c r="FE23" i="1" s="1"/>
  <c r="FB23" i="1"/>
  <c r="FC23" i="1" s="1"/>
  <c r="FA23" i="1"/>
  <c r="EZ23" i="1"/>
  <c r="EY23" i="1"/>
  <c r="FH21" i="1"/>
  <c r="FM20" i="1"/>
  <c r="FL20" i="1" s="1"/>
  <c r="FF20" i="1"/>
  <c r="FG20" i="1" s="1"/>
  <c r="FD20" i="1"/>
  <c r="FE20" i="1" s="1"/>
  <c r="FB20" i="1"/>
  <c r="FC20" i="1" s="1"/>
  <c r="FA20" i="1"/>
  <c r="EZ20" i="1"/>
  <c r="EY20" i="1"/>
  <c r="FN21" i="1"/>
  <c r="FM19" i="1"/>
  <c r="FF19" i="1"/>
  <c r="FG19" i="1" s="1"/>
  <c r="FD19" i="1"/>
  <c r="FE19" i="1" s="1"/>
  <c r="FB19" i="1"/>
  <c r="FC19" i="1" s="1"/>
  <c r="FA19" i="1"/>
  <c r="FA21" i="1" s="1"/>
  <c r="EZ19" i="1"/>
  <c r="FK19" i="1" s="1"/>
  <c r="EY19" i="1"/>
  <c r="FH18" i="1"/>
  <c r="FM17" i="1"/>
  <c r="FL17" i="1" s="1"/>
  <c r="FF17" i="1"/>
  <c r="FG17" i="1" s="1"/>
  <c r="FD17" i="1"/>
  <c r="FE17" i="1" s="1"/>
  <c r="FB17" i="1"/>
  <c r="FC17" i="1" s="1"/>
  <c r="FA17" i="1"/>
  <c r="EZ17" i="1"/>
  <c r="EY17" i="1"/>
  <c r="FN18" i="1"/>
  <c r="FM16" i="1"/>
  <c r="FF16" i="1"/>
  <c r="FG16" i="1" s="1"/>
  <c r="FD16" i="1"/>
  <c r="FE16" i="1" s="1"/>
  <c r="FB16" i="1"/>
  <c r="FC16" i="1" s="1"/>
  <c r="FA16" i="1"/>
  <c r="EZ16" i="1"/>
  <c r="EY16" i="1"/>
  <c r="FH15" i="1"/>
  <c r="FM14" i="1"/>
  <c r="FL14" i="1" s="1"/>
  <c r="FF14" i="1"/>
  <c r="FG14" i="1" s="1"/>
  <c r="FD14" i="1"/>
  <c r="FE14" i="1" s="1"/>
  <c r="FB14" i="1"/>
  <c r="FC14" i="1" s="1"/>
  <c r="FA14" i="1"/>
  <c r="EZ14" i="1"/>
  <c r="FK14" i="1" s="1"/>
  <c r="EY14" i="1"/>
  <c r="FN15" i="1"/>
  <c r="FM13" i="1"/>
  <c r="FF13" i="1"/>
  <c r="FG13" i="1" s="1"/>
  <c r="FD13" i="1"/>
  <c r="FE13" i="1" s="1"/>
  <c r="FB13" i="1"/>
  <c r="FC13" i="1" s="1"/>
  <c r="FA13" i="1"/>
  <c r="EZ13" i="1"/>
  <c r="EY13" i="1"/>
  <c r="FH12" i="1"/>
  <c r="FM11" i="1"/>
  <c r="FL11" i="1" s="1"/>
  <c r="FF11" i="1"/>
  <c r="FG11" i="1" s="1"/>
  <c r="FD11" i="1"/>
  <c r="FE11" i="1" s="1"/>
  <c r="FB11" i="1"/>
  <c r="FC11" i="1" s="1"/>
  <c r="FA11" i="1"/>
  <c r="EZ11" i="1"/>
  <c r="EY11" i="1"/>
  <c r="FM10" i="1"/>
  <c r="FL10" i="1" s="1"/>
  <c r="FF10" i="1"/>
  <c r="FG10" i="1" s="1"/>
  <c r="FD10" i="1"/>
  <c r="FE10" i="1" s="1"/>
  <c r="FB10" i="1"/>
  <c r="FC10" i="1" s="1"/>
  <c r="FA10" i="1"/>
  <c r="EZ10" i="1"/>
  <c r="FK10" i="1" s="1"/>
  <c r="EY10" i="1"/>
  <c r="FM9" i="1"/>
  <c r="FL9" i="1" s="1"/>
  <c r="FF9" i="1"/>
  <c r="FG9" i="1" s="1"/>
  <c r="FD9" i="1"/>
  <c r="FE9" i="1" s="1"/>
  <c r="FB9" i="1"/>
  <c r="FC9" i="1" s="1"/>
  <c r="FA9" i="1"/>
  <c r="EZ9" i="1"/>
  <c r="FK9" i="1" s="1"/>
  <c r="EY9" i="1"/>
  <c r="FM8" i="1"/>
  <c r="FL8" i="1" s="1"/>
  <c r="FF8" i="1"/>
  <c r="FG8" i="1" s="1"/>
  <c r="FD8" i="1"/>
  <c r="FE8" i="1" s="1"/>
  <c r="FB8" i="1"/>
  <c r="FC8" i="1" s="1"/>
  <c r="FA8" i="1"/>
  <c r="EZ8" i="1"/>
  <c r="EY8" i="1"/>
  <c r="FM7" i="1"/>
  <c r="FL7" i="1" s="1"/>
  <c r="FF7" i="1"/>
  <c r="FG7" i="1" s="1"/>
  <c r="FD7" i="1"/>
  <c r="FE7" i="1" s="1"/>
  <c r="FB7" i="1"/>
  <c r="FC7" i="1" s="1"/>
  <c r="FA7" i="1"/>
  <c r="EZ7" i="1"/>
  <c r="EY7" i="1"/>
  <c r="FN12" i="1"/>
  <c r="FM6" i="1"/>
  <c r="FF6" i="1"/>
  <c r="FG6" i="1" s="1"/>
  <c r="FD6" i="1"/>
  <c r="FE6" i="1" s="1"/>
  <c r="FB6" i="1"/>
  <c r="FC6" i="1" s="1"/>
  <c r="FA6" i="1"/>
  <c r="EZ6" i="1"/>
  <c r="EY6" i="1"/>
  <c r="EO64" i="1"/>
  <c r="ET63" i="1"/>
  <c r="ES63" i="1" s="1"/>
  <c r="EM63" i="1"/>
  <c r="EN63" i="1" s="1"/>
  <c r="EK63" i="1"/>
  <c r="EL63" i="1" s="1"/>
  <c r="EI63" i="1"/>
  <c r="EJ63" i="1" s="1"/>
  <c r="EH63" i="1"/>
  <c r="EG63" i="1"/>
  <c r="ER63" i="1" s="1"/>
  <c r="EF63" i="1"/>
  <c r="ET62" i="1"/>
  <c r="ES62" i="1" s="1"/>
  <c r="EM62" i="1"/>
  <c r="EN62" i="1" s="1"/>
  <c r="EK62" i="1"/>
  <c r="EL62" i="1" s="1"/>
  <c r="EI62" i="1"/>
  <c r="EJ62" i="1" s="1"/>
  <c r="EH62" i="1"/>
  <c r="EG62" i="1"/>
  <c r="ER62" i="1" s="1"/>
  <c r="EF62" i="1"/>
  <c r="ET61" i="1"/>
  <c r="ES61" i="1" s="1"/>
  <c r="EM61" i="1"/>
  <c r="EN61" i="1" s="1"/>
  <c r="EK61" i="1"/>
  <c r="EL61" i="1" s="1"/>
  <c r="EI61" i="1"/>
  <c r="EJ61" i="1" s="1"/>
  <c r="EH61" i="1"/>
  <c r="EG61" i="1"/>
  <c r="EF61" i="1"/>
  <c r="EU64" i="1"/>
  <c r="ET60" i="1"/>
  <c r="EM60" i="1"/>
  <c r="EN60" i="1" s="1"/>
  <c r="EK60" i="1"/>
  <c r="EL60" i="1" s="1"/>
  <c r="EI60" i="1"/>
  <c r="EJ60" i="1" s="1"/>
  <c r="EH60" i="1"/>
  <c r="EG60" i="1"/>
  <c r="EF60" i="1"/>
  <c r="EO59" i="1"/>
  <c r="ES58" i="1"/>
  <c r="EN58" i="1"/>
  <c r="EL58" i="1"/>
  <c r="EJ58" i="1"/>
  <c r="ER58" i="1"/>
  <c r="EU59" i="1"/>
  <c r="EN57" i="1"/>
  <c r="EL57" i="1"/>
  <c r="EJ57" i="1"/>
  <c r="EO56" i="1"/>
  <c r="ET55" i="1"/>
  <c r="ES55" i="1" s="1"/>
  <c r="EM55" i="1"/>
  <c r="EN55" i="1" s="1"/>
  <c r="EK55" i="1"/>
  <c r="EL55" i="1" s="1"/>
  <c r="EI55" i="1"/>
  <c r="EJ55" i="1" s="1"/>
  <c r="EH55" i="1"/>
  <c r="EG55" i="1"/>
  <c r="EF55" i="1"/>
  <c r="ET54" i="1"/>
  <c r="ES54" i="1" s="1"/>
  <c r="EM54" i="1"/>
  <c r="EN54" i="1" s="1"/>
  <c r="EK54" i="1"/>
  <c r="EL54" i="1" s="1"/>
  <c r="EI54" i="1"/>
  <c r="EJ54" i="1" s="1"/>
  <c r="EH54" i="1"/>
  <c r="EG54" i="1"/>
  <c r="ER54" i="1" s="1"/>
  <c r="EF54" i="1"/>
  <c r="EU56" i="1"/>
  <c r="ET53" i="1"/>
  <c r="EM53" i="1"/>
  <c r="EN53" i="1" s="1"/>
  <c r="EK53" i="1"/>
  <c r="EL53" i="1" s="1"/>
  <c r="EI53" i="1"/>
  <c r="EJ53" i="1" s="1"/>
  <c r="EH53" i="1"/>
  <c r="EH56" i="1" s="1"/>
  <c r="EG53" i="1"/>
  <c r="EF53" i="1"/>
  <c r="EO52" i="1"/>
  <c r="ET51" i="1"/>
  <c r="ES51" i="1" s="1"/>
  <c r="EM51" i="1"/>
  <c r="EN51" i="1" s="1"/>
  <c r="EK51" i="1"/>
  <c r="EL51" i="1" s="1"/>
  <c r="EI51" i="1"/>
  <c r="EJ51" i="1" s="1"/>
  <c r="EH51" i="1"/>
  <c r="EG51" i="1"/>
  <c r="EF51" i="1"/>
  <c r="EU52" i="1"/>
  <c r="ET50" i="1"/>
  <c r="EM50" i="1"/>
  <c r="EN50" i="1" s="1"/>
  <c r="EK50" i="1"/>
  <c r="EL50" i="1" s="1"/>
  <c r="EI50" i="1"/>
  <c r="EJ50" i="1" s="1"/>
  <c r="EH50" i="1"/>
  <c r="EG50" i="1"/>
  <c r="ER50" i="1" s="1"/>
  <c r="EF50" i="1"/>
  <c r="EO49" i="1"/>
  <c r="ET48" i="1"/>
  <c r="ES48" i="1" s="1"/>
  <c r="EM48" i="1"/>
  <c r="EN48" i="1" s="1"/>
  <c r="EK48" i="1"/>
  <c r="EL48" i="1" s="1"/>
  <c r="EI48" i="1"/>
  <c r="EJ48" i="1" s="1"/>
  <c r="EH48" i="1"/>
  <c r="EG48" i="1"/>
  <c r="EF48" i="1"/>
  <c r="EU49" i="1"/>
  <c r="ET47" i="1"/>
  <c r="EM47" i="1"/>
  <c r="EN47" i="1" s="1"/>
  <c r="EK47" i="1"/>
  <c r="EL47" i="1" s="1"/>
  <c r="EI47" i="1"/>
  <c r="EJ47" i="1" s="1"/>
  <c r="EH47" i="1"/>
  <c r="EG47" i="1"/>
  <c r="EF47" i="1"/>
  <c r="EO46" i="1"/>
  <c r="ET45" i="1"/>
  <c r="ES45" i="1" s="1"/>
  <c r="EM45" i="1"/>
  <c r="EN45" i="1" s="1"/>
  <c r="EK45" i="1"/>
  <c r="EL45" i="1" s="1"/>
  <c r="EI45" i="1"/>
  <c r="EJ45" i="1" s="1"/>
  <c r="EH45" i="1"/>
  <c r="EG45" i="1"/>
  <c r="ER45" i="1" s="1"/>
  <c r="EF45" i="1"/>
  <c r="EU46" i="1"/>
  <c r="ET44" i="1"/>
  <c r="EM44" i="1"/>
  <c r="EN44" i="1" s="1"/>
  <c r="EK44" i="1"/>
  <c r="EL44" i="1" s="1"/>
  <c r="EI44" i="1"/>
  <c r="EJ44" i="1" s="1"/>
  <c r="EH44" i="1"/>
  <c r="EH46" i="1" s="1"/>
  <c r="EG44" i="1"/>
  <c r="EF44" i="1"/>
  <c r="EO43" i="1"/>
  <c r="ET42" i="1"/>
  <c r="ES42" i="1" s="1"/>
  <c r="EM42" i="1"/>
  <c r="EN42" i="1" s="1"/>
  <c r="EK42" i="1"/>
  <c r="EL42" i="1" s="1"/>
  <c r="EI42" i="1"/>
  <c r="EJ42" i="1" s="1"/>
  <c r="EH42" i="1"/>
  <c r="EG42" i="1"/>
  <c r="EF42" i="1"/>
  <c r="EU43" i="1"/>
  <c r="ET41" i="1"/>
  <c r="EM41" i="1"/>
  <c r="EN41" i="1" s="1"/>
  <c r="EK41" i="1"/>
  <c r="EL41" i="1" s="1"/>
  <c r="EI41" i="1"/>
  <c r="EJ41" i="1" s="1"/>
  <c r="EH41" i="1"/>
  <c r="EG41" i="1"/>
  <c r="ER41" i="1" s="1"/>
  <c r="EF41" i="1"/>
  <c r="EO40" i="1"/>
  <c r="ET39" i="1"/>
  <c r="ES39" i="1" s="1"/>
  <c r="EM39" i="1"/>
  <c r="EN39" i="1" s="1"/>
  <c r="EK39" i="1"/>
  <c r="EL39" i="1" s="1"/>
  <c r="EI39" i="1"/>
  <c r="EJ39" i="1" s="1"/>
  <c r="EH39" i="1"/>
  <c r="EG39" i="1"/>
  <c r="EF39" i="1"/>
  <c r="EU40" i="1"/>
  <c r="ET38" i="1"/>
  <c r="EM38" i="1"/>
  <c r="EN38" i="1" s="1"/>
  <c r="EK38" i="1"/>
  <c r="EL38" i="1" s="1"/>
  <c r="EI38" i="1"/>
  <c r="EJ38" i="1" s="1"/>
  <c r="EH38" i="1"/>
  <c r="EG38" i="1"/>
  <c r="EF38" i="1"/>
  <c r="EO37" i="1"/>
  <c r="ET36" i="1"/>
  <c r="ES36" i="1" s="1"/>
  <c r="EM36" i="1"/>
  <c r="EN36" i="1" s="1"/>
  <c r="EK36" i="1"/>
  <c r="EL36" i="1" s="1"/>
  <c r="EI36" i="1"/>
  <c r="EJ36" i="1" s="1"/>
  <c r="EH36" i="1"/>
  <c r="EG36" i="1"/>
  <c r="ER36" i="1" s="1"/>
  <c r="EF36" i="1"/>
  <c r="ET35" i="1"/>
  <c r="ES35" i="1" s="1"/>
  <c r="EM35" i="1"/>
  <c r="EN35" i="1" s="1"/>
  <c r="EK35" i="1"/>
  <c r="EL35" i="1" s="1"/>
  <c r="EI35" i="1"/>
  <c r="EJ35" i="1" s="1"/>
  <c r="EH35" i="1"/>
  <c r="EG35" i="1"/>
  <c r="ER35" i="1" s="1"/>
  <c r="EF35" i="1"/>
  <c r="EU37" i="1"/>
  <c r="ET34" i="1"/>
  <c r="EM34" i="1"/>
  <c r="EN34" i="1" s="1"/>
  <c r="EK34" i="1"/>
  <c r="EL34" i="1" s="1"/>
  <c r="EI34" i="1"/>
  <c r="EJ34" i="1" s="1"/>
  <c r="EH34" i="1"/>
  <c r="EG34" i="1"/>
  <c r="EF34" i="1"/>
  <c r="EO33" i="1"/>
  <c r="ET32" i="1"/>
  <c r="ES32" i="1" s="1"/>
  <c r="EM32" i="1"/>
  <c r="EN32" i="1" s="1"/>
  <c r="EK32" i="1"/>
  <c r="EL32" i="1" s="1"/>
  <c r="EI32" i="1"/>
  <c r="EJ32" i="1" s="1"/>
  <c r="EH32" i="1"/>
  <c r="EG32" i="1"/>
  <c r="EF32" i="1"/>
  <c r="ET31" i="1"/>
  <c r="ES31" i="1" s="1"/>
  <c r="EM31" i="1"/>
  <c r="EN31" i="1" s="1"/>
  <c r="EK31" i="1"/>
  <c r="EL31" i="1" s="1"/>
  <c r="EI31" i="1"/>
  <c r="EJ31" i="1" s="1"/>
  <c r="EH31" i="1"/>
  <c r="EG31" i="1"/>
  <c r="ER31" i="1" s="1"/>
  <c r="EF31" i="1"/>
  <c r="ET30" i="1"/>
  <c r="ES30" i="1" s="1"/>
  <c r="EM30" i="1"/>
  <c r="EN30" i="1" s="1"/>
  <c r="EK30" i="1"/>
  <c r="EL30" i="1" s="1"/>
  <c r="EI30" i="1"/>
  <c r="EJ30" i="1" s="1"/>
  <c r="EH30" i="1"/>
  <c r="EG30" i="1"/>
  <c r="ER30" i="1" s="1"/>
  <c r="EF30" i="1"/>
  <c r="ET29" i="1"/>
  <c r="ES29" i="1" s="1"/>
  <c r="EM29" i="1"/>
  <c r="EN29" i="1" s="1"/>
  <c r="EK29" i="1"/>
  <c r="EL29" i="1" s="1"/>
  <c r="EI29" i="1"/>
  <c r="EJ29" i="1" s="1"/>
  <c r="EH29" i="1"/>
  <c r="EG29" i="1"/>
  <c r="EF29" i="1"/>
  <c r="ET28" i="1"/>
  <c r="ES28" i="1" s="1"/>
  <c r="EM28" i="1"/>
  <c r="EN28" i="1" s="1"/>
  <c r="EK28" i="1"/>
  <c r="EL28" i="1" s="1"/>
  <c r="EI28" i="1"/>
  <c r="EJ28" i="1" s="1"/>
  <c r="EH28" i="1"/>
  <c r="EG28" i="1"/>
  <c r="EF28" i="1"/>
  <c r="ET27" i="1"/>
  <c r="ES27" i="1" s="1"/>
  <c r="EM27" i="1"/>
  <c r="EN27" i="1" s="1"/>
  <c r="EK27" i="1"/>
  <c r="EL27" i="1" s="1"/>
  <c r="EI27" i="1"/>
  <c r="EJ27" i="1" s="1"/>
  <c r="EH27" i="1"/>
  <c r="EG27" i="1"/>
  <c r="EF27" i="1"/>
  <c r="ET26" i="1"/>
  <c r="ES26" i="1" s="1"/>
  <c r="EM26" i="1"/>
  <c r="EN26" i="1" s="1"/>
  <c r="EK26" i="1"/>
  <c r="EL26" i="1" s="1"/>
  <c r="EI26" i="1"/>
  <c r="EJ26" i="1" s="1"/>
  <c r="EH26" i="1"/>
  <c r="EG26" i="1"/>
  <c r="EF26" i="1"/>
  <c r="ET25" i="1"/>
  <c r="ES25" i="1" s="1"/>
  <c r="EM25" i="1"/>
  <c r="EN25" i="1" s="1"/>
  <c r="EK25" i="1"/>
  <c r="EL25" i="1" s="1"/>
  <c r="EI25" i="1"/>
  <c r="EJ25" i="1" s="1"/>
  <c r="EH25" i="1"/>
  <c r="EG25" i="1"/>
  <c r="ER25" i="1" s="1"/>
  <c r="EF25" i="1"/>
  <c r="ET24" i="1"/>
  <c r="ES24" i="1" s="1"/>
  <c r="EM24" i="1"/>
  <c r="EN24" i="1" s="1"/>
  <c r="EK24" i="1"/>
  <c r="EL24" i="1" s="1"/>
  <c r="EI24" i="1"/>
  <c r="EJ24" i="1" s="1"/>
  <c r="EH24" i="1"/>
  <c r="EG24" i="1"/>
  <c r="ER24" i="1" s="1"/>
  <c r="EF24" i="1"/>
  <c r="EU33" i="1"/>
  <c r="ET23" i="1"/>
  <c r="EM23" i="1"/>
  <c r="EN23" i="1" s="1"/>
  <c r="EK23" i="1"/>
  <c r="EL23" i="1" s="1"/>
  <c r="EI23" i="1"/>
  <c r="EJ23" i="1" s="1"/>
  <c r="EH23" i="1"/>
  <c r="EG23" i="1"/>
  <c r="EF23" i="1"/>
  <c r="EO21" i="1"/>
  <c r="ET20" i="1"/>
  <c r="ES20" i="1" s="1"/>
  <c r="EM20" i="1"/>
  <c r="EN20" i="1" s="1"/>
  <c r="EK20" i="1"/>
  <c r="EL20" i="1" s="1"/>
  <c r="EI20" i="1"/>
  <c r="EJ20" i="1" s="1"/>
  <c r="EH20" i="1"/>
  <c r="EG20" i="1"/>
  <c r="EF20" i="1"/>
  <c r="EU21" i="1"/>
  <c r="ET19" i="1"/>
  <c r="EM19" i="1"/>
  <c r="EN19" i="1" s="1"/>
  <c r="EK19" i="1"/>
  <c r="EL19" i="1" s="1"/>
  <c r="EI19" i="1"/>
  <c r="EJ19" i="1" s="1"/>
  <c r="EH19" i="1"/>
  <c r="EH21" i="1" s="1"/>
  <c r="EG19" i="1"/>
  <c r="ER19" i="1" s="1"/>
  <c r="EF19" i="1"/>
  <c r="EO18" i="1"/>
  <c r="ET17" i="1"/>
  <c r="ES17" i="1" s="1"/>
  <c r="EM17" i="1"/>
  <c r="EN17" i="1" s="1"/>
  <c r="EK17" i="1"/>
  <c r="EL17" i="1" s="1"/>
  <c r="EI17" i="1"/>
  <c r="EJ17" i="1" s="1"/>
  <c r="EH17" i="1"/>
  <c r="EG17" i="1"/>
  <c r="EF17" i="1"/>
  <c r="EU18" i="1"/>
  <c r="ET16" i="1"/>
  <c r="EM16" i="1"/>
  <c r="EN16" i="1" s="1"/>
  <c r="EK16" i="1"/>
  <c r="EL16" i="1" s="1"/>
  <c r="EI16" i="1"/>
  <c r="EJ16" i="1" s="1"/>
  <c r="EH16" i="1"/>
  <c r="EG16" i="1"/>
  <c r="EF16" i="1"/>
  <c r="EO15" i="1"/>
  <c r="ET14" i="1"/>
  <c r="ES14" i="1" s="1"/>
  <c r="EM14" i="1"/>
  <c r="EN14" i="1" s="1"/>
  <c r="EK14" i="1"/>
  <c r="EL14" i="1" s="1"/>
  <c r="EI14" i="1"/>
  <c r="EJ14" i="1" s="1"/>
  <c r="EH14" i="1"/>
  <c r="EG14" i="1"/>
  <c r="EF14" i="1"/>
  <c r="EU15" i="1"/>
  <c r="ET13" i="1"/>
  <c r="EM13" i="1"/>
  <c r="EN13" i="1" s="1"/>
  <c r="EK13" i="1"/>
  <c r="EL13" i="1" s="1"/>
  <c r="EI13" i="1"/>
  <c r="EJ13" i="1" s="1"/>
  <c r="EH13" i="1"/>
  <c r="EG13" i="1"/>
  <c r="EF13" i="1"/>
  <c r="EO12" i="1"/>
  <c r="ET11" i="1"/>
  <c r="ES11" i="1" s="1"/>
  <c r="EM11" i="1"/>
  <c r="EN11" i="1" s="1"/>
  <c r="EK11" i="1"/>
  <c r="EL11" i="1" s="1"/>
  <c r="EI11" i="1"/>
  <c r="EJ11" i="1" s="1"/>
  <c r="EH11" i="1"/>
  <c r="EG11" i="1"/>
  <c r="EF11" i="1"/>
  <c r="ET10" i="1"/>
  <c r="ES10" i="1" s="1"/>
  <c r="EM10" i="1"/>
  <c r="EN10" i="1" s="1"/>
  <c r="EK10" i="1"/>
  <c r="EL10" i="1" s="1"/>
  <c r="EI10" i="1"/>
  <c r="EJ10" i="1" s="1"/>
  <c r="EH10" i="1"/>
  <c r="EG10" i="1"/>
  <c r="ER10" i="1" s="1"/>
  <c r="EF10" i="1"/>
  <c r="ET9" i="1"/>
  <c r="ES9" i="1" s="1"/>
  <c r="EM9" i="1"/>
  <c r="EN9" i="1" s="1"/>
  <c r="EK9" i="1"/>
  <c r="EL9" i="1" s="1"/>
  <c r="EI9" i="1"/>
  <c r="EJ9" i="1" s="1"/>
  <c r="EH9" i="1"/>
  <c r="EG9" i="1"/>
  <c r="ER9" i="1" s="1"/>
  <c r="EF9" i="1"/>
  <c r="ET8" i="1"/>
  <c r="ES8" i="1" s="1"/>
  <c r="EM8" i="1"/>
  <c r="EN8" i="1" s="1"/>
  <c r="EK8" i="1"/>
  <c r="EL8" i="1" s="1"/>
  <c r="EI8" i="1"/>
  <c r="EJ8" i="1" s="1"/>
  <c r="EH8" i="1"/>
  <c r="EG8" i="1"/>
  <c r="EF8" i="1"/>
  <c r="ET7" i="1"/>
  <c r="ES7" i="1" s="1"/>
  <c r="EM7" i="1"/>
  <c r="EN7" i="1" s="1"/>
  <c r="EK7" i="1"/>
  <c r="EL7" i="1" s="1"/>
  <c r="EI7" i="1"/>
  <c r="EJ7" i="1" s="1"/>
  <c r="EH7" i="1"/>
  <c r="EG7" i="1"/>
  <c r="EF7" i="1"/>
  <c r="EU12" i="1"/>
  <c r="ET6" i="1"/>
  <c r="EM6" i="1"/>
  <c r="EN6" i="1" s="1"/>
  <c r="EK6" i="1"/>
  <c r="EL6" i="1" s="1"/>
  <c r="EI6" i="1"/>
  <c r="EJ6" i="1" s="1"/>
  <c r="EH6" i="1"/>
  <c r="EG6" i="1"/>
  <c r="EF6" i="1"/>
  <c r="DV64" i="1"/>
  <c r="EA63" i="1"/>
  <c r="DZ63" i="1" s="1"/>
  <c r="DT63" i="1"/>
  <c r="DU63" i="1" s="1"/>
  <c r="DR63" i="1"/>
  <c r="DS63" i="1" s="1"/>
  <c r="DP63" i="1"/>
  <c r="DQ63" i="1" s="1"/>
  <c r="DO63" i="1"/>
  <c r="E61" i="8" s="1"/>
  <c r="DN63" i="1"/>
  <c r="DM63" i="1"/>
  <c r="EA62" i="1"/>
  <c r="DZ62" i="1" s="1"/>
  <c r="DT62" i="1"/>
  <c r="DU62" i="1" s="1"/>
  <c r="DR62" i="1"/>
  <c r="DS62" i="1" s="1"/>
  <c r="DP62" i="1"/>
  <c r="DQ62" i="1" s="1"/>
  <c r="DO62" i="1"/>
  <c r="DN62" i="1"/>
  <c r="DY62" i="1" s="1"/>
  <c r="DM62" i="1"/>
  <c r="EA61" i="1"/>
  <c r="DZ61" i="1" s="1"/>
  <c r="DT61" i="1"/>
  <c r="DU61" i="1" s="1"/>
  <c r="DR61" i="1"/>
  <c r="DS61" i="1" s="1"/>
  <c r="DP61" i="1"/>
  <c r="DQ61" i="1" s="1"/>
  <c r="DO61" i="1"/>
  <c r="E59" i="8" s="1"/>
  <c r="DN61" i="1"/>
  <c r="DM61" i="1"/>
  <c r="EB64" i="1"/>
  <c r="EA60" i="1"/>
  <c r="DT60" i="1"/>
  <c r="DU60" i="1" s="1"/>
  <c r="DR60" i="1"/>
  <c r="DS60" i="1" s="1"/>
  <c r="DP60" i="1"/>
  <c r="DQ60" i="1" s="1"/>
  <c r="DO60" i="1"/>
  <c r="DN60" i="1"/>
  <c r="DM60" i="1"/>
  <c r="DV59" i="1"/>
  <c r="EB59" i="1"/>
  <c r="DV56" i="1"/>
  <c r="EA55" i="1"/>
  <c r="DZ55" i="1" s="1"/>
  <c r="DT55" i="1"/>
  <c r="DU55" i="1" s="1"/>
  <c r="DR55" i="1"/>
  <c r="DS55" i="1" s="1"/>
  <c r="DP55" i="1"/>
  <c r="DQ55" i="1" s="1"/>
  <c r="DO55" i="1"/>
  <c r="DN55" i="1"/>
  <c r="DM55" i="1"/>
  <c r="C53" i="8" s="1"/>
  <c r="EA54" i="1"/>
  <c r="DZ54" i="1" s="1"/>
  <c r="DT54" i="1"/>
  <c r="DU54" i="1" s="1"/>
  <c r="DR54" i="1"/>
  <c r="DS54" i="1" s="1"/>
  <c r="DP54" i="1"/>
  <c r="DO54" i="1"/>
  <c r="DN54" i="1"/>
  <c r="DY54" i="1" s="1"/>
  <c r="DM54" i="1"/>
  <c r="C52" i="8" s="1"/>
  <c r="EB56" i="1"/>
  <c r="EA53" i="1"/>
  <c r="DT53" i="1"/>
  <c r="DU53" i="1" s="1"/>
  <c r="DR53" i="1"/>
  <c r="DS53" i="1" s="1"/>
  <c r="DP53" i="1"/>
  <c r="DQ53" i="1" s="1"/>
  <c r="DO53" i="1"/>
  <c r="DO56" i="1" s="1"/>
  <c r="DN53" i="1"/>
  <c r="DM53" i="1"/>
  <c r="DV52" i="1"/>
  <c r="EA51" i="1"/>
  <c r="DZ51" i="1" s="1"/>
  <c r="DT51" i="1"/>
  <c r="DU51" i="1" s="1"/>
  <c r="DR51" i="1"/>
  <c r="DS51" i="1" s="1"/>
  <c r="DP51" i="1"/>
  <c r="DQ51" i="1" s="1"/>
  <c r="DO51" i="1"/>
  <c r="DN51" i="1"/>
  <c r="DM51" i="1"/>
  <c r="EB52" i="1"/>
  <c r="EA50" i="1"/>
  <c r="DT50" i="1"/>
  <c r="DU50" i="1" s="1"/>
  <c r="DR50" i="1"/>
  <c r="DS50" i="1" s="1"/>
  <c r="DP50" i="1"/>
  <c r="DQ50" i="1" s="1"/>
  <c r="DO50" i="1"/>
  <c r="DN50" i="1"/>
  <c r="DY50" i="1" s="1"/>
  <c r="DM50" i="1"/>
  <c r="C48" i="8" s="1"/>
  <c r="M48" i="8" s="1"/>
  <c r="DV49" i="1"/>
  <c r="EA48" i="1"/>
  <c r="DZ48" i="1" s="1"/>
  <c r="DT48" i="1"/>
  <c r="DU48" i="1" s="1"/>
  <c r="DR48" i="1"/>
  <c r="DS48" i="1" s="1"/>
  <c r="DP48" i="1"/>
  <c r="DQ48" i="1" s="1"/>
  <c r="DO48" i="1"/>
  <c r="DN48" i="1"/>
  <c r="DM48" i="1"/>
  <c r="EB49" i="1"/>
  <c r="EA47" i="1"/>
  <c r="DT47" i="1"/>
  <c r="DU47" i="1" s="1"/>
  <c r="DR47" i="1"/>
  <c r="DS47" i="1" s="1"/>
  <c r="DP47" i="1"/>
  <c r="DQ47" i="1" s="1"/>
  <c r="DO47" i="1"/>
  <c r="DN47" i="1"/>
  <c r="DM47" i="1"/>
  <c r="DV46" i="1"/>
  <c r="EA45" i="1"/>
  <c r="DZ45" i="1" s="1"/>
  <c r="DT45" i="1"/>
  <c r="DU45" i="1" s="1"/>
  <c r="DR45" i="1"/>
  <c r="DS45" i="1" s="1"/>
  <c r="DP45" i="1"/>
  <c r="DO45" i="1"/>
  <c r="DN45" i="1"/>
  <c r="DM45" i="1"/>
  <c r="EB46" i="1"/>
  <c r="EA44" i="1"/>
  <c r="DT44" i="1"/>
  <c r="DU44" i="1" s="1"/>
  <c r="DR44" i="1"/>
  <c r="DS44" i="1" s="1"/>
  <c r="DP44" i="1"/>
  <c r="DQ44" i="1" s="1"/>
  <c r="DO44" i="1"/>
  <c r="DO46" i="1" s="1"/>
  <c r="DN44" i="1"/>
  <c r="DM44" i="1"/>
  <c r="C42" i="8" s="1"/>
  <c r="M42" i="8" s="1"/>
  <c r="DV43" i="1"/>
  <c r="EA42" i="1"/>
  <c r="DZ42" i="1" s="1"/>
  <c r="DT42" i="1"/>
  <c r="DU42" i="1" s="1"/>
  <c r="DR42" i="1"/>
  <c r="DP42" i="1"/>
  <c r="DQ42" i="1" s="1"/>
  <c r="DO42" i="1"/>
  <c r="DN42" i="1"/>
  <c r="DM42" i="1"/>
  <c r="EB43" i="1"/>
  <c r="EA41" i="1"/>
  <c r="DT41" i="1"/>
  <c r="DU41" i="1" s="1"/>
  <c r="DR41" i="1"/>
  <c r="DS41" i="1" s="1"/>
  <c r="DP41" i="1"/>
  <c r="DO41" i="1"/>
  <c r="DN41" i="1"/>
  <c r="DM41" i="1"/>
  <c r="DV40" i="1"/>
  <c r="EA39" i="1"/>
  <c r="DZ39" i="1" s="1"/>
  <c r="DT39" i="1"/>
  <c r="DU39" i="1" s="1"/>
  <c r="DR39" i="1"/>
  <c r="DS39" i="1" s="1"/>
  <c r="DP39" i="1"/>
  <c r="DQ39" i="1" s="1"/>
  <c r="DO39" i="1"/>
  <c r="DN39" i="1"/>
  <c r="DM39" i="1"/>
  <c r="C37" i="8" s="1"/>
  <c r="EB40" i="1"/>
  <c r="EA38" i="1"/>
  <c r="DT38" i="1"/>
  <c r="DU38" i="1" s="1"/>
  <c r="DR38" i="1"/>
  <c r="DS38" i="1" s="1"/>
  <c r="DP38" i="1"/>
  <c r="DQ38" i="1" s="1"/>
  <c r="DO38" i="1"/>
  <c r="DN38" i="1"/>
  <c r="DM38" i="1"/>
  <c r="DV37" i="1"/>
  <c r="EA36" i="1"/>
  <c r="DZ36" i="1" s="1"/>
  <c r="DT36" i="1"/>
  <c r="DU36" i="1" s="1"/>
  <c r="DR36" i="1"/>
  <c r="DS36" i="1" s="1"/>
  <c r="DP36" i="1"/>
  <c r="DQ36" i="1" s="1"/>
  <c r="DO36" i="1"/>
  <c r="DN36" i="1"/>
  <c r="DM36" i="1"/>
  <c r="EA35" i="1"/>
  <c r="DZ35" i="1" s="1"/>
  <c r="DT35" i="1"/>
  <c r="DU35" i="1" s="1"/>
  <c r="DR35" i="1"/>
  <c r="DS35" i="1" s="1"/>
  <c r="DP35" i="1"/>
  <c r="DQ35" i="1" s="1"/>
  <c r="DO35" i="1"/>
  <c r="E33" i="8" s="1"/>
  <c r="DN35" i="1"/>
  <c r="DM35" i="1"/>
  <c r="C33" i="8" s="1"/>
  <c r="M33" i="8" s="1"/>
  <c r="EB37" i="1"/>
  <c r="EA34" i="1"/>
  <c r="DT34" i="1"/>
  <c r="DU34" i="1" s="1"/>
  <c r="DR34" i="1"/>
  <c r="DS34" i="1" s="1"/>
  <c r="DP34" i="1"/>
  <c r="DQ34" i="1" s="1"/>
  <c r="DO34" i="1"/>
  <c r="DN34" i="1"/>
  <c r="DM34" i="1"/>
  <c r="DV33" i="1"/>
  <c r="EA32" i="1"/>
  <c r="DZ32" i="1" s="1"/>
  <c r="DT32" i="1"/>
  <c r="DR32" i="1"/>
  <c r="DS32" i="1" s="1"/>
  <c r="DP32" i="1"/>
  <c r="DQ32" i="1" s="1"/>
  <c r="DO32" i="1"/>
  <c r="DN32" i="1"/>
  <c r="D30" i="8" s="1"/>
  <c r="DM32" i="1"/>
  <c r="EA31" i="1"/>
  <c r="DZ31" i="1" s="1"/>
  <c r="DT31" i="1"/>
  <c r="DU31" i="1" s="1"/>
  <c r="DR31" i="1"/>
  <c r="DS31" i="1" s="1"/>
  <c r="DP31" i="1"/>
  <c r="DQ31" i="1" s="1"/>
  <c r="DO31" i="1"/>
  <c r="DN31" i="1"/>
  <c r="DY31" i="1" s="1"/>
  <c r="DM31" i="1"/>
  <c r="EA30" i="1"/>
  <c r="DZ30" i="1" s="1"/>
  <c r="DT30" i="1"/>
  <c r="DU30" i="1" s="1"/>
  <c r="DR30" i="1"/>
  <c r="DP30" i="1"/>
  <c r="DQ30" i="1" s="1"/>
  <c r="DO30" i="1"/>
  <c r="E28" i="8" s="1"/>
  <c r="DN30" i="1"/>
  <c r="DY30" i="1" s="1"/>
  <c r="DM30" i="1"/>
  <c r="EA29" i="1"/>
  <c r="DZ29" i="1" s="1"/>
  <c r="DT29" i="1"/>
  <c r="DU29" i="1" s="1"/>
  <c r="DR29" i="1"/>
  <c r="DS29" i="1" s="1"/>
  <c r="DP29" i="1"/>
  <c r="DQ29" i="1" s="1"/>
  <c r="DO29" i="1"/>
  <c r="DN29" i="1"/>
  <c r="DM29" i="1"/>
  <c r="EA28" i="1"/>
  <c r="DZ28" i="1" s="1"/>
  <c r="DT28" i="1"/>
  <c r="DU28" i="1" s="1"/>
  <c r="DR28" i="1"/>
  <c r="DS28" i="1" s="1"/>
  <c r="DP28" i="1"/>
  <c r="DQ28" i="1" s="1"/>
  <c r="DO28" i="1"/>
  <c r="E26" i="8" s="1"/>
  <c r="DN28" i="1"/>
  <c r="DM28" i="1"/>
  <c r="EA27" i="1"/>
  <c r="DZ27" i="1" s="1"/>
  <c r="DT27" i="1"/>
  <c r="DU27" i="1" s="1"/>
  <c r="DR27" i="1"/>
  <c r="DS27" i="1" s="1"/>
  <c r="DP27" i="1"/>
  <c r="DQ27" i="1" s="1"/>
  <c r="DO27" i="1"/>
  <c r="DN27" i="1"/>
  <c r="DM27" i="1"/>
  <c r="EA26" i="1"/>
  <c r="DZ26" i="1" s="1"/>
  <c r="DT26" i="1"/>
  <c r="DU26" i="1" s="1"/>
  <c r="DR26" i="1"/>
  <c r="DS26" i="1" s="1"/>
  <c r="DP26" i="1"/>
  <c r="DQ26" i="1" s="1"/>
  <c r="DO26" i="1"/>
  <c r="DN26" i="1"/>
  <c r="DM26" i="1"/>
  <c r="EA25" i="1"/>
  <c r="DZ25" i="1" s="1"/>
  <c r="DT25" i="1"/>
  <c r="DU25" i="1" s="1"/>
  <c r="DR25" i="1"/>
  <c r="DS25" i="1" s="1"/>
  <c r="DP25" i="1"/>
  <c r="DO25" i="1"/>
  <c r="DN25" i="1"/>
  <c r="DY25" i="1" s="1"/>
  <c r="DM25" i="1"/>
  <c r="EA24" i="1"/>
  <c r="DZ24" i="1" s="1"/>
  <c r="DT24" i="1"/>
  <c r="DU24" i="1" s="1"/>
  <c r="DR24" i="1"/>
  <c r="DS24" i="1" s="1"/>
  <c r="DP24" i="1"/>
  <c r="DQ24" i="1" s="1"/>
  <c r="DO24" i="1"/>
  <c r="DN24" i="1"/>
  <c r="DY24" i="1" s="1"/>
  <c r="DM24" i="1"/>
  <c r="EB33" i="1"/>
  <c r="EA23" i="1"/>
  <c r="DT23" i="1"/>
  <c r="DU23" i="1" s="1"/>
  <c r="DR23" i="1"/>
  <c r="DS23" i="1" s="1"/>
  <c r="DP23" i="1"/>
  <c r="DQ23" i="1" s="1"/>
  <c r="DO23" i="1"/>
  <c r="DN23" i="1"/>
  <c r="DM23" i="1"/>
  <c r="DV21" i="1"/>
  <c r="EA20" i="1"/>
  <c r="DZ20" i="1" s="1"/>
  <c r="DT20" i="1"/>
  <c r="DU20" i="1" s="1"/>
  <c r="DR20" i="1"/>
  <c r="DS20" i="1" s="1"/>
  <c r="DP20" i="1"/>
  <c r="DQ20" i="1" s="1"/>
  <c r="DO20" i="1"/>
  <c r="DN20" i="1"/>
  <c r="DM20" i="1"/>
  <c r="EB21" i="1"/>
  <c r="EA19" i="1"/>
  <c r="DT19" i="1"/>
  <c r="DU19" i="1" s="1"/>
  <c r="DR19" i="1"/>
  <c r="DS19" i="1" s="1"/>
  <c r="DP19" i="1"/>
  <c r="DQ19" i="1" s="1"/>
  <c r="DO19" i="1"/>
  <c r="DO21" i="1" s="1"/>
  <c r="DN19" i="1"/>
  <c r="DY19" i="1" s="1"/>
  <c r="DM19" i="1"/>
  <c r="EA17" i="1"/>
  <c r="DZ17" i="1" s="1"/>
  <c r="DT17" i="1"/>
  <c r="DU17" i="1" s="1"/>
  <c r="DR17" i="1"/>
  <c r="DS17" i="1" s="1"/>
  <c r="DP17" i="1"/>
  <c r="DQ17" i="1" s="1"/>
  <c r="DO17" i="1"/>
  <c r="DN17" i="1"/>
  <c r="DY17" i="1" s="1"/>
  <c r="DM17" i="1"/>
  <c r="EB18" i="1"/>
  <c r="EA16" i="1"/>
  <c r="DT16" i="1"/>
  <c r="DU16" i="1" s="1"/>
  <c r="DR16" i="1"/>
  <c r="DS16" i="1" s="1"/>
  <c r="DP16" i="1"/>
  <c r="DQ16" i="1" s="1"/>
  <c r="DO16" i="1"/>
  <c r="DN16" i="1"/>
  <c r="DM16" i="1"/>
  <c r="DV15" i="1"/>
  <c r="EA14" i="1"/>
  <c r="DZ14" i="1" s="1"/>
  <c r="DT14" i="1"/>
  <c r="DU14" i="1" s="1"/>
  <c r="DR14" i="1"/>
  <c r="DS14" i="1" s="1"/>
  <c r="DP14" i="1"/>
  <c r="DQ14" i="1" s="1"/>
  <c r="DO14" i="1"/>
  <c r="DN14" i="1"/>
  <c r="DY14" i="1" s="1"/>
  <c r="DM14" i="1"/>
  <c r="EB15" i="1"/>
  <c r="EA13" i="1"/>
  <c r="DT13" i="1"/>
  <c r="DU13" i="1" s="1"/>
  <c r="DR13" i="1"/>
  <c r="DS13" i="1" s="1"/>
  <c r="DP13" i="1"/>
  <c r="DQ13" i="1" s="1"/>
  <c r="DO13" i="1"/>
  <c r="DO15" i="1" s="1"/>
  <c r="DN13" i="1"/>
  <c r="DY13" i="1" s="1"/>
  <c r="DM13" i="1"/>
  <c r="DV12" i="1"/>
  <c r="EA11" i="1"/>
  <c r="DZ11" i="1" s="1"/>
  <c r="DT11" i="1"/>
  <c r="DU11" i="1" s="1"/>
  <c r="DR11" i="1"/>
  <c r="DS11" i="1" s="1"/>
  <c r="DP11" i="1"/>
  <c r="DQ11" i="1" s="1"/>
  <c r="DO11" i="1"/>
  <c r="DN11" i="1"/>
  <c r="DM11" i="1"/>
  <c r="EA10" i="1"/>
  <c r="DZ10" i="1" s="1"/>
  <c r="DT10" i="1"/>
  <c r="DU10" i="1" s="1"/>
  <c r="DR10" i="1"/>
  <c r="DS10" i="1" s="1"/>
  <c r="DP10" i="1"/>
  <c r="DQ10" i="1" s="1"/>
  <c r="DO10" i="1"/>
  <c r="DN10" i="1"/>
  <c r="DM10" i="1"/>
  <c r="EA9" i="1"/>
  <c r="DZ9" i="1" s="1"/>
  <c r="DT9" i="1"/>
  <c r="DU9" i="1" s="1"/>
  <c r="DR9" i="1"/>
  <c r="DS9" i="1" s="1"/>
  <c r="DP9" i="1"/>
  <c r="DQ9" i="1" s="1"/>
  <c r="DO9" i="1"/>
  <c r="DN9" i="1"/>
  <c r="DY9" i="1" s="1"/>
  <c r="DM9" i="1"/>
  <c r="EA8" i="1"/>
  <c r="DZ8" i="1" s="1"/>
  <c r="DT8" i="1"/>
  <c r="DU8" i="1" s="1"/>
  <c r="DR8" i="1"/>
  <c r="DS8" i="1" s="1"/>
  <c r="DP8" i="1"/>
  <c r="DQ8" i="1" s="1"/>
  <c r="DO8" i="1"/>
  <c r="DN8" i="1"/>
  <c r="DM8" i="1"/>
  <c r="EA7" i="1"/>
  <c r="DZ7" i="1" s="1"/>
  <c r="DT7" i="1"/>
  <c r="DU7" i="1" s="1"/>
  <c r="DR7" i="1"/>
  <c r="DS7" i="1" s="1"/>
  <c r="DP7" i="1"/>
  <c r="DQ7" i="1" s="1"/>
  <c r="DO7" i="1"/>
  <c r="DN7" i="1"/>
  <c r="DY7" i="1" s="1"/>
  <c r="DM7" i="1"/>
  <c r="EB12" i="1"/>
  <c r="EA6" i="1"/>
  <c r="DT6" i="1"/>
  <c r="DU6" i="1" s="1"/>
  <c r="DR6" i="1"/>
  <c r="DS6" i="1" s="1"/>
  <c r="DP6" i="1"/>
  <c r="DQ6" i="1" s="1"/>
  <c r="DO6" i="1"/>
  <c r="DN6" i="1"/>
  <c r="DM6" i="1"/>
  <c r="C4" i="8" s="1"/>
  <c r="DC64" i="1"/>
  <c r="DH63" i="1"/>
  <c r="DA63" i="1"/>
  <c r="CY63" i="1"/>
  <c r="CW63" i="1"/>
  <c r="CV63" i="1"/>
  <c r="CU63" i="1"/>
  <c r="CT63" i="1"/>
  <c r="DE63" i="1" s="1"/>
  <c r="DH62" i="1"/>
  <c r="DA62" i="1"/>
  <c r="CY62" i="1"/>
  <c r="CW62" i="1"/>
  <c r="CV62" i="1"/>
  <c r="CU62" i="1"/>
  <c r="CT62" i="1"/>
  <c r="DE62" i="1" s="1"/>
  <c r="DH61" i="1"/>
  <c r="DA61" i="1"/>
  <c r="CY61" i="1"/>
  <c r="CW61" i="1"/>
  <c r="CV61" i="1"/>
  <c r="CU61" i="1"/>
  <c r="CT61" i="1"/>
  <c r="DE61" i="1" s="1"/>
  <c r="DH60" i="1"/>
  <c r="DH64" i="1" s="1"/>
  <c r="DA60" i="1"/>
  <c r="CY60" i="1"/>
  <c r="CW60" i="1"/>
  <c r="CV60" i="1"/>
  <c r="CV64" i="1" s="1"/>
  <c r="CU60" i="1"/>
  <c r="CT60" i="1"/>
  <c r="DE60" i="1" s="1"/>
  <c r="DC59" i="1"/>
  <c r="DE58" i="1"/>
  <c r="DH59" i="1"/>
  <c r="CV59" i="1"/>
  <c r="DE57" i="1"/>
  <c r="DC56" i="1"/>
  <c r="DH55" i="1"/>
  <c r="DA55" i="1"/>
  <c r="CY55" i="1"/>
  <c r="CW55" i="1"/>
  <c r="CV55" i="1"/>
  <c r="CU55" i="1"/>
  <c r="CT55" i="1"/>
  <c r="DE55" i="1" s="1"/>
  <c r="DH54" i="1"/>
  <c r="DA54" i="1"/>
  <c r="CY54" i="1"/>
  <c r="CW54" i="1"/>
  <c r="CV54" i="1"/>
  <c r="CU54" i="1"/>
  <c r="CT54" i="1"/>
  <c r="DE54" i="1" s="1"/>
  <c r="DH53" i="1"/>
  <c r="DH56" i="1" s="1"/>
  <c r="DA53" i="1"/>
  <c r="CY53" i="1"/>
  <c r="CW53" i="1"/>
  <c r="CV53" i="1"/>
  <c r="CV56" i="1" s="1"/>
  <c r="CU53" i="1"/>
  <c r="CT53" i="1"/>
  <c r="DE53" i="1" s="1"/>
  <c r="DC52" i="1"/>
  <c r="DH51" i="1"/>
  <c r="DA51" i="1"/>
  <c r="CY51" i="1"/>
  <c r="CW51" i="1"/>
  <c r="CV51" i="1"/>
  <c r="CU51" i="1"/>
  <c r="CT51" i="1"/>
  <c r="DE51" i="1" s="1"/>
  <c r="DH50" i="1"/>
  <c r="DH52" i="1" s="1"/>
  <c r="DA50" i="1"/>
  <c r="CY50" i="1"/>
  <c r="CW50" i="1"/>
  <c r="CV50" i="1"/>
  <c r="CV52" i="1" s="1"/>
  <c r="CU50" i="1"/>
  <c r="CT50" i="1"/>
  <c r="DE50" i="1" s="1"/>
  <c r="DC49" i="1"/>
  <c r="DH48" i="1"/>
  <c r="DA48" i="1"/>
  <c r="CY48" i="1"/>
  <c r="CW48" i="1"/>
  <c r="CV48" i="1"/>
  <c r="CU48" i="1"/>
  <c r="CT48" i="1"/>
  <c r="DE48" i="1" s="1"/>
  <c r="DH47" i="1"/>
  <c r="DH49" i="1" s="1"/>
  <c r="DA47" i="1"/>
  <c r="CY47" i="1"/>
  <c r="CW47" i="1"/>
  <c r="CV47" i="1"/>
  <c r="CV49" i="1" s="1"/>
  <c r="CU47" i="1"/>
  <c r="CT47" i="1"/>
  <c r="DE47" i="1" s="1"/>
  <c r="DC46" i="1"/>
  <c r="DH45" i="1"/>
  <c r="DA45" i="1"/>
  <c r="CY45" i="1"/>
  <c r="CW45" i="1"/>
  <c r="CV45" i="1"/>
  <c r="CU45" i="1"/>
  <c r="CT45" i="1"/>
  <c r="DE45" i="1" s="1"/>
  <c r="DH44" i="1"/>
  <c r="DH46" i="1" s="1"/>
  <c r="DA44" i="1"/>
  <c r="CY44" i="1"/>
  <c r="CW44" i="1"/>
  <c r="CV44" i="1"/>
  <c r="CV46" i="1" s="1"/>
  <c r="CU44" i="1"/>
  <c r="CT44" i="1"/>
  <c r="DE44" i="1" s="1"/>
  <c r="DC43" i="1"/>
  <c r="DH42" i="1"/>
  <c r="DA42" i="1"/>
  <c r="CY42" i="1"/>
  <c r="CW42" i="1"/>
  <c r="CV42" i="1"/>
  <c r="CU42" i="1"/>
  <c r="CT42" i="1"/>
  <c r="DE42" i="1" s="1"/>
  <c r="DH41" i="1"/>
  <c r="DH43" i="1" s="1"/>
  <c r="DA41" i="1"/>
  <c r="CY41" i="1"/>
  <c r="CW41" i="1"/>
  <c r="CV41" i="1"/>
  <c r="CV43" i="1" s="1"/>
  <c r="CU41" i="1"/>
  <c r="CT41" i="1"/>
  <c r="DE41" i="1" s="1"/>
  <c r="DC40" i="1"/>
  <c r="DH39" i="1"/>
  <c r="DA39" i="1"/>
  <c r="CY39" i="1"/>
  <c r="CW39" i="1"/>
  <c r="CV39" i="1"/>
  <c r="CU39" i="1"/>
  <c r="CT39" i="1"/>
  <c r="DE39" i="1" s="1"/>
  <c r="DH38" i="1"/>
  <c r="DH40" i="1" s="1"/>
  <c r="DA38" i="1"/>
  <c r="CY38" i="1"/>
  <c r="CW38" i="1"/>
  <c r="CV38" i="1"/>
  <c r="CV40" i="1" s="1"/>
  <c r="CU38" i="1"/>
  <c r="CT38" i="1"/>
  <c r="DE38" i="1" s="1"/>
  <c r="DC37" i="1"/>
  <c r="DH36" i="1"/>
  <c r="DA36" i="1"/>
  <c r="CY36" i="1"/>
  <c r="CW36" i="1"/>
  <c r="CV36" i="1"/>
  <c r="CU36" i="1"/>
  <c r="CT36" i="1"/>
  <c r="DE36" i="1" s="1"/>
  <c r="DH35" i="1"/>
  <c r="DA35" i="1"/>
  <c r="CY35" i="1"/>
  <c r="CW35" i="1"/>
  <c r="CV35" i="1"/>
  <c r="CU35" i="1"/>
  <c r="CT35" i="1"/>
  <c r="DE35" i="1" s="1"/>
  <c r="DH34" i="1"/>
  <c r="DH37" i="1" s="1"/>
  <c r="DA34" i="1"/>
  <c r="CY34" i="1"/>
  <c r="CW34" i="1"/>
  <c r="CV34" i="1"/>
  <c r="CV37" i="1" s="1"/>
  <c r="CU34" i="1"/>
  <c r="CT34" i="1"/>
  <c r="DE34" i="1" s="1"/>
  <c r="DC33" i="1"/>
  <c r="DH32" i="1"/>
  <c r="DA32" i="1"/>
  <c r="CY32" i="1"/>
  <c r="CW32" i="1"/>
  <c r="CV32" i="1"/>
  <c r="CU32" i="1"/>
  <c r="CT32" i="1"/>
  <c r="DE32" i="1" s="1"/>
  <c r="DH31" i="1"/>
  <c r="DA31" i="1"/>
  <c r="CY31" i="1"/>
  <c r="CW31" i="1"/>
  <c r="CV31" i="1"/>
  <c r="CU31" i="1"/>
  <c r="CT31" i="1"/>
  <c r="DE31" i="1" s="1"/>
  <c r="DH30" i="1"/>
  <c r="DA30" i="1"/>
  <c r="CY30" i="1"/>
  <c r="CW30" i="1"/>
  <c r="CV30" i="1"/>
  <c r="CU30" i="1"/>
  <c r="CT30" i="1"/>
  <c r="DE30" i="1" s="1"/>
  <c r="DH29" i="1"/>
  <c r="DA29" i="1"/>
  <c r="CY29" i="1"/>
  <c r="CW29" i="1"/>
  <c r="CV29" i="1"/>
  <c r="CU29" i="1"/>
  <c r="CT29" i="1"/>
  <c r="DE29" i="1" s="1"/>
  <c r="DH28" i="1"/>
  <c r="DA28" i="1"/>
  <c r="CY28" i="1"/>
  <c r="CW28" i="1"/>
  <c r="CV28" i="1"/>
  <c r="CU28" i="1"/>
  <c r="CT28" i="1"/>
  <c r="DE28" i="1" s="1"/>
  <c r="DH27" i="1"/>
  <c r="DA27" i="1"/>
  <c r="CY27" i="1"/>
  <c r="CW27" i="1"/>
  <c r="CV27" i="1"/>
  <c r="CU27" i="1"/>
  <c r="CT27" i="1"/>
  <c r="DE27" i="1" s="1"/>
  <c r="DH26" i="1"/>
  <c r="DA26" i="1"/>
  <c r="CY26" i="1"/>
  <c r="CW26" i="1"/>
  <c r="CV26" i="1"/>
  <c r="CU26" i="1"/>
  <c r="CT26" i="1"/>
  <c r="DE26" i="1" s="1"/>
  <c r="DH25" i="1"/>
  <c r="DA25" i="1"/>
  <c r="CY25" i="1"/>
  <c r="CW25" i="1"/>
  <c r="CV25" i="1"/>
  <c r="CU25" i="1"/>
  <c r="CT25" i="1"/>
  <c r="DE25" i="1" s="1"/>
  <c r="DH24" i="1"/>
  <c r="DA24" i="1"/>
  <c r="CY24" i="1"/>
  <c r="CW24" i="1"/>
  <c r="CV24" i="1"/>
  <c r="CU24" i="1"/>
  <c r="CT24" i="1"/>
  <c r="DE24" i="1" s="1"/>
  <c r="DH23" i="1"/>
  <c r="DH33" i="1" s="1"/>
  <c r="DA23" i="1"/>
  <c r="CY23" i="1"/>
  <c r="CW23" i="1"/>
  <c r="CV23" i="1"/>
  <c r="CV33" i="1" s="1"/>
  <c r="CU23" i="1"/>
  <c r="CT23" i="1"/>
  <c r="DE23" i="1" s="1"/>
  <c r="DC21" i="1"/>
  <c r="DH20" i="1"/>
  <c r="DA20" i="1"/>
  <c r="CY20" i="1"/>
  <c r="CW20" i="1"/>
  <c r="CV20" i="1"/>
  <c r="CU20" i="1"/>
  <c r="CT20" i="1"/>
  <c r="DE20" i="1" s="1"/>
  <c r="DH19" i="1"/>
  <c r="DH21" i="1" s="1"/>
  <c r="DA19" i="1"/>
  <c r="CY19" i="1"/>
  <c r="CW19" i="1"/>
  <c r="CV19" i="1"/>
  <c r="CV21" i="1" s="1"/>
  <c r="CU19" i="1"/>
  <c r="CT19" i="1"/>
  <c r="DE19" i="1" s="1"/>
  <c r="DC18" i="1"/>
  <c r="DH17" i="1"/>
  <c r="DA17" i="1"/>
  <c r="CY17" i="1"/>
  <c r="CW17" i="1"/>
  <c r="CV17" i="1"/>
  <c r="CU17" i="1"/>
  <c r="CT17" i="1"/>
  <c r="DE17" i="1" s="1"/>
  <c r="DH16" i="1"/>
  <c r="DH18" i="1" s="1"/>
  <c r="DA16" i="1"/>
  <c r="CY16" i="1"/>
  <c r="CW16" i="1"/>
  <c r="CV16" i="1"/>
  <c r="CV18" i="1" s="1"/>
  <c r="CU16" i="1"/>
  <c r="CT16" i="1"/>
  <c r="DE16" i="1" s="1"/>
  <c r="DC15" i="1"/>
  <c r="DH14" i="1"/>
  <c r="DA14" i="1"/>
  <c r="CY14" i="1"/>
  <c r="CW14" i="1"/>
  <c r="CV14" i="1"/>
  <c r="CU14" i="1"/>
  <c r="CT14" i="1"/>
  <c r="DE14" i="1" s="1"/>
  <c r="DH13" i="1"/>
  <c r="DH15" i="1" s="1"/>
  <c r="DA13" i="1"/>
  <c r="CY13" i="1"/>
  <c r="CW13" i="1"/>
  <c r="CV13" i="1"/>
  <c r="CV15" i="1" s="1"/>
  <c r="CU13" i="1"/>
  <c r="CT13" i="1"/>
  <c r="DE13" i="1" s="1"/>
  <c r="DC12" i="1"/>
  <c r="DH11" i="1"/>
  <c r="DG11" i="1" s="1"/>
  <c r="DA11" i="1"/>
  <c r="CY11" i="1"/>
  <c r="CW11" i="1"/>
  <c r="CV11" i="1"/>
  <c r="CU11" i="1"/>
  <c r="CT11" i="1"/>
  <c r="DE11" i="1" s="1"/>
  <c r="DH10" i="1"/>
  <c r="DG10" i="1" s="1"/>
  <c r="DA10" i="1"/>
  <c r="CY10" i="1"/>
  <c r="CW10" i="1"/>
  <c r="CV10" i="1"/>
  <c r="CU10" i="1"/>
  <c r="CT10" i="1"/>
  <c r="DE10" i="1" s="1"/>
  <c r="DH9" i="1"/>
  <c r="DG9" i="1" s="1"/>
  <c r="DA9" i="1"/>
  <c r="CY9" i="1"/>
  <c r="CW9" i="1"/>
  <c r="CV9" i="1"/>
  <c r="CU9" i="1"/>
  <c r="CT9" i="1"/>
  <c r="DE9" i="1" s="1"/>
  <c r="DH8" i="1"/>
  <c r="DG8" i="1" s="1"/>
  <c r="DA8" i="1"/>
  <c r="CY8" i="1"/>
  <c r="CW8" i="1"/>
  <c r="CV8" i="1"/>
  <c r="CU8" i="1"/>
  <c r="CT8" i="1"/>
  <c r="DE8" i="1" s="1"/>
  <c r="DH7" i="1"/>
  <c r="DG7" i="1" s="1"/>
  <c r="DA7" i="1"/>
  <c r="CY7" i="1"/>
  <c r="CW7" i="1"/>
  <c r="CV7" i="1"/>
  <c r="CU7" i="1"/>
  <c r="CT7" i="1"/>
  <c r="DE7" i="1" s="1"/>
  <c r="DH6" i="1"/>
  <c r="DA6" i="1"/>
  <c r="CY6" i="1"/>
  <c r="CW6" i="1"/>
  <c r="CV6" i="1"/>
  <c r="CV12" i="1" s="1"/>
  <c r="CU6" i="1"/>
  <c r="CT6" i="1"/>
  <c r="DE6" i="1" s="1"/>
  <c r="CJ64" i="1"/>
  <c r="CO63" i="1"/>
  <c r="CH63" i="1"/>
  <c r="CF63" i="1"/>
  <c r="CD63" i="1"/>
  <c r="CC63" i="1"/>
  <c r="CB63" i="1"/>
  <c r="CA63" i="1"/>
  <c r="CL63" i="1" s="1"/>
  <c r="CO62" i="1"/>
  <c r="CH62" i="1"/>
  <c r="CF62" i="1"/>
  <c r="CD62" i="1"/>
  <c r="CC62" i="1"/>
  <c r="CB62" i="1"/>
  <c r="CA62" i="1"/>
  <c r="CL62" i="1" s="1"/>
  <c r="CO61" i="1"/>
  <c r="CH61" i="1"/>
  <c r="CF61" i="1"/>
  <c r="CD61" i="1"/>
  <c r="CC61" i="1"/>
  <c r="CB61" i="1"/>
  <c r="CA61" i="1"/>
  <c r="CL61" i="1" s="1"/>
  <c r="CO60" i="1"/>
  <c r="CO64" i="1" s="1"/>
  <c r="CH60" i="1"/>
  <c r="CF60" i="1"/>
  <c r="CD60" i="1"/>
  <c r="CC60" i="1"/>
  <c r="CC64" i="1" s="1"/>
  <c r="CB60" i="1"/>
  <c r="CA60" i="1"/>
  <c r="CL60" i="1" s="1"/>
  <c r="CJ59" i="1"/>
  <c r="CL58" i="1"/>
  <c r="CO59" i="1"/>
  <c r="CC59" i="1"/>
  <c r="CL57" i="1"/>
  <c r="CJ56" i="1"/>
  <c r="CO55" i="1"/>
  <c r="CH55" i="1"/>
  <c r="CF55" i="1"/>
  <c r="CD55" i="1"/>
  <c r="CC55" i="1"/>
  <c r="CB55" i="1"/>
  <c r="CA55" i="1"/>
  <c r="CL55" i="1" s="1"/>
  <c r="CO54" i="1"/>
  <c r="CH54" i="1"/>
  <c r="CF54" i="1"/>
  <c r="CD54" i="1"/>
  <c r="CC54" i="1"/>
  <c r="CB54" i="1"/>
  <c r="CA54" i="1"/>
  <c r="CL54" i="1" s="1"/>
  <c r="CO53" i="1"/>
  <c r="CO56" i="1" s="1"/>
  <c r="CH53" i="1"/>
  <c r="CF53" i="1"/>
  <c r="CD53" i="1"/>
  <c r="CC53" i="1"/>
  <c r="CC56" i="1" s="1"/>
  <c r="CB53" i="1"/>
  <c r="CA53" i="1"/>
  <c r="CL53" i="1" s="1"/>
  <c r="CJ52" i="1"/>
  <c r="CO51" i="1"/>
  <c r="CH51" i="1"/>
  <c r="CF51" i="1"/>
  <c r="CD51" i="1"/>
  <c r="CC51" i="1"/>
  <c r="CB51" i="1"/>
  <c r="CA51" i="1"/>
  <c r="CL51" i="1" s="1"/>
  <c r="CO50" i="1"/>
  <c r="CO52" i="1" s="1"/>
  <c r="CH50" i="1"/>
  <c r="CF50" i="1"/>
  <c r="CD50" i="1"/>
  <c r="CC50" i="1"/>
  <c r="CC52" i="1" s="1"/>
  <c r="CB50" i="1"/>
  <c r="CA50" i="1"/>
  <c r="CL50" i="1" s="1"/>
  <c r="CJ49" i="1"/>
  <c r="CO48" i="1"/>
  <c r="CH48" i="1"/>
  <c r="CF48" i="1"/>
  <c r="CD48" i="1"/>
  <c r="CC48" i="1"/>
  <c r="CB48" i="1"/>
  <c r="CA48" i="1"/>
  <c r="CL48" i="1" s="1"/>
  <c r="CO47" i="1"/>
  <c r="CO49" i="1" s="1"/>
  <c r="CH47" i="1"/>
  <c r="CF47" i="1"/>
  <c r="CD47" i="1"/>
  <c r="CC47" i="1"/>
  <c r="CC49" i="1" s="1"/>
  <c r="CB47" i="1"/>
  <c r="CA47" i="1"/>
  <c r="CL47" i="1" s="1"/>
  <c r="CJ46" i="1"/>
  <c r="CO45" i="1"/>
  <c r="CH45" i="1"/>
  <c r="CF45" i="1"/>
  <c r="CD45" i="1"/>
  <c r="CC45" i="1"/>
  <c r="CB45" i="1"/>
  <c r="CA45" i="1"/>
  <c r="CL45" i="1" s="1"/>
  <c r="CO44" i="1"/>
  <c r="CO46" i="1" s="1"/>
  <c r="CH44" i="1"/>
  <c r="CF44" i="1"/>
  <c r="CD44" i="1"/>
  <c r="CC44" i="1"/>
  <c r="CC46" i="1" s="1"/>
  <c r="CB44" i="1"/>
  <c r="CA44" i="1"/>
  <c r="CL44" i="1" s="1"/>
  <c r="CJ43" i="1"/>
  <c r="CO42" i="1"/>
  <c r="CH42" i="1"/>
  <c r="CF42" i="1"/>
  <c r="CD42" i="1"/>
  <c r="CC42" i="1"/>
  <c r="CB42" i="1"/>
  <c r="CA42" i="1"/>
  <c r="CL42" i="1" s="1"/>
  <c r="CO41" i="1"/>
  <c r="CO43" i="1" s="1"/>
  <c r="CH41" i="1"/>
  <c r="CF41" i="1"/>
  <c r="CD41" i="1"/>
  <c r="CC41" i="1"/>
  <c r="CC43" i="1" s="1"/>
  <c r="CB41" i="1"/>
  <c r="CA41" i="1"/>
  <c r="CL41" i="1" s="1"/>
  <c r="CJ40" i="1"/>
  <c r="CO39" i="1"/>
  <c r="CH39" i="1"/>
  <c r="CF39" i="1"/>
  <c r="CD39" i="1"/>
  <c r="CC39" i="1"/>
  <c r="CB39" i="1"/>
  <c r="CA39" i="1"/>
  <c r="CL39" i="1" s="1"/>
  <c r="CO38" i="1"/>
  <c r="CO40" i="1" s="1"/>
  <c r="CH38" i="1"/>
  <c r="CF38" i="1"/>
  <c r="CD38" i="1"/>
  <c r="CC38" i="1"/>
  <c r="CC40" i="1" s="1"/>
  <c r="CB38" i="1"/>
  <c r="CA38" i="1"/>
  <c r="CL38" i="1" s="1"/>
  <c r="CJ37" i="1"/>
  <c r="CO36" i="1"/>
  <c r="CH36" i="1"/>
  <c r="CF36" i="1"/>
  <c r="CD36" i="1"/>
  <c r="CC36" i="1"/>
  <c r="CB36" i="1"/>
  <c r="CA36" i="1"/>
  <c r="CL36" i="1" s="1"/>
  <c r="CO35" i="1"/>
  <c r="CH35" i="1"/>
  <c r="CF35" i="1"/>
  <c r="CD35" i="1"/>
  <c r="CC35" i="1"/>
  <c r="CB35" i="1"/>
  <c r="CA35" i="1"/>
  <c r="CL35" i="1" s="1"/>
  <c r="CO34" i="1"/>
  <c r="CO37" i="1" s="1"/>
  <c r="CH34" i="1"/>
  <c r="CF34" i="1"/>
  <c r="CD34" i="1"/>
  <c r="CC34" i="1"/>
  <c r="CC37" i="1" s="1"/>
  <c r="CB34" i="1"/>
  <c r="CA34" i="1"/>
  <c r="CL34" i="1" s="1"/>
  <c r="CJ33" i="1"/>
  <c r="CO32" i="1"/>
  <c r="CH32" i="1"/>
  <c r="CF32" i="1"/>
  <c r="CD32" i="1"/>
  <c r="CC32" i="1"/>
  <c r="CB32" i="1"/>
  <c r="CA32" i="1"/>
  <c r="CL32" i="1" s="1"/>
  <c r="CO31" i="1"/>
  <c r="CH31" i="1"/>
  <c r="CF31" i="1"/>
  <c r="CD31" i="1"/>
  <c r="CC31" i="1"/>
  <c r="CB31" i="1"/>
  <c r="CA31" i="1"/>
  <c r="CL31" i="1" s="1"/>
  <c r="CO30" i="1"/>
  <c r="CH30" i="1"/>
  <c r="CF30" i="1"/>
  <c r="CD30" i="1"/>
  <c r="CC30" i="1"/>
  <c r="CB30" i="1"/>
  <c r="CA30" i="1"/>
  <c r="CL30" i="1" s="1"/>
  <c r="CO29" i="1"/>
  <c r="CH29" i="1"/>
  <c r="CF29" i="1"/>
  <c r="CD29" i="1"/>
  <c r="CC29" i="1"/>
  <c r="CB29" i="1"/>
  <c r="CA29" i="1"/>
  <c r="CL29" i="1" s="1"/>
  <c r="CO28" i="1"/>
  <c r="CH28" i="1"/>
  <c r="CF28" i="1"/>
  <c r="CD28" i="1"/>
  <c r="CC28" i="1"/>
  <c r="CB28" i="1"/>
  <c r="CA28" i="1"/>
  <c r="CL28" i="1" s="1"/>
  <c r="CO27" i="1"/>
  <c r="CH27" i="1"/>
  <c r="CF27" i="1"/>
  <c r="CD27" i="1"/>
  <c r="CC27" i="1"/>
  <c r="CB27" i="1"/>
  <c r="CA27" i="1"/>
  <c r="CL27" i="1" s="1"/>
  <c r="CO26" i="1"/>
  <c r="CH26" i="1"/>
  <c r="CF26" i="1"/>
  <c r="CD26" i="1"/>
  <c r="CC26" i="1"/>
  <c r="CB26" i="1"/>
  <c r="CA26" i="1"/>
  <c r="CL26" i="1" s="1"/>
  <c r="CO25" i="1"/>
  <c r="CH25" i="1"/>
  <c r="CF25" i="1"/>
  <c r="CD25" i="1"/>
  <c r="CC25" i="1"/>
  <c r="CB25" i="1"/>
  <c r="CA25" i="1"/>
  <c r="CL25" i="1" s="1"/>
  <c r="CO24" i="1"/>
  <c r="CH24" i="1"/>
  <c r="CF24" i="1"/>
  <c r="CD24" i="1"/>
  <c r="CC24" i="1"/>
  <c r="CB24" i="1"/>
  <c r="CA24" i="1"/>
  <c r="CL24" i="1" s="1"/>
  <c r="CO23" i="1"/>
  <c r="CO33" i="1" s="1"/>
  <c r="CH23" i="1"/>
  <c r="CF23" i="1"/>
  <c r="CD23" i="1"/>
  <c r="CC23" i="1"/>
  <c r="CC33" i="1" s="1"/>
  <c r="CB23" i="1"/>
  <c r="CA23" i="1"/>
  <c r="CL23" i="1" s="1"/>
  <c r="CJ21" i="1"/>
  <c r="CO20" i="1"/>
  <c r="CH20" i="1"/>
  <c r="CF20" i="1"/>
  <c r="CD20" i="1"/>
  <c r="CC20" i="1"/>
  <c r="CB20" i="1"/>
  <c r="CA20" i="1"/>
  <c r="CL20" i="1" s="1"/>
  <c r="CO19" i="1"/>
  <c r="CO21" i="1" s="1"/>
  <c r="CH19" i="1"/>
  <c r="CF19" i="1"/>
  <c r="CD19" i="1"/>
  <c r="CC19" i="1"/>
  <c r="CC21" i="1" s="1"/>
  <c r="CB19" i="1"/>
  <c r="CA19" i="1"/>
  <c r="CL19" i="1" s="1"/>
  <c r="CJ18" i="1"/>
  <c r="CO17" i="1"/>
  <c r="CH17" i="1"/>
  <c r="CF17" i="1"/>
  <c r="CD17" i="1"/>
  <c r="CC17" i="1"/>
  <c r="CB17" i="1"/>
  <c r="CA17" i="1"/>
  <c r="CL17" i="1" s="1"/>
  <c r="CO16" i="1"/>
  <c r="CO18" i="1" s="1"/>
  <c r="CH16" i="1"/>
  <c r="CF16" i="1"/>
  <c r="CD16" i="1"/>
  <c r="CC16" i="1"/>
  <c r="CC18" i="1" s="1"/>
  <c r="CB16" i="1"/>
  <c r="CA16" i="1"/>
  <c r="CL16" i="1" s="1"/>
  <c r="CJ15" i="1"/>
  <c r="CO14" i="1"/>
  <c r="CH14" i="1"/>
  <c r="CF14" i="1"/>
  <c r="CD14" i="1"/>
  <c r="CC14" i="1"/>
  <c r="CB14" i="1"/>
  <c r="CA14" i="1"/>
  <c r="CL14" i="1" s="1"/>
  <c r="CO13" i="1"/>
  <c r="CO15" i="1" s="1"/>
  <c r="CH13" i="1"/>
  <c r="CF13" i="1"/>
  <c r="CD13" i="1"/>
  <c r="CC13" i="1"/>
  <c r="CC15" i="1" s="1"/>
  <c r="CB13" i="1"/>
  <c r="CA13" i="1"/>
  <c r="CL13" i="1" s="1"/>
  <c r="CJ12" i="1"/>
  <c r="CO11" i="1"/>
  <c r="CN11" i="1" s="1"/>
  <c r="CH11" i="1"/>
  <c r="CF11" i="1"/>
  <c r="CD11" i="1"/>
  <c r="CC11" i="1"/>
  <c r="CB11" i="1"/>
  <c r="CA11" i="1"/>
  <c r="CL11" i="1" s="1"/>
  <c r="CO10" i="1"/>
  <c r="CN10" i="1" s="1"/>
  <c r="CH10" i="1"/>
  <c r="CF10" i="1"/>
  <c r="CD10" i="1"/>
  <c r="CC10" i="1"/>
  <c r="CB10" i="1"/>
  <c r="CA10" i="1"/>
  <c r="CL10" i="1" s="1"/>
  <c r="CO9" i="1"/>
  <c r="CN9" i="1" s="1"/>
  <c r="CH9" i="1"/>
  <c r="CF9" i="1"/>
  <c r="CD9" i="1"/>
  <c r="CC9" i="1"/>
  <c r="CB9" i="1"/>
  <c r="CA9" i="1"/>
  <c r="CL9" i="1" s="1"/>
  <c r="CO8" i="1"/>
  <c r="CN8" i="1" s="1"/>
  <c r="CH8" i="1"/>
  <c r="CF8" i="1"/>
  <c r="CD8" i="1"/>
  <c r="CC8" i="1"/>
  <c r="CB8" i="1"/>
  <c r="CA8" i="1"/>
  <c r="CL8" i="1" s="1"/>
  <c r="CO7" i="1"/>
  <c r="CN7" i="1" s="1"/>
  <c r="CH7" i="1"/>
  <c r="CF7" i="1"/>
  <c r="CD7" i="1"/>
  <c r="CC7" i="1"/>
  <c r="CB7" i="1"/>
  <c r="CA7" i="1"/>
  <c r="CL7" i="1" s="1"/>
  <c r="CO6" i="1"/>
  <c r="CH6" i="1"/>
  <c r="CF6" i="1"/>
  <c r="CD6" i="1"/>
  <c r="CC6" i="1"/>
  <c r="CC12" i="1" s="1"/>
  <c r="CB6" i="1"/>
  <c r="CA6" i="1"/>
  <c r="CL6" i="1" s="1"/>
  <c r="BQ64" i="1"/>
  <c r="BV63" i="1"/>
  <c r="BO63" i="1"/>
  <c r="BM63" i="1"/>
  <c r="BK63" i="1"/>
  <c r="BJ63" i="1"/>
  <c r="BI63" i="1"/>
  <c r="BH63" i="1"/>
  <c r="BS63" i="1" s="1"/>
  <c r="BV62" i="1"/>
  <c r="BO62" i="1"/>
  <c r="BM62" i="1"/>
  <c r="BK62" i="1"/>
  <c r="BJ62" i="1"/>
  <c r="BI62" i="1"/>
  <c r="BH62" i="1"/>
  <c r="BS62" i="1" s="1"/>
  <c r="BV61" i="1"/>
  <c r="BO61" i="1"/>
  <c r="BM61" i="1"/>
  <c r="BK61" i="1"/>
  <c r="BJ61" i="1"/>
  <c r="BI61" i="1"/>
  <c r="BH61" i="1"/>
  <c r="BS61" i="1" s="1"/>
  <c r="BV60" i="1"/>
  <c r="BV64" i="1" s="1"/>
  <c r="BO60" i="1"/>
  <c r="BM60" i="1"/>
  <c r="BK60" i="1"/>
  <c r="BJ60" i="1"/>
  <c r="BJ64" i="1" s="1"/>
  <c r="BI60" i="1"/>
  <c r="BH60" i="1"/>
  <c r="BS60" i="1" s="1"/>
  <c r="BQ59" i="1"/>
  <c r="BS58" i="1"/>
  <c r="BV59" i="1"/>
  <c r="BJ59" i="1"/>
  <c r="BS57" i="1"/>
  <c r="BQ56" i="1"/>
  <c r="BV55" i="1"/>
  <c r="BO55" i="1"/>
  <c r="BM55" i="1"/>
  <c r="BK55" i="1"/>
  <c r="BJ55" i="1"/>
  <c r="BI55" i="1"/>
  <c r="BH55" i="1"/>
  <c r="BS55" i="1" s="1"/>
  <c r="BV54" i="1"/>
  <c r="BO54" i="1"/>
  <c r="BM54" i="1"/>
  <c r="BK54" i="1"/>
  <c r="BJ54" i="1"/>
  <c r="BI54" i="1"/>
  <c r="BH54" i="1"/>
  <c r="BS54" i="1" s="1"/>
  <c r="BV53" i="1"/>
  <c r="BV56" i="1" s="1"/>
  <c r="BO53" i="1"/>
  <c r="BM53" i="1"/>
  <c r="BK53" i="1"/>
  <c r="BJ53" i="1"/>
  <c r="BJ56" i="1" s="1"/>
  <c r="BI53" i="1"/>
  <c r="BH53" i="1"/>
  <c r="BS53" i="1" s="1"/>
  <c r="BQ52" i="1"/>
  <c r="BV51" i="1"/>
  <c r="BO51" i="1"/>
  <c r="BM51" i="1"/>
  <c r="BK51" i="1"/>
  <c r="BJ51" i="1"/>
  <c r="BI51" i="1"/>
  <c r="BH51" i="1"/>
  <c r="BS51" i="1" s="1"/>
  <c r="BV50" i="1"/>
  <c r="BV52" i="1" s="1"/>
  <c r="BU52" i="1"/>
  <c r="BO50" i="1"/>
  <c r="BM50" i="1"/>
  <c r="BK50" i="1"/>
  <c r="BJ50" i="1"/>
  <c r="BJ52" i="1" s="1"/>
  <c r="BI50" i="1"/>
  <c r="BH50" i="1"/>
  <c r="BS50" i="1" s="1"/>
  <c r="BQ49" i="1"/>
  <c r="BV48" i="1"/>
  <c r="BO48" i="1"/>
  <c r="BM48" i="1"/>
  <c r="BK48" i="1"/>
  <c r="BJ48" i="1"/>
  <c r="BI48" i="1"/>
  <c r="BH48" i="1"/>
  <c r="BS48" i="1" s="1"/>
  <c r="BV47" i="1"/>
  <c r="BV49" i="1" s="1"/>
  <c r="BO47" i="1"/>
  <c r="BM47" i="1"/>
  <c r="BK47" i="1"/>
  <c r="BJ47" i="1"/>
  <c r="BJ49" i="1" s="1"/>
  <c r="BI47" i="1"/>
  <c r="BH47" i="1"/>
  <c r="BS47" i="1" s="1"/>
  <c r="BQ46" i="1"/>
  <c r="BV45" i="1"/>
  <c r="BO45" i="1"/>
  <c r="BM45" i="1"/>
  <c r="BK45" i="1"/>
  <c r="BJ45" i="1"/>
  <c r="BI45" i="1"/>
  <c r="BH45" i="1"/>
  <c r="BS45" i="1" s="1"/>
  <c r="BV44" i="1"/>
  <c r="BV46" i="1" s="1"/>
  <c r="BO44" i="1"/>
  <c r="BM44" i="1"/>
  <c r="BK44" i="1"/>
  <c r="BJ44" i="1"/>
  <c r="BJ46" i="1" s="1"/>
  <c r="BI44" i="1"/>
  <c r="BH44" i="1"/>
  <c r="BS44" i="1" s="1"/>
  <c r="BQ43" i="1"/>
  <c r="BV42" i="1"/>
  <c r="BO42" i="1"/>
  <c r="BM42" i="1"/>
  <c r="BK42" i="1"/>
  <c r="BJ42" i="1"/>
  <c r="BI42" i="1"/>
  <c r="BH42" i="1"/>
  <c r="BS42" i="1" s="1"/>
  <c r="BV41" i="1"/>
  <c r="BV43" i="1" s="1"/>
  <c r="BO41" i="1"/>
  <c r="BM41" i="1"/>
  <c r="BK41" i="1"/>
  <c r="BJ41" i="1"/>
  <c r="BJ43" i="1" s="1"/>
  <c r="BI41" i="1"/>
  <c r="BH41" i="1"/>
  <c r="BS41" i="1" s="1"/>
  <c r="BQ40" i="1"/>
  <c r="BV39" i="1"/>
  <c r="BO39" i="1"/>
  <c r="BM39" i="1"/>
  <c r="BK39" i="1"/>
  <c r="BJ39" i="1"/>
  <c r="BI39" i="1"/>
  <c r="BH39" i="1"/>
  <c r="BS39" i="1" s="1"/>
  <c r="BV38" i="1"/>
  <c r="BV40" i="1" s="1"/>
  <c r="BO38" i="1"/>
  <c r="BM38" i="1"/>
  <c r="BK38" i="1"/>
  <c r="BJ38" i="1"/>
  <c r="BJ40" i="1" s="1"/>
  <c r="BI38" i="1"/>
  <c r="BH38" i="1"/>
  <c r="BS38" i="1" s="1"/>
  <c r="BQ37" i="1"/>
  <c r="BV36" i="1"/>
  <c r="BO36" i="1"/>
  <c r="BM36" i="1"/>
  <c r="BK36" i="1"/>
  <c r="BJ36" i="1"/>
  <c r="BI36" i="1"/>
  <c r="BH36" i="1"/>
  <c r="BS36" i="1" s="1"/>
  <c r="BV35" i="1"/>
  <c r="BO35" i="1"/>
  <c r="BM35" i="1"/>
  <c r="BK35" i="1"/>
  <c r="BJ35" i="1"/>
  <c r="BI35" i="1"/>
  <c r="BH35" i="1"/>
  <c r="BS35" i="1" s="1"/>
  <c r="BV34" i="1"/>
  <c r="BV37" i="1" s="1"/>
  <c r="BO34" i="1"/>
  <c r="BM34" i="1"/>
  <c r="BK34" i="1"/>
  <c r="BJ34" i="1"/>
  <c r="BJ37" i="1" s="1"/>
  <c r="BI34" i="1"/>
  <c r="BH34" i="1"/>
  <c r="BS34" i="1" s="1"/>
  <c r="BQ33" i="1"/>
  <c r="BV32" i="1"/>
  <c r="BO32" i="1"/>
  <c r="BM32" i="1"/>
  <c r="BK32" i="1"/>
  <c r="BJ32" i="1"/>
  <c r="BI32" i="1"/>
  <c r="BH32" i="1"/>
  <c r="BS32" i="1" s="1"/>
  <c r="BV31" i="1"/>
  <c r="BO31" i="1"/>
  <c r="BM31" i="1"/>
  <c r="BK31" i="1"/>
  <c r="BJ31" i="1"/>
  <c r="BI31" i="1"/>
  <c r="BH31" i="1"/>
  <c r="BS31" i="1" s="1"/>
  <c r="BV30" i="1"/>
  <c r="BO30" i="1"/>
  <c r="BM30" i="1"/>
  <c r="BK30" i="1"/>
  <c r="BJ30" i="1"/>
  <c r="BI30" i="1"/>
  <c r="BH30" i="1"/>
  <c r="BS30" i="1" s="1"/>
  <c r="BV29" i="1"/>
  <c r="BO29" i="1"/>
  <c r="BM29" i="1"/>
  <c r="BK29" i="1"/>
  <c r="BJ29" i="1"/>
  <c r="BI29" i="1"/>
  <c r="BH29" i="1"/>
  <c r="BS29" i="1" s="1"/>
  <c r="BV28" i="1"/>
  <c r="BO28" i="1"/>
  <c r="BM28" i="1"/>
  <c r="BK28" i="1"/>
  <c r="BJ28" i="1"/>
  <c r="BI28" i="1"/>
  <c r="BH28" i="1"/>
  <c r="BS28" i="1" s="1"/>
  <c r="BV27" i="1"/>
  <c r="BO27" i="1"/>
  <c r="BM27" i="1"/>
  <c r="BK27" i="1"/>
  <c r="BJ27" i="1"/>
  <c r="BI27" i="1"/>
  <c r="BH27" i="1"/>
  <c r="BS27" i="1" s="1"/>
  <c r="BV26" i="1"/>
  <c r="BO26" i="1"/>
  <c r="BM26" i="1"/>
  <c r="BK26" i="1"/>
  <c r="BJ26" i="1"/>
  <c r="BI26" i="1"/>
  <c r="BH26" i="1"/>
  <c r="BS26" i="1" s="1"/>
  <c r="BV25" i="1"/>
  <c r="BO25" i="1"/>
  <c r="BM25" i="1"/>
  <c r="BK25" i="1"/>
  <c r="BJ25" i="1"/>
  <c r="BI25" i="1"/>
  <c r="BH25" i="1"/>
  <c r="BS25" i="1" s="1"/>
  <c r="BV24" i="1"/>
  <c r="BO24" i="1"/>
  <c r="BM24" i="1"/>
  <c r="BK24" i="1"/>
  <c r="BJ24" i="1"/>
  <c r="BI24" i="1"/>
  <c r="BH24" i="1"/>
  <c r="BS24" i="1" s="1"/>
  <c r="BV23" i="1"/>
  <c r="BV33" i="1" s="1"/>
  <c r="BO23" i="1"/>
  <c r="BM23" i="1"/>
  <c r="BK23" i="1"/>
  <c r="BJ23" i="1"/>
  <c r="BJ33" i="1" s="1"/>
  <c r="BI23" i="1"/>
  <c r="BH23" i="1"/>
  <c r="BS23" i="1" s="1"/>
  <c r="BQ21" i="1"/>
  <c r="BV20" i="1"/>
  <c r="BO20" i="1"/>
  <c r="BM20" i="1"/>
  <c r="BK20" i="1"/>
  <c r="BJ20" i="1"/>
  <c r="BI20" i="1"/>
  <c r="BH20" i="1"/>
  <c r="BS20" i="1" s="1"/>
  <c r="BV19" i="1"/>
  <c r="BV21" i="1" s="1"/>
  <c r="BO19" i="1"/>
  <c r="BM19" i="1"/>
  <c r="BK19" i="1"/>
  <c r="BJ19" i="1"/>
  <c r="BJ21" i="1" s="1"/>
  <c r="BI19" i="1"/>
  <c r="BH19" i="1"/>
  <c r="BS19" i="1" s="1"/>
  <c r="BQ18" i="1"/>
  <c r="BV17" i="1"/>
  <c r="BO17" i="1"/>
  <c r="BM17" i="1"/>
  <c r="BK17" i="1"/>
  <c r="BJ17" i="1"/>
  <c r="BI17" i="1"/>
  <c r="BH17" i="1"/>
  <c r="BS17" i="1" s="1"/>
  <c r="BV16" i="1"/>
  <c r="BV18" i="1" s="1"/>
  <c r="BO16" i="1"/>
  <c r="BM16" i="1"/>
  <c r="BK16" i="1"/>
  <c r="BJ16" i="1"/>
  <c r="BJ18" i="1" s="1"/>
  <c r="BI16" i="1"/>
  <c r="BH16" i="1"/>
  <c r="BS16" i="1" s="1"/>
  <c r="BQ15" i="1"/>
  <c r="BV14" i="1"/>
  <c r="BO14" i="1"/>
  <c r="BM14" i="1"/>
  <c r="BK14" i="1"/>
  <c r="BJ14" i="1"/>
  <c r="BI14" i="1"/>
  <c r="BH14" i="1"/>
  <c r="BS14" i="1" s="1"/>
  <c r="BV13" i="1"/>
  <c r="BV15" i="1" s="1"/>
  <c r="BO13" i="1"/>
  <c r="BM13" i="1"/>
  <c r="BK13" i="1"/>
  <c r="BJ13" i="1"/>
  <c r="BJ15" i="1" s="1"/>
  <c r="BI13" i="1"/>
  <c r="BH13" i="1"/>
  <c r="BS13" i="1" s="1"/>
  <c r="BQ12" i="1"/>
  <c r="BV11" i="1"/>
  <c r="BU11" i="1" s="1"/>
  <c r="BO11" i="1"/>
  <c r="BM11" i="1"/>
  <c r="BK11" i="1"/>
  <c r="BJ11" i="1"/>
  <c r="BI11" i="1"/>
  <c r="BH11" i="1"/>
  <c r="BS11" i="1" s="1"/>
  <c r="BV10" i="1"/>
  <c r="BU10" i="1" s="1"/>
  <c r="BO10" i="1"/>
  <c r="BM10" i="1"/>
  <c r="BK10" i="1"/>
  <c r="BJ10" i="1"/>
  <c r="BI10" i="1"/>
  <c r="BH10" i="1"/>
  <c r="BS10" i="1" s="1"/>
  <c r="BV9" i="1"/>
  <c r="BU9" i="1" s="1"/>
  <c r="BO9" i="1"/>
  <c r="BM9" i="1"/>
  <c r="BK9" i="1"/>
  <c r="BJ9" i="1"/>
  <c r="BI9" i="1"/>
  <c r="BH9" i="1"/>
  <c r="BS9" i="1" s="1"/>
  <c r="BV8" i="1"/>
  <c r="BU8" i="1" s="1"/>
  <c r="BO8" i="1"/>
  <c r="BM8" i="1"/>
  <c r="BK8" i="1"/>
  <c r="BJ8" i="1"/>
  <c r="BI8" i="1"/>
  <c r="BH8" i="1"/>
  <c r="BS8" i="1" s="1"/>
  <c r="BV7" i="1"/>
  <c r="BU7" i="1" s="1"/>
  <c r="BO7" i="1"/>
  <c r="BM7" i="1"/>
  <c r="BK7" i="1"/>
  <c r="BJ7" i="1"/>
  <c r="BI7" i="1"/>
  <c r="BH7" i="1"/>
  <c r="BS7" i="1" s="1"/>
  <c r="BV6" i="1"/>
  <c r="BO6" i="1"/>
  <c r="BM6" i="1"/>
  <c r="BK6" i="1"/>
  <c r="BJ6" i="1"/>
  <c r="BJ12" i="1" s="1"/>
  <c r="BI6" i="1"/>
  <c r="BH6" i="1"/>
  <c r="BS6" i="1" s="1"/>
  <c r="AX64" i="1"/>
  <c r="BC63" i="1"/>
  <c r="AV63" i="1"/>
  <c r="AT63" i="1"/>
  <c r="AR63" i="1"/>
  <c r="AQ63" i="1"/>
  <c r="AP63" i="1"/>
  <c r="AO63" i="1"/>
  <c r="BC62" i="1"/>
  <c r="AV62" i="1"/>
  <c r="AT62" i="1"/>
  <c r="AR62" i="1"/>
  <c r="AQ62" i="1"/>
  <c r="AP62" i="1"/>
  <c r="AO62" i="1"/>
  <c r="BC61" i="1"/>
  <c r="AV61" i="1"/>
  <c r="AT61" i="1"/>
  <c r="AR61" i="1"/>
  <c r="AQ61" i="1"/>
  <c r="AP61" i="1"/>
  <c r="AO61" i="1"/>
  <c r="BC60" i="1"/>
  <c r="BC64" i="1" s="1"/>
  <c r="AV60" i="1"/>
  <c r="AT60" i="1"/>
  <c r="AR60" i="1"/>
  <c r="AQ60" i="1"/>
  <c r="AQ64" i="1" s="1"/>
  <c r="AP60" i="1"/>
  <c r="AO60" i="1"/>
  <c r="AX59" i="1"/>
  <c r="BC59" i="1"/>
  <c r="AQ59" i="1"/>
  <c r="AX56" i="1"/>
  <c r="BC55" i="1"/>
  <c r="AV55" i="1"/>
  <c r="AT55" i="1"/>
  <c r="AR55" i="1"/>
  <c r="AQ55" i="1"/>
  <c r="AP55" i="1"/>
  <c r="AO55" i="1"/>
  <c r="BC54" i="1"/>
  <c r="AV54" i="1"/>
  <c r="AT54" i="1"/>
  <c r="AR54" i="1"/>
  <c r="AQ54" i="1"/>
  <c r="AP54" i="1"/>
  <c r="AO54" i="1"/>
  <c r="BC53" i="1"/>
  <c r="BC56" i="1" s="1"/>
  <c r="AV53" i="1"/>
  <c r="AT53" i="1"/>
  <c r="AR53" i="1"/>
  <c r="AQ53" i="1"/>
  <c r="AQ56" i="1" s="1"/>
  <c r="AP53" i="1"/>
  <c r="AO53" i="1"/>
  <c r="AX52" i="1"/>
  <c r="BC51" i="1"/>
  <c r="AV51" i="1"/>
  <c r="AT51" i="1"/>
  <c r="AR51" i="1"/>
  <c r="AQ51" i="1"/>
  <c r="AP51" i="1"/>
  <c r="AO51" i="1"/>
  <c r="BC50" i="1"/>
  <c r="BC52" i="1" s="1"/>
  <c r="AV50" i="1"/>
  <c r="AT50" i="1"/>
  <c r="AR50" i="1"/>
  <c r="AQ50" i="1"/>
  <c r="AQ52" i="1" s="1"/>
  <c r="AP50" i="1"/>
  <c r="AO50" i="1"/>
  <c r="AX49" i="1"/>
  <c r="BC48" i="1"/>
  <c r="AV48" i="1"/>
  <c r="AT48" i="1"/>
  <c r="AR48" i="1"/>
  <c r="AQ48" i="1"/>
  <c r="AP48" i="1"/>
  <c r="AO48" i="1"/>
  <c r="BC47" i="1"/>
  <c r="BC49" i="1" s="1"/>
  <c r="AV47" i="1"/>
  <c r="AT47" i="1"/>
  <c r="AR47" i="1"/>
  <c r="AQ47" i="1"/>
  <c r="AQ49" i="1" s="1"/>
  <c r="AP47" i="1"/>
  <c r="AO47" i="1"/>
  <c r="AX46" i="1"/>
  <c r="BC45" i="1"/>
  <c r="AV45" i="1"/>
  <c r="AT45" i="1"/>
  <c r="AR45" i="1"/>
  <c r="AQ45" i="1"/>
  <c r="AP45" i="1"/>
  <c r="AO45" i="1"/>
  <c r="BC44" i="1"/>
  <c r="BC46" i="1" s="1"/>
  <c r="AV44" i="1"/>
  <c r="AT44" i="1"/>
  <c r="AR44" i="1"/>
  <c r="AQ44" i="1"/>
  <c r="AQ46" i="1" s="1"/>
  <c r="AP44" i="1"/>
  <c r="AO44" i="1"/>
  <c r="AX43" i="1"/>
  <c r="BC42" i="1"/>
  <c r="AV42" i="1"/>
  <c r="AT42" i="1"/>
  <c r="AR42" i="1"/>
  <c r="AQ42" i="1"/>
  <c r="AP42" i="1"/>
  <c r="AO42" i="1"/>
  <c r="BC41" i="1"/>
  <c r="BC43" i="1" s="1"/>
  <c r="AV41" i="1"/>
  <c r="AT41" i="1"/>
  <c r="AR41" i="1"/>
  <c r="AQ41" i="1"/>
  <c r="AQ43" i="1" s="1"/>
  <c r="AP41" i="1"/>
  <c r="AO41" i="1"/>
  <c r="AX40" i="1"/>
  <c r="BC39" i="1"/>
  <c r="AV39" i="1"/>
  <c r="AT39" i="1"/>
  <c r="AR39" i="1"/>
  <c r="AQ39" i="1"/>
  <c r="AP39" i="1"/>
  <c r="AO39" i="1"/>
  <c r="BC38" i="1"/>
  <c r="BC40" i="1" s="1"/>
  <c r="AV38" i="1"/>
  <c r="AT38" i="1"/>
  <c r="AR38" i="1"/>
  <c r="AQ38" i="1"/>
  <c r="AQ40" i="1" s="1"/>
  <c r="AP38" i="1"/>
  <c r="AO38" i="1"/>
  <c r="AX37" i="1"/>
  <c r="BC36" i="1"/>
  <c r="AV36" i="1"/>
  <c r="AT36" i="1"/>
  <c r="AR36" i="1"/>
  <c r="AQ36" i="1"/>
  <c r="AP36" i="1"/>
  <c r="AO36" i="1"/>
  <c r="BC35" i="1"/>
  <c r="AV35" i="1"/>
  <c r="AT35" i="1"/>
  <c r="AR35" i="1"/>
  <c r="AQ35" i="1"/>
  <c r="AP35" i="1"/>
  <c r="AO35" i="1"/>
  <c r="BC34" i="1"/>
  <c r="BC37" i="1" s="1"/>
  <c r="AV34" i="1"/>
  <c r="AT34" i="1"/>
  <c r="AR34" i="1"/>
  <c r="AQ34" i="1"/>
  <c r="AQ37" i="1" s="1"/>
  <c r="AP34" i="1"/>
  <c r="AO34" i="1"/>
  <c r="AX33" i="1"/>
  <c r="BC32" i="1"/>
  <c r="AV32" i="1"/>
  <c r="AT32" i="1"/>
  <c r="AR32" i="1"/>
  <c r="AQ32" i="1"/>
  <c r="AP32" i="1"/>
  <c r="AO32" i="1"/>
  <c r="BC31" i="1"/>
  <c r="AV31" i="1"/>
  <c r="AT31" i="1"/>
  <c r="AR31" i="1"/>
  <c r="AQ31" i="1"/>
  <c r="AP31" i="1"/>
  <c r="AO31" i="1"/>
  <c r="BC30" i="1"/>
  <c r="AV30" i="1"/>
  <c r="AT30" i="1"/>
  <c r="AR30" i="1"/>
  <c r="AQ30" i="1"/>
  <c r="AP30" i="1"/>
  <c r="AO30" i="1"/>
  <c r="BC29" i="1"/>
  <c r="AV29" i="1"/>
  <c r="AT29" i="1"/>
  <c r="AR29" i="1"/>
  <c r="AQ29" i="1"/>
  <c r="AP29" i="1"/>
  <c r="AO29" i="1"/>
  <c r="BC28" i="1"/>
  <c r="AV28" i="1"/>
  <c r="AT28" i="1"/>
  <c r="AR28" i="1"/>
  <c r="AQ28" i="1"/>
  <c r="AP28" i="1"/>
  <c r="AO28" i="1"/>
  <c r="BC27" i="1"/>
  <c r="AV27" i="1"/>
  <c r="AT27" i="1"/>
  <c r="AR27" i="1"/>
  <c r="AQ27" i="1"/>
  <c r="AP27" i="1"/>
  <c r="AO27" i="1"/>
  <c r="BC26" i="1"/>
  <c r="AV26" i="1"/>
  <c r="AT26" i="1"/>
  <c r="AR26" i="1"/>
  <c r="AQ26" i="1"/>
  <c r="AP26" i="1"/>
  <c r="AO26" i="1"/>
  <c r="BC25" i="1"/>
  <c r="AV25" i="1"/>
  <c r="AT25" i="1"/>
  <c r="AR25" i="1"/>
  <c r="AQ25" i="1"/>
  <c r="AP25" i="1"/>
  <c r="AO25" i="1"/>
  <c r="BC24" i="1"/>
  <c r="AV24" i="1"/>
  <c r="AT24" i="1"/>
  <c r="AR24" i="1"/>
  <c r="AQ24" i="1"/>
  <c r="AP24" i="1"/>
  <c r="AO24" i="1"/>
  <c r="BC23" i="1"/>
  <c r="BC33" i="1" s="1"/>
  <c r="AV23" i="1"/>
  <c r="AT23" i="1"/>
  <c r="AR23" i="1"/>
  <c r="AQ23" i="1"/>
  <c r="AQ33" i="1" s="1"/>
  <c r="AP23" i="1"/>
  <c r="AO23" i="1"/>
  <c r="AX21" i="1"/>
  <c r="BC20" i="1"/>
  <c r="BB20" i="1" s="1"/>
  <c r="AV20" i="1"/>
  <c r="AT20" i="1"/>
  <c r="AR20" i="1"/>
  <c r="AQ20" i="1"/>
  <c r="AP20" i="1"/>
  <c r="BA20" i="1" s="1"/>
  <c r="AO20" i="1"/>
  <c r="AZ20" i="1" s="1"/>
  <c r="BC19" i="1"/>
  <c r="AV19" i="1"/>
  <c r="AT19" i="1"/>
  <c r="AR19" i="1"/>
  <c r="AQ19" i="1"/>
  <c r="AQ21" i="1" s="1"/>
  <c r="AP19" i="1"/>
  <c r="BA19" i="1" s="1"/>
  <c r="AO19" i="1"/>
  <c r="AZ19" i="1" s="1"/>
  <c r="AX18" i="1"/>
  <c r="BC17" i="1"/>
  <c r="BB17" i="1" s="1"/>
  <c r="AV17" i="1"/>
  <c r="AT17" i="1"/>
  <c r="AR17" i="1"/>
  <c r="AQ17" i="1"/>
  <c r="AP17" i="1"/>
  <c r="BA17" i="1" s="1"/>
  <c r="AO17" i="1"/>
  <c r="AZ17" i="1" s="1"/>
  <c r="BC16" i="1"/>
  <c r="AV16" i="1"/>
  <c r="AT16" i="1"/>
  <c r="AR16" i="1"/>
  <c r="AQ16" i="1"/>
  <c r="AQ18" i="1" s="1"/>
  <c r="AP16" i="1"/>
  <c r="BA16" i="1" s="1"/>
  <c r="AO16" i="1"/>
  <c r="AZ16" i="1" s="1"/>
  <c r="AX15" i="1"/>
  <c r="BC14" i="1"/>
  <c r="BB14" i="1" s="1"/>
  <c r="AV14" i="1"/>
  <c r="AT14" i="1"/>
  <c r="AR14" i="1"/>
  <c r="AQ14" i="1"/>
  <c r="AP14" i="1"/>
  <c r="BA14" i="1" s="1"/>
  <c r="AO14" i="1"/>
  <c r="AZ14" i="1" s="1"/>
  <c r="BC13" i="1"/>
  <c r="AV13" i="1"/>
  <c r="AT13" i="1"/>
  <c r="AR13" i="1"/>
  <c r="AQ13" i="1"/>
  <c r="AQ15" i="1" s="1"/>
  <c r="AP13" i="1"/>
  <c r="BA13" i="1" s="1"/>
  <c r="AO13" i="1"/>
  <c r="AZ13" i="1" s="1"/>
  <c r="AX12" i="1"/>
  <c r="BC11" i="1"/>
  <c r="BB11" i="1" s="1"/>
  <c r="AV11" i="1"/>
  <c r="AT11" i="1"/>
  <c r="AR11" i="1"/>
  <c r="AQ11" i="1"/>
  <c r="AP11" i="1"/>
  <c r="BA11" i="1" s="1"/>
  <c r="AO11" i="1"/>
  <c r="AZ11" i="1" s="1"/>
  <c r="BC10" i="1"/>
  <c r="BB10" i="1" s="1"/>
  <c r="AV10" i="1"/>
  <c r="AT10" i="1"/>
  <c r="AR10" i="1"/>
  <c r="AQ10" i="1"/>
  <c r="AP10" i="1"/>
  <c r="BA10" i="1" s="1"/>
  <c r="AO10" i="1"/>
  <c r="AZ10" i="1" s="1"/>
  <c r="BC9" i="1"/>
  <c r="BB9" i="1" s="1"/>
  <c r="AV9" i="1"/>
  <c r="AT9" i="1"/>
  <c r="AR9" i="1"/>
  <c r="AQ9" i="1"/>
  <c r="AP9" i="1"/>
  <c r="BA9" i="1" s="1"/>
  <c r="AO9" i="1"/>
  <c r="AZ9" i="1" s="1"/>
  <c r="BC8" i="1"/>
  <c r="BB8" i="1" s="1"/>
  <c r="AV8" i="1"/>
  <c r="AT8" i="1"/>
  <c r="AR8" i="1"/>
  <c r="AQ8" i="1"/>
  <c r="AP8" i="1"/>
  <c r="BA8" i="1" s="1"/>
  <c r="AO8" i="1"/>
  <c r="AZ8" i="1" s="1"/>
  <c r="BC7" i="1"/>
  <c r="BB7" i="1" s="1"/>
  <c r="AV7" i="1"/>
  <c r="AT7" i="1"/>
  <c r="AR7" i="1"/>
  <c r="AQ7" i="1"/>
  <c r="AP7" i="1"/>
  <c r="BA7" i="1" s="1"/>
  <c r="AO7" i="1"/>
  <c r="AZ7" i="1" s="1"/>
  <c r="BC6" i="1"/>
  <c r="AV6" i="1"/>
  <c r="AT6" i="1"/>
  <c r="AR6" i="1"/>
  <c r="AQ6" i="1"/>
  <c r="AQ12" i="1" s="1"/>
  <c r="AP6" i="1"/>
  <c r="BA6" i="1" s="1"/>
  <c r="AO6" i="1"/>
  <c r="AZ6" i="1" s="1"/>
  <c r="AE64" i="1"/>
  <c r="AJ63" i="1"/>
  <c r="AC63" i="1"/>
  <c r="AA63" i="1"/>
  <c r="Y63" i="1"/>
  <c r="X63" i="1"/>
  <c r="W63" i="1"/>
  <c r="V63" i="1"/>
  <c r="AJ62" i="1"/>
  <c r="AC62" i="1"/>
  <c r="AA62" i="1"/>
  <c r="Y62" i="1"/>
  <c r="X62" i="1"/>
  <c r="W62" i="1"/>
  <c r="V62" i="1"/>
  <c r="AJ61" i="1"/>
  <c r="AC61" i="1"/>
  <c r="AA61" i="1"/>
  <c r="Y61" i="1"/>
  <c r="X61" i="1"/>
  <c r="W61" i="1"/>
  <c r="V61" i="1"/>
  <c r="AJ60" i="1"/>
  <c r="AJ64" i="1" s="1"/>
  <c r="AC60" i="1"/>
  <c r="AA60" i="1"/>
  <c r="Y60" i="1"/>
  <c r="X60" i="1"/>
  <c r="X64" i="1" s="1"/>
  <c r="W60" i="1"/>
  <c r="V60" i="1"/>
  <c r="AE59" i="1"/>
  <c r="AJ59" i="1"/>
  <c r="AE56" i="1"/>
  <c r="AJ55" i="1"/>
  <c r="AC55" i="1"/>
  <c r="AA55" i="1"/>
  <c r="Y55" i="1"/>
  <c r="X55" i="1"/>
  <c r="W55" i="1"/>
  <c r="V55" i="1"/>
  <c r="AJ54" i="1"/>
  <c r="AC54" i="1"/>
  <c r="AA54" i="1"/>
  <c r="Y54" i="1"/>
  <c r="X54" i="1"/>
  <c r="W54" i="1"/>
  <c r="V54" i="1"/>
  <c r="AJ53" i="1"/>
  <c r="AJ56" i="1" s="1"/>
  <c r="AC53" i="1"/>
  <c r="AA53" i="1"/>
  <c r="Y53" i="1"/>
  <c r="X53" i="1"/>
  <c r="X56" i="1" s="1"/>
  <c r="W53" i="1"/>
  <c r="V53" i="1"/>
  <c r="AE52" i="1"/>
  <c r="AJ51" i="1"/>
  <c r="AC51" i="1"/>
  <c r="AA51" i="1"/>
  <c r="Y51" i="1"/>
  <c r="X51" i="1"/>
  <c r="W51" i="1"/>
  <c r="V51" i="1"/>
  <c r="AJ50" i="1"/>
  <c r="AJ52" i="1" s="1"/>
  <c r="AC50" i="1"/>
  <c r="AA50" i="1"/>
  <c r="Y50" i="1"/>
  <c r="X50" i="1"/>
  <c r="X52" i="1" s="1"/>
  <c r="W50" i="1"/>
  <c r="V50" i="1"/>
  <c r="AE49" i="1"/>
  <c r="AJ48" i="1"/>
  <c r="AC48" i="1"/>
  <c r="AA48" i="1"/>
  <c r="Y48" i="1"/>
  <c r="X48" i="1"/>
  <c r="W48" i="1"/>
  <c r="V48" i="1"/>
  <c r="AJ47" i="1"/>
  <c r="AJ49" i="1" s="1"/>
  <c r="AC47" i="1"/>
  <c r="AA47" i="1"/>
  <c r="Y47" i="1"/>
  <c r="X47" i="1"/>
  <c r="X49" i="1" s="1"/>
  <c r="W47" i="1"/>
  <c r="V47" i="1"/>
  <c r="AE46" i="1"/>
  <c r="AJ45" i="1"/>
  <c r="AC45" i="1"/>
  <c r="AA45" i="1"/>
  <c r="Y45" i="1"/>
  <c r="X45" i="1"/>
  <c r="W45" i="1"/>
  <c r="V45" i="1"/>
  <c r="AJ44" i="1"/>
  <c r="AJ46" i="1" s="1"/>
  <c r="AC44" i="1"/>
  <c r="AA44" i="1"/>
  <c r="Y44" i="1"/>
  <c r="X44" i="1"/>
  <c r="X46" i="1" s="1"/>
  <c r="W44" i="1"/>
  <c r="V44" i="1"/>
  <c r="AE43" i="1"/>
  <c r="AJ42" i="1"/>
  <c r="AC42" i="1"/>
  <c r="AA42" i="1"/>
  <c r="Y42" i="1"/>
  <c r="X42" i="1"/>
  <c r="W42" i="1"/>
  <c r="V42" i="1"/>
  <c r="AJ41" i="1"/>
  <c r="AJ43" i="1" s="1"/>
  <c r="AC41" i="1"/>
  <c r="AA41" i="1"/>
  <c r="Y41" i="1"/>
  <c r="X41" i="1"/>
  <c r="X43" i="1" s="1"/>
  <c r="W41" i="1"/>
  <c r="V41" i="1"/>
  <c r="AE40" i="1"/>
  <c r="AJ39" i="1"/>
  <c r="AC39" i="1"/>
  <c r="AA39" i="1"/>
  <c r="Y39" i="1"/>
  <c r="X39" i="1"/>
  <c r="W39" i="1"/>
  <c r="V39" i="1"/>
  <c r="AJ38" i="1"/>
  <c r="AJ40" i="1" s="1"/>
  <c r="AC38" i="1"/>
  <c r="AA38" i="1"/>
  <c r="Y38" i="1"/>
  <c r="X38" i="1"/>
  <c r="X40" i="1" s="1"/>
  <c r="W38" i="1"/>
  <c r="V38" i="1"/>
  <c r="AE37" i="1"/>
  <c r="AJ36" i="1"/>
  <c r="AC36" i="1"/>
  <c r="AA36" i="1"/>
  <c r="Y36" i="1"/>
  <c r="X36" i="1"/>
  <c r="W36" i="1"/>
  <c r="V36" i="1"/>
  <c r="AJ35" i="1"/>
  <c r="AC35" i="1"/>
  <c r="AA35" i="1"/>
  <c r="Y35" i="1"/>
  <c r="X35" i="1"/>
  <c r="W35" i="1"/>
  <c r="V35" i="1"/>
  <c r="AJ34" i="1"/>
  <c r="AJ37" i="1" s="1"/>
  <c r="AC34" i="1"/>
  <c r="AA34" i="1"/>
  <c r="Y34" i="1"/>
  <c r="X34" i="1"/>
  <c r="X37" i="1" s="1"/>
  <c r="W34" i="1"/>
  <c r="V34" i="1"/>
  <c r="AE33" i="1"/>
  <c r="AJ32" i="1"/>
  <c r="AC32" i="1"/>
  <c r="AA32" i="1"/>
  <c r="Y32" i="1"/>
  <c r="X32" i="1"/>
  <c r="W32" i="1"/>
  <c r="V32" i="1"/>
  <c r="AJ31" i="1"/>
  <c r="AC31" i="1"/>
  <c r="AA31" i="1"/>
  <c r="Y31" i="1"/>
  <c r="X31" i="1"/>
  <c r="W31" i="1"/>
  <c r="V31" i="1"/>
  <c r="AJ30" i="1"/>
  <c r="AC30" i="1"/>
  <c r="AA30" i="1"/>
  <c r="Y30" i="1"/>
  <c r="X30" i="1"/>
  <c r="W30" i="1"/>
  <c r="V30" i="1"/>
  <c r="AJ29" i="1"/>
  <c r="AC29" i="1"/>
  <c r="AA29" i="1"/>
  <c r="Y29" i="1"/>
  <c r="X29" i="1"/>
  <c r="W29" i="1"/>
  <c r="V29" i="1"/>
  <c r="AJ28" i="1"/>
  <c r="AC28" i="1"/>
  <c r="AA28" i="1"/>
  <c r="Y28" i="1"/>
  <c r="X28" i="1"/>
  <c r="W28" i="1"/>
  <c r="V28" i="1"/>
  <c r="AJ27" i="1"/>
  <c r="AC27" i="1"/>
  <c r="AA27" i="1"/>
  <c r="Y27" i="1"/>
  <c r="X27" i="1"/>
  <c r="W27" i="1"/>
  <c r="V27" i="1"/>
  <c r="AJ26" i="1"/>
  <c r="AC26" i="1"/>
  <c r="AA26" i="1"/>
  <c r="Y26" i="1"/>
  <c r="X26" i="1"/>
  <c r="W26" i="1"/>
  <c r="V26" i="1"/>
  <c r="AJ25" i="1"/>
  <c r="AC25" i="1"/>
  <c r="AA25" i="1"/>
  <c r="Y25" i="1"/>
  <c r="X25" i="1"/>
  <c r="W25" i="1"/>
  <c r="V25" i="1"/>
  <c r="AJ24" i="1"/>
  <c r="AC24" i="1"/>
  <c r="AA24" i="1"/>
  <c r="Y24" i="1"/>
  <c r="X24" i="1"/>
  <c r="W24" i="1"/>
  <c r="V24" i="1"/>
  <c r="AJ23" i="1"/>
  <c r="AJ33" i="1" s="1"/>
  <c r="AC23" i="1"/>
  <c r="AA23" i="1"/>
  <c r="Y23" i="1"/>
  <c r="X23" i="1"/>
  <c r="X33" i="1" s="1"/>
  <c r="W23" i="1"/>
  <c r="V23" i="1"/>
  <c r="AE21" i="1"/>
  <c r="AJ20" i="1"/>
  <c r="AI20" i="1" s="1"/>
  <c r="AC20" i="1"/>
  <c r="AA20" i="1"/>
  <c r="Y20" i="1"/>
  <c r="X20" i="1"/>
  <c r="W20" i="1"/>
  <c r="AH20" i="1" s="1"/>
  <c r="V20" i="1"/>
  <c r="AJ19" i="1"/>
  <c r="AC19" i="1"/>
  <c r="AA19" i="1"/>
  <c r="Y19" i="1"/>
  <c r="X19" i="1"/>
  <c r="X21" i="1" s="1"/>
  <c r="W19" i="1"/>
  <c r="AH19" i="1" s="1"/>
  <c r="V19" i="1"/>
  <c r="AE18" i="1"/>
  <c r="AJ17" i="1"/>
  <c r="AI17" i="1" s="1"/>
  <c r="AC17" i="1"/>
  <c r="AA17" i="1"/>
  <c r="Y17" i="1"/>
  <c r="X17" i="1"/>
  <c r="W17" i="1"/>
  <c r="AH17" i="1" s="1"/>
  <c r="V17" i="1"/>
  <c r="AJ16" i="1"/>
  <c r="AC16" i="1"/>
  <c r="AA16" i="1"/>
  <c r="Y16" i="1"/>
  <c r="X16" i="1"/>
  <c r="X18" i="1" s="1"/>
  <c r="W16" i="1"/>
  <c r="AH16" i="1" s="1"/>
  <c r="V16" i="1"/>
  <c r="AE15" i="1"/>
  <c r="AJ14" i="1"/>
  <c r="AI14" i="1" s="1"/>
  <c r="AC14" i="1"/>
  <c r="AA14" i="1"/>
  <c r="Y14" i="1"/>
  <c r="X14" i="1"/>
  <c r="W14" i="1"/>
  <c r="AH14" i="1" s="1"/>
  <c r="V14" i="1"/>
  <c r="AJ13" i="1"/>
  <c r="AC13" i="1"/>
  <c r="AA13" i="1"/>
  <c r="Y13" i="1"/>
  <c r="X13" i="1"/>
  <c r="X15" i="1" s="1"/>
  <c r="W13" i="1"/>
  <c r="AH13" i="1" s="1"/>
  <c r="V13" i="1"/>
  <c r="AE12" i="1"/>
  <c r="AJ11" i="1"/>
  <c r="AI11" i="1" s="1"/>
  <c r="AC11" i="1"/>
  <c r="AA11" i="1"/>
  <c r="Y11" i="1"/>
  <c r="X11" i="1"/>
  <c r="W11" i="1"/>
  <c r="AH11" i="1" s="1"/>
  <c r="V11" i="1"/>
  <c r="AJ10" i="1"/>
  <c r="AI10" i="1" s="1"/>
  <c r="AC10" i="1"/>
  <c r="AA10" i="1"/>
  <c r="Y10" i="1"/>
  <c r="X10" i="1"/>
  <c r="W10" i="1"/>
  <c r="AH10" i="1" s="1"/>
  <c r="V10" i="1"/>
  <c r="AJ9" i="1"/>
  <c r="AI9" i="1" s="1"/>
  <c r="AC9" i="1"/>
  <c r="AA9" i="1"/>
  <c r="Y9" i="1"/>
  <c r="X9" i="1"/>
  <c r="W9" i="1"/>
  <c r="AH9" i="1" s="1"/>
  <c r="V9" i="1"/>
  <c r="AJ8" i="1"/>
  <c r="AI8" i="1" s="1"/>
  <c r="AC8" i="1"/>
  <c r="AA8" i="1"/>
  <c r="Y8" i="1"/>
  <c r="X8" i="1"/>
  <c r="W8" i="1"/>
  <c r="AH8" i="1" s="1"/>
  <c r="V8" i="1"/>
  <c r="AJ7" i="1"/>
  <c r="AI7" i="1" s="1"/>
  <c r="AC7" i="1"/>
  <c r="AA7" i="1"/>
  <c r="Y7" i="1"/>
  <c r="X7" i="1"/>
  <c r="W7" i="1"/>
  <c r="AH7" i="1" s="1"/>
  <c r="V7" i="1"/>
  <c r="AJ6" i="1"/>
  <c r="AC6" i="1"/>
  <c r="AA6" i="1"/>
  <c r="Y6" i="1"/>
  <c r="X6" i="1"/>
  <c r="X12" i="1" s="1"/>
  <c r="W6" i="1"/>
  <c r="AH6" i="1" s="1"/>
  <c r="V6" i="1"/>
  <c r="L64" i="1"/>
  <c r="Q63" i="1"/>
  <c r="J63" i="1"/>
  <c r="H63" i="1"/>
  <c r="F63" i="1"/>
  <c r="E63" i="1"/>
  <c r="D63" i="1"/>
  <c r="C63" i="1"/>
  <c r="N63" i="1" s="1"/>
  <c r="Q62" i="1"/>
  <c r="J62" i="1"/>
  <c r="H62" i="1"/>
  <c r="F62" i="1"/>
  <c r="E62" i="1"/>
  <c r="D62" i="1"/>
  <c r="C62" i="1"/>
  <c r="N62" i="1" s="1"/>
  <c r="Q61" i="1"/>
  <c r="J61" i="1"/>
  <c r="H61" i="1"/>
  <c r="F61" i="1"/>
  <c r="E61" i="1"/>
  <c r="D61" i="1"/>
  <c r="C61" i="1"/>
  <c r="N61" i="1" s="1"/>
  <c r="Q60" i="1"/>
  <c r="Q64" i="1" s="1"/>
  <c r="J60" i="1"/>
  <c r="H60" i="1"/>
  <c r="F60" i="1"/>
  <c r="E60" i="1"/>
  <c r="E64" i="1" s="1"/>
  <c r="D60" i="1"/>
  <c r="C60" i="1"/>
  <c r="N60" i="1" s="1"/>
  <c r="L59" i="1"/>
  <c r="N58" i="1"/>
  <c r="Q59" i="1"/>
  <c r="E59" i="1"/>
  <c r="N57" i="1"/>
  <c r="L56" i="1"/>
  <c r="Q55" i="1"/>
  <c r="J55" i="1"/>
  <c r="H55" i="1"/>
  <c r="F55" i="1"/>
  <c r="E55" i="1"/>
  <c r="D55" i="1"/>
  <c r="C55" i="1"/>
  <c r="N55" i="1" s="1"/>
  <c r="Q54" i="1"/>
  <c r="J54" i="1"/>
  <c r="H54" i="1"/>
  <c r="F54" i="1"/>
  <c r="E54" i="1"/>
  <c r="D54" i="1"/>
  <c r="C54" i="1"/>
  <c r="N54" i="1" s="1"/>
  <c r="Q53" i="1"/>
  <c r="Q56" i="1" s="1"/>
  <c r="J53" i="1"/>
  <c r="H53" i="1"/>
  <c r="F53" i="1"/>
  <c r="E53" i="1"/>
  <c r="E56" i="1" s="1"/>
  <c r="D53" i="1"/>
  <c r="C53" i="1"/>
  <c r="N53" i="1" s="1"/>
  <c r="L52" i="1"/>
  <c r="Q51" i="1"/>
  <c r="J51" i="1"/>
  <c r="H51" i="1"/>
  <c r="F51" i="1"/>
  <c r="E51" i="1"/>
  <c r="D51" i="1"/>
  <c r="C51" i="1"/>
  <c r="N51" i="1" s="1"/>
  <c r="Q50" i="1"/>
  <c r="Q52" i="1" s="1"/>
  <c r="P52" i="1"/>
  <c r="J50" i="1"/>
  <c r="H50" i="1"/>
  <c r="F50" i="1"/>
  <c r="E50" i="1"/>
  <c r="E52" i="1" s="1"/>
  <c r="D50" i="1"/>
  <c r="C50" i="1"/>
  <c r="N50" i="1" s="1"/>
  <c r="L49" i="1"/>
  <c r="Q48" i="1"/>
  <c r="J48" i="1"/>
  <c r="H48" i="1"/>
  <c r="F48" i="1"/>
  <c r="E48" i="1"/>
  <c r="D48" i="1"/>
  <c r="C48" i="1"/>
  <c r="N48" i="1" s="1"/>
  <c r="Q47" i="1"/>
  <c r="Q49" i="1" s="1"/>
  <c r="J47" i="1"/>
  <c r="H47" i="1"/>
  <c r="F47" i="1"/>
  <c r="E47" i="1"/>
  <c r="E49" i="1" s="1"/>
  <c r="D47" i="1"/>
  <c r="C47" i="1"/>
  <c r="N47" i="1" s="1"/>
  <c r="L46" i="1"/>
  <c r="Q45" i="1"/>
  <c r="J45" i="1"/>
  <c r="H45" i="1"/>
  <c r="F45" i="1"/>
  <c r="E45" i="1"/>
  <c r="D45" i="1"/>
  <c r="C45" i="1"/>
  <c r="N45" i="1" s="1"/>
  <c r="Q44" i="1"/>
  <c r="Q46" i="1" s="1"/>
  <c r="P46" i="1"/>
  <c r="J44" i="1"/>
  <c r="H44" i="1"/>
  <c r="F44" i="1"/>
  <c r="E44" i="1"/>
  <c r="E46" i="1" s="1"/>
  <c r="D44" i="1"/>
  <c r="C44" i="1"/>
  <c r="N44" i="1" s="1"/>
  <c r="L43" i="1"/>
  <c r="Q42" i="1"/>
  <c r="J42" i="1"/>
  <c r="H42" i="1"/>
  <c r="F42" i="1"/>
  <c r="E42" i="1"/>
  <c r="D42" i="1"/>
  <c r="C42" i="1"/>
  <c r="N42" i="1" s="1"/>
  <c r="Q41" i="1"/>
  <c r="Q43" i="1" s="1"/>
  <c r="P43" i="1"/>
  <c r="J41" i="1"/>
  <c r="H41" i="1"/>
  <c r="F41" i="1"/>
  <c r="E41" i="1"/>
  <c r="E43" i="1" s="1"/>
  <c r="D41" i="1"/>
  <c r="C41" i="1"/>
  <c r="N41" i="1" s="1"/>
  <c r="L40" i="1"/>
  <c r="Q39" i="1"/>
  <c r="J39" i="1"/>
  <c r="H39" i="1"/>
  <c r="F39" i="1"/>
  <c r="E39" i="1"/>
  <c r="D39" i="1"/>
  <c r="C39" i="1"/>
  <c r="N39" i="1" s="1"/>
  <c r="Q38" i="1"/>
  <c r="Q40" i="1" s="1"/>
  <c r="J38" i="1"/>
  <c r="H38" i="1"/>
  <c r="F38" i="1"/>
  <c r="E38" i="1"/>
  <c r="E40" i="1" s="1"/>
  <c r="D38" i="1"/>
  <c r="C38" i="1"/>
  <c r="N38" i="1" s="1"/>
  <c r="Q36" i="1"/>
  <c r="J36" i="1"/>
  <c r="H36" i="1"/>
  <c r="F36" i="1"/>
  <c r="E36" i="1"/>
  <c r="D36" i="1"/>
  <c r="C36" i="1"/>
  <c r="Q35" i="1"/>
  <c r="J35" i="1"/>
  <c r="H35" i="1"/>
  <c r="F35" i="1"/>
  <c r="E35" i="1"/>
  <c r="D35" i="1"/>
  <c r="C35" i="1"/>
  <c r="Q34" i="1"/>
  <c r="Q37" i="1" s="1"/>
  <c r="J34" i="1"/>
  <c r="H34" i="1"/>
  <c r="F34" i="1"/>
  <c r="E34" i="1"/>
  <c r="E37" i="1" s="1"/>
  <c r="D34" i="1"/>
  <c r="C34" i="1"/>
  <c r="Q32" i="1"/>
  <c r="J32" i="1"/>
  <c r="H32" i="1"/>
  <c r="F32" i="1"/>
  <c r="E32" i="1"/>
  <c r="D32" i="1"/>
  <c r="C32" i="1"/>
  <c r="N32" i="1" s="1"/>
  <c r="Q31" i="1"/>
  <c r="J31" i="1"/>
  <c r="H31" i="1"/>
  <c r="F31" i="1"/>
  <c r="E31" i="1"/>
  <c r="D31" i="1"/>
  <c r="C31" i="1"/>
  <c r="N31" i="1" s="1"/>
  <c r="Q30" i="1"/>
  <c r="J30" i="1"/>
  <c r="H30" i="1"/>
  <c r="F30" i="1"/>
  <c r="E30" i="1"/>
  <c r="D30" i="1"/>
  <c r="C30" i="1"/>
  <c r="N30" i="1" s="1"/>
  <c r="Q29" i="1"/>
  <c r="J29" i="1"/>
  <c r="H29" i="1"/>
  <c r="F29" i="1"/>
  <c r="E29" i="1"/>
  <c r="D29" i="1"/>
  <c r="C29" i="1"/>
  <c r="N29" i="1" s="1"/>
  <c r="Q28" i="1"/>
  <c r="J28" i="1"/>
  <c r="H28" i="1"/>
  <c r="F28" i="1"/>
  <c r="E28" i="1"/>
  <c r="D28" i="1"/>
  <c r="C28" i="1"/>
  <c r="N28" i="1" s="1"/>
  <c r="Q27" i="1"/>
  <c r="J27" i="1"/>
  <c r="H27" i="1"/>
  <c r="F27" i="1"/>
  <c r="E27" i="1"/>
  <c r="D27" i="1"/>
  <c r="C27" i="1"/>
  <c r="N27" i="1" s="1"/>
  <c r="Q26" i="1"/>
  <c r="J26" i="1"/>
  <c r="H26" i="1"/>
  <c r="F26" i="1"/>
  <c r="E26" i="1"/>
  <c r="D26" i="1"/>
  <c r="C26" i="1"/>
  <c r="N26" i="1" s="1"/>
  <c r="Q25" i="1"/>
  <c r="J25" i="1"/>
  <c r="H25" i="1"/>
  <c r="F25" i="1"/>
  <c r="E25" i="1"/>
  <c r="D25" i="1"/>
  <c r="C25" i="1"/>
  <c r="N25" i="1" s="1"/>
  <c r="Q24" i="1"/>
  <c r="J24" i="1"/>
  <c r="H24" i="1"/>
  <c r="F24" i="1"/>
  <c r="E24" i="1"/>
  <c r="D24" i="1"/>
  <c r="C24" i="1"/>
  <c r="N24" i="1" s="1"/>
  <c r="Q23" i="1"/>
  <c r="Q33" i="1" s="1"/>
  <c r="J23" i="1"/>
  <c r="H23" i="1"/>
  <c r="F23" i="1"/>
  <c r="E23" i="1"/>
  <c r="E33" i="1" s="1"/>
  <c r="D23" i="1"/>
  <c r="C23" i="1"/>
  <c r="N23" i="1" s="1"/>
  <c r="Q20" i="1"/>
  <c r="P20" i="1" s="1"/>
  <c r="J20" i="1"/>
  <c r="K20" i="1" s="1"/>
  <c r="H20" i="1"/>
  <c r="I20" i="1" s="1"/>
  <c r="F20" i="1"/>
  <c r="E20" i="1"/>
  <c r="D20" i="1"/>
  <c r="C20" i="1"/>
  <c r="Q19" i="1"/>
  <c r="J19" i="1"/>
  <c r="K19" i="1" s="1"/>
  <c r="H19" i="1"/>
  <c r="I19" i="1" s="1"/>
  <c r="F19" i="1"/>
  <c r="E19" i="1"/>
  <c r="D19" i="1"/>
  <c r="C19" i="1"/>
  <c r="Q17" i="1"/>
  <c r="P17" i="1" s="1"/>
  <c r="J17" i="1"/>
  <c r="K17" i="1" s="1"/>
  <c r="H17" i="1"/>
  <c r="I17" i="1" s="1"/>
  <c r="F17" i="1"/>
  <c r="E17" i="1"/>
  <c r="D17" i="1"/>
  <c r="C17" i="1"/>
  <c r="Q16" i="1"/>
  <c r="J16" i="1"/>
  <c r="K16" i="1" s="1"/>
  <c r="H16" i="1"/>
  <c r="I16" i="1" s="1"/>
  <c r="F16" i="1"/>
  <c r="E16" i="1"/>
  <c r="D16" i="1"/>
  <c r="C16" i="1"/>
  <c r="Q14" i="1"/>
  <c r="P14" i="1" s="1"/>
  <c r="J14" i="1"/>
  <c r="K14" i="1" s="1"/>
  <c r="H14" i="1"/>
  <c r="I14" i="1" s="1"/>
  <c r="F14" i="1"/>
  <c r="E14" i="1"/>
  <c r="D14" i="1"/>
  <c r="C14" i="1"/>
  <c r="Q13" i="1"/>
  <c r="J13" i="1"/>
  <c r="K13" i="1" s="1"/>
  <c r="H13" i="1"/>
  <c r="I13" i="1" s="1"/>
  <c r="F13" i="1"/>
  <c r="E13" i="1"/>
  <c r="D13" i="1"/>
  <c r="C13" i="1"/>
  <c r="Q11" i="1"/>
  <c r="P11" i="1" s="1"/>
  <c r="J11" i="1"/>
  <c r="K11" i="1" s="1"/>
  <c r="H11" i="1"/>
  <c r="I11" i="1" s="1"/>
  <c r="F11" i="1"/>
  <c r="E11" i="1"/>
  <c r="D11" i="1"/>
  <c r="C11" i="1"/>
  <c r="Q10" i="1"/>
  <c r="P10" i="1" s="1"/>
  <c r="J10" i="1"/>
  <c r="K10" i="1" s="1"/>
  <c r="H10" i="1"/>
  <c r="I10" i="1" s="1"/>
  <c r="F10" i="1"/>
  <c r="E10" i="1"/>
  <c r="D10" i="1"/>
  <c r="C10" i="1"/>
  <c r="Q9" i="1"/>
  <c r="P9" i="1" s="1"/>
  <c r="J9" i="1"/>
  <c r="K9" i="1" s="1"/>
  <c r="H9" i="1"/>
  <c r="I9" i="1" s="1"/>
  <c r="F9" i="1"/>
  <c r="E9" i="1"/>
  <c r="D9" i="1"/>
  <c r="C9" i="1"/>
  <c r="Q8" i="1"/>
  <c r="P8" i="1" s="1"/>
  <c r="J8" i="1"/>
  <c r="K8" i="1" s="1"/>
  <c r="H8" i="1"/>
  <c r="I8" i="1" s="1"/>
  <c r="F8" i="1"/>
  <c r="E8" i="1"/>
  <c r="D8" i="1"/>
  <c r="C8" i="1"/>
  <c r="Q7" i="1"/>
  <c r="P7" i="1" s="1"/>
  <c r="J7" i="1"/>
  <c r="K7" i="1" s="1"/>
  <c r="H7" i="1"/>
  <c r="I7" i="1" s="1"/>
  <c r="F7" i="1"/>
  <c r="E7" i="1"/>
  <c r="D7" i="1"/>
  <c r="C7" i="1"/>
  <c r="Q6" i="1"/>
  <c r="J6" i="1"/>
  <c r="K6" i="1" s="1"/>
  <c r="H6" i="1"/>
  <c r="I6" i="1" s="1"/>
  <c r="F6" i="1"/>
  <c r="E6" i="1"/>
  <c r="D6" i="1"/>
  <c r="C6" i="1"/>
  <c r="J57" i="12"/>
  <c r="J56" i="12"/>
  <c r="H57" i="12"/>
  <c r="H56" i="12"/>
  <c r="F57" i="12"/>
  <c r="F56" i="12"/>
  <c r="E57" i="12"/>
  <c r="E56" i="12"/>
  <c r="D57" i="12"/>
  <c r="D56" i="12"/>
  <c r="C57" i="12"/>
  <c r="C56" i="12"/>
  <c r="Q56" i="12"/>
  <c r="R56" i="12"/>
  <c r="Q57" i="12"/>
  <c r="R57" i="12"/>
  <c r="D52" i="12"/>
  <c r="E52" i="12"/>
  <c r="F52" i="12"/>
  <c r="H52" i="12"/>
  <c r="J52" i="12"/>
  <c r="Q52" i="12"/>
  <c r="R52" i="12"/>
  <c r="C52" i="12"/>
  <c r="D53" i="12"/>
  <c r="E53" i="12"/>
  <c r="F53" i="12"/>
  <c r="H53" i="12"/>
  <c r="J53" i="12"/>
  <c r="Q53" i="12"/>
  <c r="R53" i="12"/>
  <c r="C53" i="12"/>
  <c r="D54" i="12"/>
  <c r="E54" i="12"/>
  <c r="F54" i="12"/>
  <c r="H54" i="12"/>
  <c r="J54" i="12"/>
  <c r="Q54" i="12"/>
  <c r="R54" i="12"/>
  <c r="C54" i="12"/>
  <c r="D49" i="12"/>
  <c r="E49" i="12"/>
  <c r="F49" i="12"/>
  <c r="H49" i="12"/>
  <c r="J49" i="12"/>
  <c r="Q49" i="12"/>
  <c r="R49" i="12"/>
  <c r="C49" i="12"/>
  <c r="D50" i="12"/>
  <c r="E50" i="12"/>
  <c r="F50" i="12"/>
  <c r="H50" i="12"/>
  <c r="J50" i="12"/>
  <c r="Q50" i="12"/>
  <c r="R50" i="12"/>
  <c r="C50" i="12"/>
  <c r="D46" i="12"/>
  <c r="E46" i="12"/>
  <c r="F46" i="12"/>
  <c r="H46" i="12"/>
  <c r="J46" i="12"/>
  <c r="Q46" i="12"/>
  <c r="R46" i="12"/>
  <c r="C46" i="12"/>
  <c r="D47" i="12"/>
  <c r="E47" i="12"/>
  <c r="F47" i="12"/>
  <c r="H47" i="12"/>
  <c r="J47" i="12"/>
  <c r="Q47" i="12"/>
  <c r="R47" i="12"/>
  <c r="C47" i="12"/>
  <c r="H44" i="12"/>
  <c r="D43" i="12"/>
  <c r="E43" i="12"/>
  <c r="F43" i="12"/>
  <c r="H43" i="12"/>
  <c r="J43" i="12"/>
  <c r="Q43" i="12"/>
  <c r="R43" i="12"/>
  <c r="C43" i="12"/>
  <c r="D44" i="12"/>
  <c r="E44" i="12"/>
  <c r="F44" i="12"/>
  <c r="J44" i="12"/>
  <c r="Q44" i="12"/>
  <c r="R44" i="12"/>
  <c r="C44" i="12"/>
  <c r="D59" i="12"/>
  <c r="E59" i="12"/>
  <c r="F59" i="12"/>
  <c r="H59" i="12"/>
  <c r="J59" i="12"/>
  <c r="Q59" i="12"/>
  <c r="R59" i="12"/>
  <c r="C59" i="12"/>
  <c r="D60" i="12"/>
  <c r="E60" i="12"/>
  <c r="F60" i="12"/>
  <c r="H60" i="12"/>
  <c r="J60" i="12"/>
  <c r="Q60" i="12"/>
  <c r="R60" i="12"/>
  <c r="C60" i="12"/>
  <c r="D61" i="12"/>
  <c r="E61" i="12"/>
  <c r="F61" i="12"/>
  <c r="H61" i="12"/>
  <c r="J61" i="12"/>
  <c r="Q61" i="12"/>
  <c r="R61" i="12"/>
  <c r="C61" i="12"/>
  <c r="D62" i="12"/>
  <c r="E62" i="12"/>
  <c r="F62" i="12"/>
  <c r="H62" i="12"/>
  <c r="J62" i="12"/>
  <c r="Q62" i="12"/>
  <c r="R62" i="12"/>
  <c r="C62" i="12"/>
  <c r="D40" i="12"/>
  <c r="E40" i="12"/>
  <c r="F40" i="12"/>
  <c r="H40" i="12"/>
  <c r="J40" i="12"/>
  <c r="Q40" i="12"/>
  <c r="R40" i="12"/>
  <c r="C40" i="12"/>
  <c r="D41" i="12"/>
  <c r="E41" i="12"/>
  <c r="F41" i="12"/>
  <c r="H41" i="12"/>
  <c r="J41" i="12"/>
  <c r="Q41" i="12"/>
  <c r="R41" i="12"/>
  <c r="C41" i="12"/>
  <c r="L63" i="13"/>
  <c r="R62" i="13"/>
  <c r="Q62" i="13"/>
  <c r="P62" i="13"/>
  <c r="J62" i="13"/>
  <c r="K62" i="13" s="1"/>
  <c r="H62" i="13"/>
  <c r="I62" i="13" s="1"/>
  <c r="F62" i="13"/>
  <c r="G62" i="13" s="1"/>
  <c r="E62" i="13"/>
  <c r="D62" i="13"/>
  <c r="O62" i="13" s="1"/>
  <c r="C62" i="13"/>
  <c r="R61" i="13"/>
  <c r="Q61" i="13"/>
  <c r="P61" i="13"/>
  <c r="J61" i="13"/>
  <c r="K61" i="13" s="1"/>
  <c r="H61" i="13"/>
  <c r="I61" i="13" s="1"/>
  <c r="F61" i="13"/>
  <c r="G61" i="13" s="1"/>
  <c r="E61" i="13"/>
  <c r="D61" i="13"/>
  <c r="O61" i="13" s="1"/>
  <c r="C61" i="13"/>
  <c r="R60" i="13"/>
  <c r="Q60" i="13"/>
  <c r="P60" i="13"/>
  <c r="J60" i="13"/>
  <c r="K60" i="13" s="1"/>
  <c r="H60" i="13"/>
  <c r="I60" i="13" s="1"/>
  <c r="F60" i="13"/>
  <c r="G60" i="13" s="1"/>
  <c r="E60" i="13"/>
  <c r="D60" i="13"/>
  <c r="O60" i="13" s="1"/>
  <c r="C60" i="13"/>
  <c r="R59" i="13"/>
  <c r="R63" i="13" s="1"/>
  <c r="Q59" i="13"/>
  <c r="Q63" i="13" s="1"/>
  <c r="P59" i="13"/>
  <c r="P63" i="13" s="1"/>
  <c r="J59" i="13"/>
  <c r="H59" i="13"/>
  <c r="F59" i="13"/>
  <c r="E59" i="13"/>
  <c r="E63" i="13" s="1"/>
  <c r="D59" i="13"/>
  <c r="C59" i="13"/>
  <c r="L58" i="13"/>
  <c r="R57" i="13"/>
  <c r="Q57" i="13"/>
  <c r="P57" i="13"/>
  <c r="J57" i="13"/>
  <c r="K57" i="13" s="1"/>
  <c r="H57" i="13"/>
  <c r="I57" i="13" s="1"/>
  <c r="F57" i="13"/>
  <c r="G57" i="13" s="1"/>
  <c r="E57" i="13"/>
  <c r="D57" i="13"/>
  <c r="O57" i="13" s="1"/>
  <c r="C57" i="13"/>
  <c r="R56" i="13"/>
  <c r="R58" i="13" s="1"/>
  <c r="Q56" i="13"/>
  <c r="Q58" i="13" s="1"/>
  <c r="P56" i="13"/>
  <c r="P58" i="13" s="1"/>
  <c r="J56" i="13"/>
  <c r="H56" i="13"/>
  <c r="F56" i="13"/>
  <c r="E56" i="13"/>
  <c r="E58" i="13" s="1"/>
  <c r="D56" i="13"/>
  <c r="C56" i="13"/>
  <c r="L55" i="13"/>
  <c r="R54" i="13"/>
  <c r="Q54" i="13"/>
  <c r="P54" i="13"/>
  <c r="J54" i="13"/>
  <c r="K54" i="13" s="1"/>
  <c r="H54" i="13"/>
  <c r="I54" i="13" s="1"/>
  <c r="F54" i="13"/>
  <c r="G54" i="13" s="1"/>
  <c r="E54" i="13"/>
  <c r="D54" i="13"/>
  <c r="O54" i="13" s="1"/>
  <c r="C54" i="13"/>
  <c r="R53" i="13"/>
  <c r="Q53" i="13"/>
  <c r="P53" i="13"/>
  <c r="J53" i="13"/>
  <c r="K53" i="13" s="1"/>
  <c r="H53" i="13"/>
  <c r="I53" i="13" s="1"/>
  <c r="F53" i="13"/>
  <c r="G53" i="13" s="1"/>
  <c r="E53" i="13"/>
  <c r="D53" i="13"/>
  <c r="O53" i="13" s="1"/>
  <c r="C53" i="13"/>
  <c r="R52" i="13"/>
  <c r="R55" i="13" s="1"/>
  <c r="Q52" i="13"/>
  <c r="Q55" i="13" s="1"/>
  <c r="P52" i="13"/>
  <c r="P55" i="13" s="1"/>
  <c r="J52" i="13"/>
  <c r="H52" i="13"/>
  <c r="F52" i="13"/>
  <c r="E52" i="13"/>
  <c r="E55" i="13" s="1"/>
  <c r="D52" i="13"/>
  <c r="C52" i="13"/>
  <c r="L51" i="13"/>
  <c r="R50" i="13"/>
  <c r="Q50" i="13"/>
  <c r="P50" i="13"/>
  <c r="J50" i="13"/>
  <c r="K50" i="13" s="1"/>
  <c r="H50" i="13"/>
  <c r="I50" i="13" s="1"/>
  <c r="F50" i="13"/>
  <c r="G50" i="13" s="1"/>
  <c r="E50" i="13"/>
  <c r="D50" i="13"/>
  <c r="O50" i="13" s="1"/>
  <c r="C50" i="13"/>
  <c r="R49" i="13"/>
  <c r="R51" i="13" s="1"/>
  <c r="Q49" i="13"/>
  <c r="Q51" i="13" s="1"/>
  <c r="P49" i="13"/>
  <c r="P51" i="13" s="1"/>
  <c r="J49" i="13"/>
  <c r="H49" i="13"/>
  <c r="F49" i="13"/>
  <c r="E49" i="13"/>
  <c r="E51" i="13" s="1"/>
  <c r="D49" i="13"/>
  <c r="C49" i="13"/>
  <c r="L48" i="13"/>
  <c r="R47" i="13"/>
  <c r="Q47" i="13"/>
  <c r="P47" i="13"/>
  <c r="J47" i="13"/>
  <c r="K47" i="13" s="1"/>
  <c r="H47" i="13"/>
  <c r="I47" i="13" s="1"/>
  <c r="F47" i="13"/>
  <c r="G47" i="13" s="1"/>
  <c r="E47" i="13"/>
  <c r="D47" i="13"/>
  <c r="O47" i="13" s="1"/>
  <c r="C47" i="13"/>
  <c r="R46" i="13"/>
  <c r="R48" i="13" s="1"/>
  <c r="Q46" i="13"/>
  <c r="Q48" i="13" s="1"/>
  <c r="P46" i="13"/>
  <c r="P48" i="13" s="1"/>
  <c r="J46" i="13"/>
  <c r="H46" i="13"/>
  <c r="F46" i="13"/>
  <c r="E46" i="13"/>
  <c r="E48" i="13" s="1"/>
  <c r="D46" i="13"/>
  <c r="C46" i="13"/>
  <c r="L45" i="13"/>
  <c r="R44" i="13"/>
  <c r="Q44" i="13"/>
  <c r="P44" i="13"/>
  <c r="J44" i="13"/>
  <c r="K44" i="13" s="1"/>
  <c r="H44" i="13"/>
  <c r="I44" i="13" s="1"/>
  <c r="F44" i="13"/>
  <c r="G44" i="13" s="1"/>
  <c r="E44" i="13"/>
  <c r="D44" i="13"/>
  <c r="O44" i="13" s="1"/>
  <c r="C44" i="13"/>
  <c r="R43" i="13"/>
  <c r="R45" i="13" s="1"/>
  <c r="Q43" i="13"/>
  <c r="Q45" i="13" s="1"/>
  <c r="P43" i="13"/>
  <c r="P45" i="13" s="1"/>
  <c r="J43" i="13"/>
  <c r="H43" i="13"/>
  <c r="F43" i="13"/>
  <c r="E43" i="13"/>
  <c r="E45" i="13" s="1"/>
  <c r="D43" i="13"/>
  <c r="C43" i="13"/>
  <c r="L42" i="13"/>
  <c r="R41" i="13"/>
  <c r="Q41" i="13"/>
  <c r="P41" i="13"/>
  <c r="J41" i="13"/>
  <c r="K41" i="13" s="1"/>
  <c r="H41" i="13"/>
  <c r="I41" i="13" s="1"/>
  <c r="F41" i="13"/>
  <c r="G41" i="13" s="1"/>
  <c r="E41" i="13"/>
  <c r="D41" i="13"/>
  <c r="O41" i="13" s="1"/>
  <c r="C41" i="13"/>
  <c r="R40" i="13"/>
  <c r="R42" i="13" s="1"/>
  <c r="Q40" i="13"/>
  <c r="Q42" i="13" s="1"/>
  <c r="P40" i="13"/>
  <c r="P42" i="13" s="1"/>
  <c r="J40" i="13"/>
  <c r="H40" i="13"/>
  <c r="F40" i="13"/>
  <c r="E40" i="13"/>
  <c r="E42" i="13" s="1"/>
  <c r="D40" i="13"/>
  <c r="C40" i="13"/>
  <c r="L39" i="13"/>
  <c r="R38" i="13"/>
  <c r="Q38" i="13"/>
  <c r="P38" i="13"/>
  <c r="J38" i="13"/>
  <c r="K38" i="13" s="1"/>
  <c r="H38" i="13"/>
  <c r="I38" i="13" s="1"/>
  <c r="F38" i="13"/>
  <c r="G38" i="13" s="1"/>
  <c r="E38" i="13"/>
  <c r="D38" i="13"/>
  <c r="O38" i="13" s="1"/>
  <c r="C38" i="13"/>
  <c r="R37" i="13"/>
  <c r="R39" i="13" s="1"/>
  <c r="Q37" i="13"/>
  <c r="Q39" i="13" s="1"/>
  <c r="P37" i="13"/>
  <c r="P39" i="13" s="1"/>
  <c r="J37" i="13"/>
  <c r="H37" i="13"/>
  <c r="F37" i="13"/>
  <c r="E37" i="13"/>
  <c r="E39" i="13" s="1"/>
  <c r="D37" i="13"/>
  <c r="C37" i="13"/>
  <c r="L36" i="13"/>
  <c r="R35" i="13"/>
  <c r="Q35" i="13"/>
  <c r="P35" i="13"/>
  <c r="J35" i="13"/>
  <c r="K35" i="13" s="1"/>
  <c r="H35" i="13"/>
  <c r="I35" i="13" s="1"/>
  <c r="F35" i="13"/>
  <c r="G35" i="13" s="1"/>
  <c r="E35" i="13"/>
  <c r="D35" i="13"/>
  <c r="O35" i="13" s="1"/>
  <c r="C35" i="13"/>
  <c r="R34" i="13"/>
  <c r="Q34" i="13"/>
  <c r="P34" i="13"/>
  <c r="J34" i="13"/>
  <c r="K34" i="13" s="1"/>
  <c r="H34" i="13"/>
  <c r="I34" i="13" s="1"/>
  <c r="F34" i="13"/>
  <c r="G34" i="13" s="1"/>
  <c r="E34" i="13"/>
  <c r="D34" i="13"/>
  <c r="O34" i="13" s="1"/>
  <c r="C34" i="13"/>
  <c r="R33" i="13"/>
  <c r="R36" i="13" s="1"/>
  <c r="Q33" i="13"/>
  <c r="Q36" i="13" s="1"/>
  <c r="P33" i="13"/>
  <c r="P36" i="13" s="1"/>
  <c r="J33" i="13"/>
  <c r="H33" i="13"/>
  <c r="F33" i="13"/>
  <c r="E33" i="13"/>
  <c r="E36" i="13" s="1"/>
  <c r="D33" i="13"/>
  <c r="C33" i="13"/>
  <c r="L32" i="13"/>
  <c r="R31" i="13"/>
  <c r="Q31" i="13"/>
  <c r="P31" i="13"/>
  <c r="J31" i="13"/>
  <c r="K31" i="13" s="1"/>
  <c r="H31" i="13"/>
  <c r="I31" i="13" s="1"/>
  <c r="F31" i="13"/>
  <c r="G31" i="13" s="1"/>
  <c r="E31" i="13"/>
  <c r="D31" i="13"/>
  <c r="O31" i="13" s="1"/>
  <c r="C31" i="13"/>
  <c r="R30" i="13"/>
  <c r="Q30" i="13"/>
  <c r="P30" i="13"/>
  <c r="J30" i="13"/>
  <c r="K30" i="13" s="1"/>
  <c r="H30" i="13"/>
  <c r="I30" i="13" s="1"/>
  <c r="F30" i="13"/>
  <c r="G30" i="13" s="1"/>
  <c r="E30" i="13"/>
  <c r="D30" i="13"/>
  <c r="O30" i="13" s="1"/>
  <c r="C30" i="13"/>
  <c r="R29" i="13"/>
  <c r="Q29" i="13"/>
  <c r="P29" i="13"/>
  <c r="J29" i="13"/>
  <c r="K29" i="13" s="1"/>
  <c r="H29" i="13"/>
  <c r="I29" i="13" s="1"/>
  <c r="F29" i="13"/>
  <c r="G29" i="13" s="1"/>
  <c r="E29" i="13"/>
  <c r="D29" i="13"/>
  <c r="O29" i="13" s="1"/>
  <c r="C29" i="13"/>
  <c r="R28" i="13"/>
  <c r="Q28" i="13"/>
  <c r="P28" i="13"/>
  <c r="J28" i="13"/>
  <c r="K28" i="13" s="1"/>
  <c r="H28" i="13"/>
  <c r="I28" i="13" s="1"/>
  <c r="F28" i="13"/>
  <c r="G28" i="13" s="1"/>
  <c r="E28" i="13"/>
  <c r="D28" i="13"/>
  <c r="O28" i="13" s="1"/>
  <c r="C28" i="13"/>
  <c r="R27" i="13"/>
  <c r="Q27" i="13"/>
  <c r="P27" i="13"/>
  <c r="J27" i="13"/>
  <c r="K27" i="13" s="1"/>
  <c r="H27" i="13"/>
  <c r="I27" i="13" s="1"/>
  <c r="F27" i="13"/>
  <c r="G27" i="13" s="1"/>
  <c r="E27" i="13"/>
  <c r="D27" i="13"/>
  <c r="O27" i="13" s="1"/>
  <c r="C27" i="13"/>
  <c r="R26" i="13"/>
  <c r="Q26" i="13"/>
  <c r="P26" i="13"/>
  <c r="J26" i="13"/>
  <c r="K26" i="13" s="1"/>
  <c r="H26" i="13"/>
  <c r="I26" i="13" s="1"/>
  <c r="F26" i="13"/>
  <c r="G26" i="13" s="1"/>
  <c r="E26" i="13"/>
  <c r="D26" i="13"/>
  <c r="O26" i="13" s="1"/>
  <c r="C26" i="13"/>
  <c r="R25" i="13"/>
  <c r="Q25" i="13"/>
  <c r="P25" i="13"/>
  <c r="J25" i="13"/>
  <c r="K25" i="13" s="1"/>
  <c r="H25" i="13"/>
  <c r="I25" i="13" s="1"/>
  <c r="F25" i="13"/>
  <c r="G25" i="13" s="1"/>
  <c r="E25" i="13"/>
  <c r="D25" i="13"/>
  <c r="O25" i="13" s="1"/>
  <c r="C25" i="13"/>
  <c r="R24" i="13"/>
  <c r="Q24" i="13"/>
  <c r="P24" i="13"/>
  <c r="J24" i="13"/>
  <c r="K24" i="13" s="1"/>
  <c r="H24" i="13"/>
  <c r="I24" i="13" s="1"/>
  <c r="F24" i="13"/>
  <c r="G24" i="13" s="1"/>
  <c r="E24" i="13"/>
  <c r="D24" i="13"/>
  <c r="O24" i="13" s="1"/>
  <c r="C24" i="13"/>
  <c r="R23" i="13"/>
  <c r="Q23" i="13"/>
  <c r="P23" i="13"/>
  <c r="J23" i="13"/>
  <c r="K23" i="13" s="1"/>
  <c r="H23" i="13"/>
  <c r="I23" i="13" s="1"/>
  <c r="F23" i="13"/>
  <c r="G23" i="13" s="1"/>
  <c r="E23" i="13"/>
  <c r="D23" i="13"/>
  <c r="O23" i="13" s="1"/>
  <c r="C23" i="13"/>
  <c r="R22" i="13"/>
  <c r="R32" i="13" s="1"/>
  <c r="Q22" i="13"/>
  <c r="Q32" i="13" s="1"/>
  <c r="P22" i="13"/>
  <c r="P32" i="13" s="1"/>
  <c r="J22" i="13"/>
  <c r="H22" i="13"/>
  <c r="F22" i="13"/>
  <c r="E22" i="13"/>
  <c r="E32" i="13" s="1"/>
  <c r="D22" i="13"/>
  <c r="C22" i="13"/>
  <c r="L21" i="13"/>
  <c r="R20" i="13"/>
  <c r="Q20" i="13"/>
  <c r="P20" i="13"/>
  <c r="J20" i="13"/>
  <c r="K20" i="13" s="1"/>
  <c r="H20" i="13"/>
  <c r="I20" i="13" s="1"/>
  <c r="F20" i="13"/>
  <c r="G20" i="13" s="1"/>
  <c r="E20" i="13"/>
  <c r="D20" i="13"/>
  <c r="O20" i="13" s="1"/>
  <c r="C20" i="13"/>
  <c r="R19" i="13"/>
  <c r="R21" i="13" s="1"/>
  <c r="Q19" i="13"/>
  <c r="Q21" i="13" s="1"/>
  <c r="P19" i="13"/>
  <c r="P21" i="13" s="1"/>
  <c r="J19" i="13"/>
  <c r="H19" i="13"/>
  <c r="F19" i="13"/>
  <c r="E19" i="13"/>
  <c r="E21" i="13" s="1"/>
  <c r="D19" i="13"/>
  <c r="C19" i="13"/>
  <c r="L18" i="13"/>
  <c r="R17" i="13"/>
  <c r="Q17" i="13"/>
  <c r="P17" i="13"/>
  <c r="J17" i="13"/>
  <c r="K17" i="13" s="1"/>
  <c r="H17" i="13"/>
  <c r="I17" i="13" s="1"/>
  <c r="F17" i="13"/>
  <c r="G17" i="13" s="1"/>
  <c r="E17" i="13"/>
  <c r="D17" i="13"/>
  <c r="O17" i="13" s="1"/>
  <c r="C17" i="13"/>
  <c r="R16" i="13"/>
  <c r="R18" i="13" s="1"/>
  <c r="Q16" i="13"/>
  <c r="Q18" i="13" s="1"/>
  <c r="P16" i="13"/>
  <c r="P18" i="13" s="1"/>
  <c r="J16" i="13"/>
  <c r="H16" i="13"/>
  <c r="F16" i="13"/>
  <c r="E16" i="13"/>
  <c r="E18" i="13" s="1"/>
  <c r="D16" i="13"/>
  <c r="C16" i="13"/>
  <c r="L15" i="13"/>
  <c r="R14" i="13"/>
  <c r="Q14" i="13"/>
  <c r="P14" i="13"/>
  <c r="J14" i="13"/>
  <c r="K14" i="13" s="1"/>
  <c r="H14" i="13"/>
  <c r="I14" i="13" s="1"/>
  <c r="F14" i="13"/>
  <c r="G14" i="13" s="1"/>
  <c r="E14" i="13"/>
  <c r="D14" i="13"/>
  <c r="O14" i="13" s="1"/>
  <c r="C14" i="13"/>
  <c r="R13" i="13"/>
  <c r="R15" i="13" s="1"/>
  <c r="Q13" i="13"/>
  <c r="Q15" i="13" s="1"/>
  <c r="P13" i="13"/>
  <c r="P15" i="13" s="1"/>
  <c r="J13" i="13"/>
  <c r="H13" i="13"/>
  <c r="F13" i="13"/>
  <c r="E13" i="13"/>
  <c r="E15" i="13" s="1"/>
  <c r="D13" i="13"/>
  <c r="C13" i="13"/>
  <c r="L12" i="13"/>
  <c r="R11" i="13"/>
  <c r="Q11" i="13"/>
  <c r="P11" i="13"/>
  <c r="J11" i="13"/>
  <c r="K11" i="13" s="1"/>
  <c r="H11" i="13"/>
  <c r="I11" i="13" s="1"/>
  <c r="F11" i="13"/>
  <c r="G11" i="13" s="1"/>
  <c r="E11" i="13"/>
  <c r="D11" i="13"/>
  <c r="O11" i="13" s="1"/>
  <c r="C11" i="13"/>
  <c r="R10" i="13"/>
  <c r="Q10" i="13"/>
  <c r="P10" i="13"/>
  <c r="J10" i="13"/>
  <c r="K10" i="13" s="1"/>
  <c r="H10" i="13"/>
  <c r="I10" i="13" s="1"/>
  <c r="F10" i="13"/>
  <c r="G10" i="13" s="1"/>
  <c r="E10" i="13"/>
  <c r="D10" i="13"/>
  <c r="O10" i="13" s="1"/>
  <c r="C10" i="13"/>
  <c r="R9" i="13"/>
  <c r="Q9" i="13"/>
  <c r="P9" i="13"/>
  <c r="J9" i="13"/>
  <c r="K9" i="13" s="1"/>
  <c r="H9" i="13"/>
  <c r="I9" i="13" s="1"/>
  <c r="F9" i="13"/>
  <c r="G9" i="13" s="1"/>
  <c r="E9" i="13"/>
  <c r="D9" i="13"/>
  <c r="O9" i="13" s="1"/>
  <c r="C9" i="13"/>
  <c r="R8" i="13"/>
  <c r="Q8" i="13"/>
  <c r="P8" i="13"/>
  <c r="J8" i="13"/>
  <c r="K8" i="13" s="1"/>
  <c r="H8" i="13"/>
  <c r="I8" i="13" s="1"/>
  <c r="F8" i="13"/>
  <c r="G8" i="13" s="1"/>
  <c r="E8" i="13"/>
  <c r="D8" i="13"/>
  <c r="O8" i="13" s="1"/>
  <c r="C8" i="13"/>
  <c r="R7" i="13"/>
  <c r="Q7" i="13"/>
  <c r="P7" i="13"/>
  <c r="J7" i="13"/>
  <c r="K7" i="13" s="1"/>
  <c r="H7" i="13"/>
  <c r="I7" i="13" s="1"/>
  <c r="F7" i="13"/>
  <c r="G7" i="13" s="1"/>
  <c r="E7" i="13"/>
  <c r="D7" i="13"/>
  <c r="O7" i="13" s="1"/>
  <c r="C7" i="13"/>
  <c r="R6" i="13"/>
  <c r="R12" i="13" s="1"/>
  <c r="Q6" i="13"/>
  <c r="Q12" i="13" s="1"/>
  <c r="P6" i="13"/>
  <c r="P12" i="13" s="1"/>
  <c r="J6" i="13"/>
  <c r="H6" i="13"/>
  <c r="F6" i="13"/>
  <c r="E6" i="13"/>
  <c r="E12" i="13" s="1"/>
  <c r="D6" i="13"/>
  <c r="C6" i="13"/>
  <c r="IC78" i="13"/>
  <c r="IB78" i="13"/>
  <c r="HV78" i="13"/>
  <c r="HT78" i="13"/>
  <c r="HR78" i="13"/>
  <c r="HP78" i="13"/>
  <c r="HO78" i="13"/>
  <c r="HN78" i="13"/>
  <c r="HM78" i="13"/>
  <c r="HI78" i="13"/>
  <c r="HH78" i="13"/>
  <c r="HB78" i="13"/>
  <c r="GX78" i="13"/>
  <c r="GV78" i="13"/>
  <c r="GT78" i="13"/>
  <c r="GS78" i="13"/>
  <c r="GO78" i="13"/>
  <c r="GN78" i="13"/>
  <c r="GH78" i="13"/>
  <c r="GD78" i="13"/>
  <c r="GB78" i="13"/>
  <c r="FZ78" i="13"/>
  <c r="FY78" i="13"/>
  <c r="FU78" i="13"/>
  <c r="FT78" i="13"/>
  <c r="FN78" i="13"/>
  <c r="FJ78" i="13"/>
  <c r="FH78" i="13"/>
  <c r="FF78" i="13"/>
  <c r="FE78" i="13"/>
  <c r="FA78" i="13"/>
  <c r="EZ78" i="13"/>
  <c r="ET78" i="13"/>
  <c r="EP78" i="13"/>
  <c r="EN78" i="13"/>
  <c r="EL78" i="13"/>
  <c r="EK78" i="13"/>
  <c r="EG78" i="13"/>
  <c r="EF78" i="13"/>
  <c r="DZ78" i="13"/>
  <c r="DV78" i="13"/>
  <c r="DT78" i="13"/>
  <c r="DR78" i="13"/>
  <c r="DQ78" i="13"/>
  <c r="DM78" i="13"/>
  <c r="DL78" i="13"/>
  <c r="DF78" i="13"/>
  <c r="DB78" i="13"/>
  <c r="CZ78" i="13"/>
  <c r="CX78" i="13"/>
  <c r="CW78" i="13"/>
  <c r="CS78" i="13"/>
  <c r="CR78" i="13"/>
  <c r="CL78" i="13"/>
  <c r="CJ78" i="13"/>
  <c r="CH78" i="13"/>
  <c r="CF78" i="13"/>
  <c r="CE78" i="13"/>
  <c r="CD78" i="13"/>
  <c r="CC78" i="13"/>
  <c r="BY78" i="13"/>
  <c r="BX78" i="13"/>
  <c r="BR78" i="13"/>
  <c r="BP78" i="13"/>
  <c r="BN78" i="13"/>
  <c r="BL78" i="13"/>
  <c r="BJ78" i="13"/>
  <c r="BI78" i="13"/>
  <c r="BE78" i="13"/>
  <c r="BD78" i="13"/>
  <c r="AX78" i="13"/>
  <c r="AV78" i="13"/>
  <c r="AT78" i="13"/>
  <c r="AR78" i="13"/>
  <c r="AP78" i="13"/>
  <c r="AO78" i="13"/>
  <c r="AK78" i="13"/>
  <c r="AJ78" i="13"/>
  <c r="AE78" i="13"/>
  <c r="AC78" i="13"/>
  <c r="AA78" i="13"/>
  <c r="Y78" i="13"/>
  <c r="X78" i="13"/>
  <c r="W78" i="13"/>
  <c r="V78" i="13"/>
  <c r="R78" i="13"/>
  <c r="Q78" i="13"/>
  <c r="L78" i="13"/>
  <c r="J78" i="13"/>
  <c r="H78" i="13"/>
  <c r="F78" i="13"/>
  <c r="E78" i="13"/>
  <c r="D78" i="13"/>
  <c r="C78" i="13"/>
  <c r="HZ77" i="13"/>
  <c r="HY77" i="13"/>
  <c r="HX77" i="13"/>
  <c r="HW77" i="13"/>
  <c r="HU77" i="13"/>
  <c r="HS77" i="13"/>
  <c r="HQ77" i="13"/>
  <c r="HF77" i="13"/>
  <c r="HE77" i="13"/>
  <c r="HD77" i="13"/>
  <c r="HC77" i="13"/>
  <c r="GY77" i="13"/>
  <c r="GW77" i="13"/>
  <c r="GL77" i="13"/>
  <c r="GK77" i="13"/>
  <c r="GJ77" i="13"/>
  <c r="GI77" i="13"/>
  <c r="GE77" i="13"/>
  <c r="GC77" i="13"/>
  <c r="FR77" i="13"/>
  <c r="FQ77" i="13"/>
  <c r="FP77" i="13"/>
  <c r="FO77" i="13"/>
  <c r="FK77" i="13"/>
  <c r="FI77" i="13"/>
  <c r="EX77" i="13"/>
  <c r="EW77" i="13"/>
  <c r="EV77" i="13"/>
  <c r="EU77" i="13"/>
  <c r="EQ77" i="13"/>
  <c r="EO77" i="13"/>
  <c r="ED77" i="13"/>
  <c r="EC77" i="13"/>
  <c r="EB77" i="13"/>
  <c r="EA77" i="13"/>
  <c r="DW77" i="13"/>
  <c r="DU77" i="13"/>
  <c r="DJ77" i="13"/>
  <c r="DI77" i="13"/>
  <c r="DH77" i="13"/>
  <c r="DG77" i="13"/>
  <c r="DC77" i="13"/>
  <c r="DA77" i="13"/>
  <c r="CP77" i="13"/>
  <c r="CO77" i="13"/>
  <c r="CN77" i="13"/>
  <c r="CM77" i="13"/>
  <c r="CK77" i="13"/>
  <c r="CI77" i="13"/>
  <c r="CG77" i="13"/>
  <c r="BV77" i="13"/>
  <c r="BU77" i="13"/>
  <c r="BT77" i="13"/>
  <c r="BS77" i="13"/>
  <c r="BQ77" i="13"/>
  <c r="BO77" i="13"/>
  <c r="BM77" i="13"/>
  <c r="BK77" i="13"/>
  <c r="BB77" i="13"/>
  <c r="BA77" i="13"/>
  <c r="AZ77" i="13"/>
  <c r="AY77" i="13"/>
  <c r="AW77" i="13"/>
  <c r="AU77" i="13"/>
  <c r="AS77" i="13"/>
  <c r="AQ77" i="13"/>
  <c r="AI77" i="13"/>
  <c r="AH77" i="13"/>
  <c r="AG77" i="13"/>
  <c r="AF77" i="13"/>
  <c r="AD77" i="13"/>
  <c r="AB77" i="13"/>
  <c r="Z77" i="13"/>
  <c r="P77" i="13"/>
  <c r="O77" i="13"/>
  <c r="N77" i="13"/>
  <c r="M77" i="13"/>
  <c r="K77" i="13"/>
  <c r="I77" i="13"/>
  <c r="G77" i="13"/>
  <c r="HZ76" i="13"/>
  <c r="HY76" i="13"/>
  <c r="HX76" i="13"/>
  <c r="HW76" i="13"/>
  <c r="HU76" i="13"/>
  <c r="HS76" i="13"/>
  <c r="HQ76" i="13"/>
  <c r="HF76" i="13"/>
  <c r="HE76" i="13"/>
  <c r="HD76" i="13"/>
  <c r="HC76" i="13"/>
  <c r="GY76" i="13"/>
  <c r="GW76" i="13"/>
  <c r="GL76" i="13"/>
  <c r="GK76" i="13"/>
  <c r="GJ76" i="13"/>
  <c r="GI76" i="13"/>
  <c r="GE76" i="13"/>
  <c r="GC76" i="13"/>
  <c r="FR76" i="13"/>
  <c r="FQ76" i="13"/>
  <c r="FP76" i="13"/>
  <c r="FO76" i="13"/>
  <c r="FK76" i="13"/>
  <c r="FI76" i="13"/>
  <c r="EX76" i="13"/>
  <c r="EW76" i="13"/>
  <c r="EV76" i="13"/>
  <c r="EU76" i="13"/>
  <c r="EQ76" i="13"/>
  <c r="EO76" i="13"/>
  <c r="ED76" i="13"/>
  <c r="EC76" i="13"/>
  <c r="EB76" i="13"/>
  <c r="EA76" i="13"/>
  <c r="DW76" i="13"/>
  <c r="DU76" i="13"/>
  <c r="DJ76" i="13"/>
  <c r="DI76" i="13"/>
  <c r="DH76" i="13"/>
  <c r="DG76" i="13"/>
  <c r="DC76" i="13"/>
  <c r="DA76" i="13"/>
  <c r="CP76" i="13"/>
  <c r="CO76" i="13"/>
  <c r="CN76" i="13"/>
  <c r="CM76" i="13"/>
  <c r="CK76" i="13"/>
  <c r="CI76" i="13"/>
  <c r="CG76" i="13"/>
  <c r="BV76" i="13"/>
  <c r="BU76" i="13"/>
  <c r="BT76" i="13"/>
  <c r="BS76" i="13"/>
  <c r="BQ76" i="13"/>
  <c r="BO76" i="13"/>
  <c r="BM76" i="13"/>
  <c r="BK76" i="13"/>
  <c r="BB76" i="13"/>
  <c r="BA76" i="13"/>
  <c r="AZ76" i="13"/>
  <c r="AY76" i="13"/>
  <c r="AW76" i="13"/>
  <c r="AU76" i="13"/>
  <c r="AS76" i="13"/>
  <c r="AQ76" i="13"/>
  <c r="AI76" i="13"/>
  <c r="AH76" i="13"/>
  <c r="AG76" i="13"/>
  <c r="AF76" i="13"/>
  <c r="AD76" i="13"/>
  <c r="AB76" i="13"/>
  <c r="Z76" i="13"/>
  <c r="P76" i="13"/>
  <c r="O76" i="13"/>
  <c r="N76" i="13"/>
  <c r="M76" i="13"/>
  <c r="K76" i="13"/>
  <c r="I76" i="13"/>
  <c r="G76" i="13"/>
  <c r="HZ75" i="13"/>
  <c r="HY75" i="13"/>
  <c r="HX75" i="13"/>
  <c r="HW75" i="13"/>
  <c r="HU75" i="13"/>
  <c r="HS75" i="13"/>
  <c r="HQ75" i="13"/>
  <c r="HF75" i="13"/>
  <c r="HE75" i="13"/>
  <c r="HD75" i="13"/>
  <c r="HC75" i="13"/>
  <c r="GY75" i="13"/>
  <c r="GW75" i="13"/>
  <c r="GL75" i="13"/>
  <c r="GK75" i="13"/>
  <c r="GJ75" i="13"/>
  <c r="GI75" i="13"/>
  <c r="GE75" i="13"/>
  <c r="GC75" i="13"/>
  <c r="FR75" i="13"/>
  <c r="FQ75" i="13"/>
  <c r="FP75" i="13"/>
  <c r="FO75" i="13"/>
  <c r="FK75" i="13"/>
  <c r="FI75" i="13"/>
  <c r="EX75" i="13"/>
  <c r="EW75" i="13"/>
  <c r="EV75" i="13"/>
  <c r="EU75" i="13"/>
  <c r="EQ75" i="13"/>
  <c r="EO75" i="13"/>
  <c r="ED75" i="13"/>
  <c r="EC75" i="13"/>
  <c r="EB75" i="13"/>
  <c r="EA75" i="13"/>
  <c r="DW75" i="13"/>
  <c r="DU75" i="13"/>
  <c r="DJ75" i="13"/>
  <c r="DI75" i="13"/>
  <c r="DH75" i="13"/>
  <c r="DG75" i="13"/>
  <c r="DC75" i="13"/>
  <c r="DA75" i="13"/>
  <c r="CP75" i="13"/>
  <c r="CO75" i="13"/>
  <c r="CN75" i="13"/>
  <c r="CM75" i="13"/>
  <c r="CK75" i="13"/>
  <c r="CI75" i="13"/>
  <c r="CG75" i="13"/>
  <c r="BV75" i="13"/>
  <c r="BU75" i="13"/>
  <c r="BT75" i="13"/>
  <c r="BS75" i="13"/>
  <c r="BQ75" i="13"/>
  <c r="BO75" i="13"/>
  <c r="BM75" i="13"/>
  <c r="BK75" i="13"/>
  <c r="BB75" i="13"/>
  <c r="BA75" i="13"/>
  <c r="AZ75" i="13"/>
  <c r="AY75" i="13"/>
  <c r="AW75" i="13"/>
  <c r="AU75" i="13"/>
  <c r="AS75" i="13"/>
  <c r="AQ75" i="13"/>
  <c r="AI75" i="13"/>
  <c r="AH75" i="13"/>
  <c r="AG75" i="13"/>
  <c r="AF75" i="13"/>
  <c r="AD75" i="13"/>
  <c r="AB75" i="13"/>
  <c r="Z75" i="13"/>
  <c r="P75" i="13"/>
  <c r="O75" i="13"/>
  <c r="N75" i="13"/>
  <c r="M75" i="13"/>
  <c r="K75" i="13"/>
  <c r="I75" i="13"/>
  <c r="G75" i="13"/>
  <c r="HZ74" i="13"/>
  <c r="HY74" i="13"/>
  <c r="HX74" i="13"/>
  <c r="HW74" i="13"/>
  <c r="HU74" i="13"/>
  <c r="HS74" i="13"/>
  <c r="HQ74" i="13"/>
  <c r="HF74" i="13"/>
  <c r="HE74" i="13"/>
  <c r="HD74" i="13"/>
  <c r="HC74" i="13"/>
  <c r="GY74" i="13"/>
  <c r="GW74" i="13"/>
  <c r="GL74" i="13"/>
  <c r="GK74" i="13"/>
  <c r="GJ74" i="13"/>
  <c r="GI74" i="13"/>
  <c r="GE74" i="13"/>
  <c r="GC74" i="13"/>
  <c r="FR74" i="13"/>
  <c r="FQ74" i="13"/>
  <c r="FP74" i="13"/>
  <c r="FO74" i="13"/>
  <c r="FK74" i="13"/>
  <c r="FI74" i="13"/>
  <c r="EX74" i="13"/>
  <c r="EW74" i="13"/>
  <c r="EV74" i="13"/>
  <c r="EU74" i="13"/>
  <c r="EQ74" i="13"/>
  <c r="EO74" i="13"/>
  <c r="ED74" i="13"/>
  <c r="EC74" i="13"/>
  <c r="EB74" i="13"/>
  <c r="EA74" i="13"/>
  <c r="DW74" i="13"/>
  <c r="DU74" i="13"/>
  <c r="DJ74" i="13"/>
  <c r="DI74" i="13"/>
  <c r="DH74" i="13"/>
  <c r="DG74" i="13"/>
  <c r="DC74" i="13"/>
  <c r="DA74" i="13"/>
  <c r="CP74" i="13"/>
  <c r="CO74" i="13"/>
  <c r="CN74" i="13"/>
  <c r="CM74" i="13"/>
  <c r="CK74" i="13"/>
  <c r="CI74" i="13"/>
  <c r="CG74" i="13"/>
  <c r="BV74" i="13"/>
  <c r="BU74" i="13"/>
  <c r="BT74" i="13"/>
  <c r="BS74" i="13"/>
  <c r="BQ74" i="13"/>
  <c r="BO74" i="13"/>
  <c r="BM74" i="13"/>
  <c r="BK74" i="13"/>
  <c r="BB74" i="13"/>
  <c r="BA74" i="13"/>
  <c r="AZ74" i="13"/>
  <c r="AY74" i="13"/>
  <c r="AW74" i="13"/>
  <c r="AU74" i="13"/>
  <c r="AS74" i="13"/>
  <c r="AQ74" i="13"/>
  <c r="AI74" i="13"/>
  <c r="AH74" i="13"/>
  <c r="AG74" i="13"/>
  <c r="AF74" i="13"/>
  <c r="AD74" i="13"/>
  <c r="AB74" i="13"/>
  <c r="Z74" i="13"/>
  <c r="P74" i="13"/>
  <c r="O74" i="13"/>
  <c r="N74" i="13"/>
  <c r="M74" i="13"/>
  <c r="K74" i="13"/>
  <c r="I74" i="13"/>
  <c r="G74" i="13"/>
  <c r="HZ73" i="13"/>
  <c r="HY73" i="13"/>
  <c r="HX73" i="13"/>
  <c r="HW73" i="13"/>
  <c r="HU73" i="13"/>
  <c r="HS73" i="13"/>
  <c r="HQ73" i="13"/>
  <c r="HF73" i="13"/>
  <c r="HE73" i="13"/>
  <c r="HD73" i="13"/>
  <c r="HC73" i="13"/>
  <c r="GY73" i="13"/>
  <c r="GW73" i="13"/>
  <c r="GL73" i="13"/>
  <c r="GK73" i="13"/>
  <c r="GJ73" i="13"/>
  <c r="GI73" i="13"/>
  <c r="GE73" i="13"/>
  <c r="GC73" i="13"/>
  <c r="FR73" i="13"/>
  <c r="FQ73" i="13"/>
  <c r="FP73" i="13"/>
  <c r="FO73" i="13"/>
  <c r="FK73" i="13"/>
  <c r="FI73" i="13"/>
  <c r="EX73" i="13"/>
  <c r="EW73" i="13"/>
  <c r="EV73" i="13"/>
  <c r="EU73" i="13"/>
  <c r="EQ73" i="13"/>
  <c r="EO73" i="13"/>
  <c r="ED73" i="13"/>
  <c r="EC73" i="13"/>
  <c r="EB73" i="13"/>
  <c r="EA73" i="13"/>
  <c r="DW73" i="13"/>
  <c r="DU73" i="13"/>
  <c r="DJ73" i="13"/>
  <c r="DI73" i="13"/>
  <c r="DH73" i="13"/>
  <c r="DG73" i="13"/>
  <c r="DC73" i="13"/>
  <c r="DA73" i="13"/>
  <c r="CP73" i="13"/>
  <c r="CO73" i="13"/>
  <c r="CN73" i="13"/>
  <c r="CM73" i="13"/>
  <c r="CK73" i="13"/>
  <c r="CI73" i="13"/>
  <c r="CG73" i="13"/>
  <c r="BV73" i="13"/>
  <c r="BU73" i="13"/>
  <c r="BT73" i="13"/>
  <c r="BS73" i="13"/>
  <c r="BQ73" i="13"/>
  <c r="BO73" i="13"/>
  <c r="BM73" i="13"/>
  <c r="BK73" i="13"/>
  <c r="BB73" i="13"/>
  <c r="BA73" i="13"/>
  <c r="AZ73" i="13"/>
  <c r="AY73" i="13"/>
  <c r="AW73" i="13"/>
  <c r="AU73" i="13"/>
  <c r="AS73" i="13"/>
  <c r="AQ73" i="13"/>
  <c r="AI73" i="13"/>
  <c r="AH73" i="13"/>
  <c r="AG73" i="13"/>
  <c r="AF73" i="13"/>
  <c r="AD73" i="13"/>
  <c r="AB73" i="13"/>
  <c r="Z73" i="13"/>
  <c r="P73" i="13"/>
  <c r="O73" i="13"/>
  <c r="N73" i="13"/>
  <c r="M73" i="13"/>
  <c r="K73" i="13"/>
  <c r="I73" i="13"/>
  <c r="G73" i="13"/>
  <c r="HZ72" i="13"/>
  <c r="HY72" i="13"/>
  <c r="HX72" i="13"/>
  <c r="HW72" i="13"/>
  <c r="HU72" i="13"/>
  <c r="HS72" i="13"/>
  <c r="HQ72" i="13"/>
  <c r="HF72" i="13"/>
  <c r="HE72" i="13"/>
  <c r="HD72" i="13"/>
  <c r="HC72" i="13"/>
  <c r="GY72" i="13"/>
  <c r="GW72" i="13"/>
  <c r="GL72" i="13"/>
  <c r="GK72" i="13"/>
  <c r="GJ72" i="13"/>
  <c r="GI72" i="13"/>
  <c r="GE72" i="13"/>
  <c r="GC72" i="13"/>
  <c r="FR72" i="13"/>
  <c r="FQ72" i="13"/>
  <c r="FP72" i="13"/>
  <c r="FO72" i="13"/>
  <c r="FK72" i="13"/>
  <c r="FI72" i="13"/>
  <c r="EX72" i="13"/>
  <c r="EW72" i="13"/>
  <c r="EV72" i="13"/>
  <c r="EU72" i="13"/>
  <c r="EQ72" i="13"/>
  <c r="EO72" i="13"/>
  <c r="ED72" i="13"/>
  <c r="EC72" i="13"/>
  <c r="EB72" i="13"/>
  <c r="EA72" i="13"/>
  <c r="DW72" i="13"/>
  <c r="DU72" i="13"/>
  <c r="DJ72" i="13"/>
  <c r="DI72" i="13"/>
  <c r="DH72" i="13"/>
  <c r="DG72" i="13"/>
  <c r="DC72" i="13"/>
  <c r="DA72" i="13"/>
  <c r="CP72" i="13"/>
  <c r="CO72" i="13"/>
  <c r="CN72" i="13"/>
  <c r="CM72" i="13"/>
  <c r="CK72" i="13"/>
  <c r="CI72" i="13"/>
  <c r="CG72" i="13"/>
  <c r="BV72" i="13"/>
  <c r="BU72" i="13"/>
  <c r="BT72" i="13"/>
  <c r="BS72" i="13"/>
  <c r="BQ72" i="13"/>
  <c r="BO72" i="13"/>
  <c r="BM72" i="13"/>
  <c r="BK72" i="13"/>
  <c r="BB72" i="13"/>
  <c r="BA72" i="13"/>
  <c r="AZ72" i="13"/>
  <c r="AY72" i="13"/>
  <c r="AW72" i="13"/>
  <c r="AU72" i="13"/>
  <c r="AS72" i="13"/>
  <c r="AQ72" i="13"/>
  <c r="AI72" i="13"/>
  <c r="AH72" i="13"/>
  <c r="AG72" i="13"/>
  <c r="AF72" i="13"/>
  <c r="AD72" i="13"/>
  <c r="AB72" i="13"/>
  <c r="Z72" i="13"/>
  <c r="P72" i="13"/>
  <c r="O72" i="13"/>
  <c r="N72" i="13"/>
  <c r="M72" i="13"/>
  <c r="K72" i="13"/>
  <c r="I72" i="13"/>
  <c r="G72" i="13"/>
  <c r="HZ71" i="13"/>
  <c r="HY71" i="13"/>
  <c r="HX71" i="13"/>
  <c r="HW71" i="13"/>
  <c r="HU71" i="13"/>
  <c r="HS71" i="13"/>
  <c r="HQ71" i="13"/>
  <c r="HF71" i="13"/>
  <c r="HE71" i="13"/>
  <c r="HD71" i="13"/>
  <c r="HC71" i="13"/>
  <c r="GY71" i="13"/>
  <c r="GW71" i="13"/>
  <c r="GL71" i="13"/>
  <c r="GK71" i="13"/>
  <c r="GJ71" i="13"/>
  <c r="GI71" i="13"/>
  <c r="GE71" i="13"/>
  <c r="GC71" i="13"/>
  <c r="FR71" i="13"/>
  <c r="FQ71" i="13"/>
  <c r="FP71" i="13"/>
  <c r="FO71" i="13"/>
  <c r="FK71" i="13"/>
  <c r="FI71" i="13"/>
  <c r="EX71" i="13"/>
  <c r="EW71" i="13"/>
  <c r="EV71" i="13"/>
  <c r="EU71" i="13"/>
  <c r="EQ71" i="13"/>
  <c r="EO71" i="13"/>
  <c r="ED71" i="13"/>
  <c r="EC71" i="13"/>
  <c r="EB71" i="13"/>
  <c r="EA71" i="13"/>
  <c r="DW71" i="13"/>
  <c r="DU71" i="13"/>
  <c r="DJ71" i="13"/>
  <c r="DI71" i="13"/>
  <c r="DH71" i="13"/>
  <c r="DG71" i="13"/>
  <c r="DC71" i="13"/>
  <c r="DA71" i="13"/>
  <c r="CP71" i="13"/>
  <c r="CO71" i="13"/>
  <c r="CN71" i="13"/>
  <c r="CM71" i="13"/>
  <c r="CK71" i="13"/>
  <c r="CI71" i="13"/>
  <c r="CG71" i="13"/>
  <c r="BV71" i="13"/>
  <c r="BU71" i="13"/>
  <c r="BT71" i="13"/>
  <c r="BS71" i="13"/>
  <c r="BQ71" i="13"/>
  <c r="BO71" i="13"/>
  <c r="BM71" i="13"/>
  <c r="BK71" i="13"/>
  <c r="BB71" i="13"/>
  <c r="BA71" i="13"/>
  <c r="AZ71" i="13"/>
  <c r="AY71" i="13"/>
  <c r="AW71" i="13"/>
  <c r="AU71" i="13"/>
  <c r="AS71" i="13"/>
  <c r="AQ71" i="13"/>
  <c r="AI71" i="13"/>
  <c r="AH71" i="13"/>
  <c r="AG71" i="13"/>
  <c r="AF71" i="13"/>
  <c r="AD71" i="13"/>
  <c r="AB71" i="13"/>
  <c r="Z71" i="13"/>
  <c r="P71" i="13"/>
  <c r="O71" i="13"/>
  <c r="N71" i="13"/>
  <c r="M71" i="13"/>
  <c r="K71" i="13"/>
  <c r="I71" i="13"/>
  <c r="G71" i="13"/>
  <c r="HZ70" i="13"/>
  <c r="HY70" i="13"/>
  <c r="HX70" i="13"/>
  <c r="HW70" i="13"/>
  <c r="HU70" i="13"/>
  <c r="HS70" i="13"/>
  <c r="HQ70" i="13"/>
  <c r="HF70" i="13"/>
  <c r="HE70" i="13"/>
  <c r="HD70" i="13"/>
  <c r="HC70" i="13"/>
  <c r="GY70" i="13"/>
  <c r="GW70" i="13"/>
  <c r="GL70" i="13"/>
  <c r="GK70" i="13"/>
  <c r="GJ70" i="13"/>
  <c r="GI70" i="13"/>
  <c r="GE70" i="13"/>
  <c r="GC70" i="13"/>
  <c r="FR70" i="13"/>
  <c r="FQ70" i="13"/>
  <c r="FP70" i="13"/>
  <c r="FO70" i="13"/>
  <c r="FK70" i="13"/>
  <c r="FI70" i="13"/>
  <c r="EX70" i="13"/>
  <c r="EW70" i="13"/>
  <c r="EV70" i="13"/>
  <c r="EU70" i="13"/>
  <c r="EQ70" i="13"/>
  <c r="EO70" i="13"/>
  <c r="ED70" i="13"/>
  <c r="EC70" i="13"/>
  <c r="EB70" i="13"/>
  <c r="EA70" i="13"/>
  <c r="DW70" i="13"/>
  <c r="DU70" i="13"/>
  <c r="DJ70" i="13"/>
  <c r="DI70" i="13"/>
  <c r="DH70" i="13"/>
  <c r="DG70" i="13"/>
  <c r="DC70" i="13"/>
  <c r="DA70" i="13"/>
  <c r="CP70" i="13"/>
  <c r="CO70" i="13"/>
  <c r="CN70" i="13"/>
  <c r="CM70" i="13"/>
  <c r="CK70" i="13"/>
  <c r="CI70" i="13"/>
  <c r="CG70" i="13"/>
  <c r="BV70" i="13"/>
  <c r="BU70" i="13"/>
  <c r="BT70" i="13"/>
  <c r="BS70" i="13"/>
  <c r="BQ70" i="13"/>
  <c r="BO70" i="13"/>
  <c r="BM70" i="13"/>
  <c r="BK70" i="13"/>
  <c r="BB70" i="13"/>
  <c r="BA70" i="13"/>
  <c r="AZ70" i="13"/>
  <c r="AY70" i="13"/>
  <c r="AW70" i="13"/>
  <c r="AU70" i="13"/>
  <c r="AS70" i="13"/>
  <c r="AQ70" i="13"/>
  <c r="AI70" i="13"/>
  <c r="AH70" i="13"/>
  <c r="AG70" i="13"/>
  <c r="AF70" i="13"/>
  <c r="AD70" i="13"/>
  <c r="AB70" i="13"/>
  <c r="Z70" i="13"/>
  <c r="P70" i="13"/>
  <c r="O70" i="13"/>
  <c r="N70" i="13"/>
  <c r="M70" i="13"/>
  <c r="K70" i="13"/>
  <c r="I70" i="13"/>
  <c r="G70" i="13"/>
  <c r="HZ69" i="13"/>
  <c r="HY69" i="13"/>
  <c r="HX69" i="13"/>
  <c r="HW69" i="13"/>
  <c r="HU69" i="13"/>
  <c r="HS69" i="13"/>
  <c r="HQ69" i="13"/>
  <c r="HF69" i="13"/>
  <c r="HE69" i="13"/>
  <c r="HD69" i="13"/>
  <c r="HC69" i="13"/>
  <c r="GY69" i="13"/>
  <c r="GW69" i="13"/>
  <c r="GL69" i="13"/>
  <c r="GK69" i="13"/>
  <c r="GJ69" i="13"/>
  <c r="GI69" i="13"/>
  <c r="GE69" i="13"/>
  <c r="GC69" i="13"/>
  <c r="FR69" i="13"/>
  <c r="FQ69" i="13"/>
  <c r="FP69" i="13"/>
  <c r="FO69" i="13"/>
  <c r="FK69" i="13"/>
  <c r="FI69" i="13"/>
  <c r="EX69" i="13"/>
  <c r="EW69" i="13"/>
  <c r="EV69" i="13"/>
  <c r="EU69" i="13"/>
  <c r="EQ69" i="13"/>
  <c r="EO69" i="13"/>
  <c r="ED69" i="13"/>
  <c r="EC69" i="13"/>
  <c r="EB69" i="13"/>
  <c r="EA69" i="13"/>
  <c r="DW69" i="13"/>
  <c r="DU69" i="13"/>
  <c r="DJ69" i="13"/>
  <c r="DI69" i="13"/>
  <c r="DH69" i="13"/>
  <c r="DG69" i="13"/>
  <c r="DC69" i="13"/>
  <c r="DA69" i="13"/>
  <c r="CP69" i="13"/>
  <c r="CO69" i="13"/>
  <c r="CN69" i="13"/>
  <c r="CM69" i="13"/>
  <c r="CK69" i="13"/>
  <c r="CI69" i="13"/>
  <c r="CG69" i="13"/>
  <c r="BV69" i="13"/>
  <c r="BU69" i="13"/>
  <c r="BT69" i="13"/>
  <c r="BS69" i="13"/>
  <c r="BQ69" i="13"/>
  <c r="BO69" i="13"/>
  <c r="BM69" i="13"/>
  <c r="BK69" i="13"/>
  <c r="BB69" i="13"/>
  <c r="BA69" i="13"/>
  <c r="AZ69" i="13"/>
  <c r="AY69" i="13"/>
  <c r="AW69" i="13"/>
  <c r="AU69" i="13"/>
  <c r="AS69" i="13"/>
  <c r="AQ69" i="13"/>
  <c r="AI69" i="13"/>
  <c r="AH69" i="13"/>
  <c r="AG69" i="13"/>
  <c r="AF69" i="13"/>
  <c r="AD69" i="13"/>
  <c r="AB69" i="13"/>
  <c r="Z69" i="13"/>
  <c r="P69" i="13"/>
  <c r="O69" i="13"/>
  <c r="N69" i="13"/>
  <c r="M69" i="13"/>
  <c r="K69" i="13"/>
  <c r="I69" i="13"/>
  <c r="G69" i="13"/>
  <c r="HZ68" i="13"/>
  <c r="HY68" i="13"/>
  <c r="HX68" i="13"/>
  <c r="HW68" i="13"/>
  <c r="HU68" i="13"/>
  <c r="HS68" i="13"/>
  <c r="HQ68" i="13"/>
  <c r="HF68" i="13"/>
  <c r="HE68" i="13"/>
  <c r="HD68" i="13"/>
  <c r="HC68" i="13"/>
  <c r="GY68" i="13"/>
  <c r="GW68" i="13"/>
  <c r="GL68" i="13"/>
  <c r="GK68" i="13"/>
  <c r="GJ68" i="13"/>
  <c r="GI68" i="13"/>
  <c r="GE68" i="13"/>
  <c r="GC68" i="13"/>
  <c r="FR68" i="13"/>
  <c r="FQ68" i="13"/>
  <c r="FP68" i="13"/>
  <c r="FO68" i="13"/>
  <c r="FK68" i="13"/>
  <c r="FI68" i="13"/>
  <c r="EX68" i="13"/>
  <c r="EW68" i="13"/>
  <c r="EV68" i="13"/>
  <c r="EU68" i="13"/>
  <c r="EQ68" i="13"/>
  <c r="EO68" i="13"/>
  <c r="ED68" i="13"/>
  <c r="EC68" i="13"/>
  <c r="EB68" i="13"/>
  <c r="EA68" i="13"/>
  <c r="DW68" i="13"/>
  <c r="DU68" i="13"/>
  <c r="DJ68" i="13"/>
  <c r="DI68" i="13"/>
  <c r="DH68" i="13"/>
  <c r="DG68" i="13"/>
  <c r="DC68" i="13"/>
  <c r="DA68" i="13"/>
  <c r="CP68" i="13"/>
  <c r="CO68" i="13"/>
  <c r="CN68" i="13"/>
  <c r="CM68" i="13"/>
  <c r="CK68" i="13"/>
  <c r="CI68" i="13"/>
  <c r="CG68" i="13"/>
  <c r="BV68" i="13"/>
  <c r="BU68" i="13"/>
  <c r="BT68" i="13"/>
  <c r="BS68" i="13"/>
  <c r="BQ68" i="13"/>
  <c r="BO68" i="13"/>
  <c r="BM68" i="13"/>
  <c r="BK68" i="13"/>
  <c r="BB68" i="13"/>
  <c r="BA68" i="13"/>
  <c r="AZ68" i="13"/>
  <c r="AY68" i="13"/>
  <c r="AW68" i="13"/>
  <c r="AU68" i="13"/>
  <c r="AS68" i="13"/>
  <c r="AQ68" i="13"/>
  <c r="AI68" i="13"/>
  <c r="AH68" i="13"/>
  <c r="AG68" i="13"/>
  <c r="AF68" i="13"/>
  <c r="AD68" i="13"/>
  <c r="AB68" i="13"/>
  <c r="Z68" i="13"/>
  <c r="P68" i="13"/>
  <c r="O68" i="13"/>
  <c r="N68" i="13"/>
  <c r="M68" i="13"/>
  <c r="K68" i="13"/>
  <c r="I68" i="13"/>
  <c r="G68" i="13"/>
  <c r="HZ67" i="13"/>
  <c r="HY67" i="13"/>
  <c r="HX67" i="13"/>
  <c r="HW67" i="13"/>
  <c r="HU67" i="13"/>
  <c r="HS67" i="13"/>
  <c r="HQ67" i="13"/>
  <c r="HF67" i="13"/>
  <c r="HE67" i="13"/>
  <c r="HD67" i="13"/>
  <c r="HC67" i="13"/>
  <c r="GY67" i="13"/>
  <c r="GW67" i="13"/>
  <c r="GL67" i="13"/>
  <c r="GK67" i="13"/>
  <c r="GJ67" i="13"/>
  <c r="GI67" i="13"/>
  <c r="GE67" i="13"/>
  <c r="GC67" i="13"/>
  <c r="FR67" i="13"/>
  <c r="FQ67" i="13"/>
  <c r="FP67" i="13"/>
  <c r="FO67" i="13"/>
  <c r="FK67" i="13"/>
  <c r="FI67" i="13"/>
  <c r="EX67" i="13"/>
  <c r="EW67" i="13"/>
  <c r="EV67" i="13"/>
  <c r="EU67" i="13"/>
  <c r="EQ67" i="13"/>
  <c r="EO67" i="13"/>
  <c r="ED67" i="13"/>
  <c r="EC67" i="13"/>
  <c r="EB67" i="13"/>
  <c r="EA67" i="13"/>
  <c r="DW67" i="13"/>
  <c r="DU67" i="13"/>
  <c r="DJ67" i="13"/>
  <c r="DI67" i="13"/>
  <c r="DH67" i="13"/>
  <c r="DG67" i="13"/>
  <c r="DC67" i="13"/>
  <c r="DA67" i="13"/>
  <c r="CP67" i="13"/>
  <c r="CO67" i="13"/>
  <c r="CN67" i="13"/>
  <c r="CM67" i="13"/>
  <c r="CK67" i="13"/>
  <c r="CI67" i="13"/>
  <c r="CG67" i="13"/>
  <c r="BV67" i="13"/>
  <c r="BU67" i="13"/>
  <c r="BT67" i="13"/>
  <c r="BS67" i="13"/>
  <c r="BQ67" i="13"/>
  <c r="BO67" i="13"/>
  <c r="BM67" i="13"/>
  <c r="BK67" i="13"/>
  <c r="BB67" i="13"/>
  <c r="BA67" i="13"/>
  <c r="AZ67" i="13"/>
  <c r="AY67" i="13"/>
  <c r="AW67" i="13"/>
  <c r="AU67" i="13"/>
  <c r="AS67" i="13"/>
  <c r="AQ67" i="13"/>
  <c r="AI67" i="13"/>
  <c r="AH67" i="13"/>
  <c r="AG67" i="13"/>
  <c r="AF67" i="13"/>
  <c r="AD67" i="13"/>
  <c r="AB67" i="13"/>
  <c r="Z67" i="13"/>
  <c r="P67" i="13"/>
  <c r="O67" i="13"/>
  <c r="N67" i="13"/>
  <c r="M67" i="13"/>
  <c r="K67" i="13"/>
  <c r="I67" i="13"/>
  <c r="G67" i="13"/>
  <c r="HZ66" i="13"/>
  <c r="HY66" i="13"/>
  <c r="HX66" i="13"/>
  <c r="HW66" i="13"/>
  <c r="HU66" i="13"/>
  <c r="HS66" i="13"/>
  <c r="HQ66" i="13"/>
  <c r="HF66" i="13"/>
  <c r="HE66" i="13"/>
  <c r="HD66" i="13"/>
  <c r="HC66" i="13"/>
  <c r="GY66" i="13"/>
  <c r="GW66" i="13"/>
  <c r="GL66" i="13"/>
  <c r="GK66" i="13"/>
  <c r="GJ66" i="13"/>
  <c r="GI66" i="13"/>
  <c r="GE66" i="13"/>
  <c r="GC66" i="13"/>
  <c r="FR66" i="13"/>
  <c r="FQ66" i="13"/>
  <c r="FP66" i="13"/>
  <c r="FO66" i="13"/>
  <c r="FK66" i="13"/>
  <c r="FI66" i="13"/>
  <c r="EX66" i="13"/>
  <c r="EW66" i="13"/>
  <c r="EV66" i="13"/>
  <c r="EU66" i="13"/>
  <c r="EQ66" i="13"/>
  <c r="EO66" i="13"/>
  <c r="ED66" i="13"/>
  <c r="EC66" i="13"/>
  <c r="EB66" i="13"/>
  <c r="EA66" i="13"/>
  <c r="DW66" i="13"/>
  <c r="DU66" i="13"/>
  <c r="DJ66" i="13"/>
  <c r="DI66" i="13"/>
  <c r="DH66" i="13"/>
  <c r="DG66" i="13"/>
  <c r="DC66" i="13"/>
  <c r="DA66" i="13"/>
  <c r="CP66" i="13"/>
  <c r="CO66" i="13"/>
  <c r="CN66" i="13"/>
  <c r="CM66" i="13"/>
  <c r="CK66" i="13"/>
  <c r="CI66" i="13"/>
  <c r="CG66" i="13"/>
  <c r="BV66" i="13"/>
  <c r="BU66" i="13"/>
  <c r="BT66" i="13"/>
  <c r="BS66" i="13"/>
  <c r="BQ66" i="13"/>
  <c r="BO66" i="13"/>
  <c r="BM66" i="13"/>
  <c r="BK66" i="13"/>
  <c r="BB66" i="13"/>
  <c r="BA66" i="13"/>
  <c r="AZ66" i="13"/>
  <c r="AY66" i="13"/>
  <c r="AW66" i="13"/>
  <c r="AU66" i="13"/>
  <c r="AS66" i="13"/>
  <c r="AQ66" i="13"/>
  <c r="AI66" i="13"/>
  <c r="AH66" i="13"/>
  <c r="AG66" i="13"/>
  <c r="AF66" i="13"/>
  <c r="AD66" i="13"/>
  <c r="AB66" i="13"/>
  <c r="Z66" i="13"/>
  <c r="P66" i="13"/>
  <c r="O66" i="13"/>
  <c r="N66" i="13"/>
  <c r="M66" i="13"/>
  <c r="K66" i="13"/>
  <c r="I66" i="13"/>
  <c r="G66" i="13"/>
  <c r="HZ65" i="13"/>
  <c r="HY65" i="13"/>
  <c r="HX65" i="13"/>
  <c r="HW65" i="13"/>
  <c r="HU65" i="13"/>
  <c r="HS65" i="13"/>
  <c r="HQ65" i="13"/>
  <c r="HF65" i="13"/>
  <c r="HE65" i="13"/>
  <c r="HD65" i="13"/>
  <c r="HC65" i="13"/>
  <c r="GY65" i="13"/>
  <c r="GW65" i="13"/>
  <c r="GL65" i="13"/>
  <c r="GK65" i="13"/>
  <c r="GJ65" i="13"/>
  <c r="GI65" i="13"/>
  <c r="GE65" i="13"/>
  <c r="GC65" i="13"/>
  <c r="FR65" i="13"/>
  <c r="FQ65" i="13"/>
  <c r="FP65" i="13"/>
  <c r="FO65" i="13"/>
  <c r="FK65" i="13"/>
  <c r="FI65" i="13"/>
  <c r="EX65" i="13"/>
  <c r="EW65" i="13"/>
  <c r="EV65" i="13"/>
  <c r="EU65" i="13"/>
  <c r="EQ65" i="13"/>
  <c r="EO65" i="13"/>
  <c r="ED65" i="13"/>
  <c r="EC65" i="13"/>
  <c r="EB65" i="13"/>
  <c r="EA65" i="13"/>
  <c r="DW65" i="13"/>
  <c r="DU65" i="13"/>
  <c r="DJ65" i="13"/>
  <c r="DI65" i="13"/>
  <c r="DH65" i="13"/>
  <c r="DG65" i="13"/>
  <c r="DC65" i="13"/>
  <c r="DA65" i="13"/>
  <c r="CP65" i="13"/>
  <c r="CO65" i="13"/>
  <c r="CN65" i="13"/>
  <c r="CM65" i="13"/>
  <c r="CK65" i="13"/>
  <c r="CI65" i="13"/>
  <c r="CG65" i="13"/>
  <c r="BV65" i="13"/>
  <c r="BU65" i="13"/>
  <c r="BT65" i="13"/>
  <c r="BS65" i="13"/>
  <c r="BQ65" i="13"/>
  <c r="BO65" i="13"/>
  <c r="BM65" i="13"/>
  <c r="BK65" i="13"/>
  <c r="BB65" i="13"/>
  <c r="BA65" i="13"/>
  <c r="AZ65" i="13"/>
  <c r="AY65" i="13"/>
  <c r="AW65" i="13"/>
  <c r="AU65" i="13"/>
  <c r="AS65" i="13"/>
  <c r="AQ65" i="13"/>
  <c r="AI65" i="13"/>
  <c r="AH65" i="13"/>
  <c r="AG65" i="13"/>
  <c r="AF65" i="13"/>
  <c r="AD65" i="13"/>
  <c r="AB65" i="13"/>
  <c r="Z65" i="13"/>
  <c r="P65" i="13"/>
  <c r="O65" i="13"/>
  <c r="N65" i="13"/>
  <c r="M65" i="13"/>
  <c r="K65" i="13"/>
  <c r="I65" i="13"/>
  <c r="G65" i="13"/>
  <c r="HZ64" i="13"/>
  <c r="HZ78" i="13" s="1"/>
  <c r="HY64" i="13"/>
  <c r="HY78" i="13" s="1"/>
  <c r="HX64" i="13"/>
  <c r="HX78" i="13" s="1"/>
  <c r="HW64" i="13"/>
  <c r="HW78" i="13" s="1"/>
  <c r="HU64" i="13"/>
  <c r="HU78" i="13" s="1"/>
  <c r="HS64" i="13"/>
  <c r="HS78" i="13" s="1"/>
  <c r="HQ64" i="13"/>
  <c r="HQ78" i="13" s="1"/>
  <c r="HF64" i="13"/>
  <c r="HF78" i="13" s="1"/>
  <c r="HE64" i="13"/>
  <c r="HE78" i="13" s="1"/>
  <c r="HD64" i="13"/>
  <c r="HD78" i="13" s="1"/>
  <c r="HC64" i="13"/>
  <c r="HC78" i="13" s="1"/>
  <c r="GY64" i="13"/>
  <c r="GY78" i="13" s="1"/>
  <c r="GW64" i="13"/>
  <c r="GW78" i="13" s="1"/>
  <c r="GL64" i="13"/>
  <c r="GL78" i="13" s="1"/>
  <c r="GK64" i="13"/>
  <c r="GK78" i="13" s="1"/>
  <c r="GJ64" i="13"/>
  <c r="GJ78" i="13" s="1"/>
  <c r="GI64" i="13"/>
  <c r="GI78" i="13" s="1"/>
  <c r="GE64" i="13"/>
  <c r="GE78" i="13" s="1"/>
  <c r="GC64" i="13"/>
  <c r="GC78" i="13" s="1"/>
  <c r="FR64" i="13"/>
  <c r="FR78" i="13" s="1"/>
  <c r="FQ64" i="13"/>
  <c r="FQ78" i="13" s="1"/>
  <c r="FP64" i="13"/>
  <c r="FP78" i="13" s="1"/>
  <c r="FO64" i="13"/>
  <c r="FO78" i="13" s="1"/>
  <c r="FK64" i="13"/>
  <c r="FK78" i="13" s="1"/>
  <c r="FI64" i="13"/>
  <c r="FI78" i="13" s="1"/>
  <c r="EX64" i="13"/>
  <c r="EX78" i="13" s="1"/>
  <c r="EW64" i="13"/>
  <c r="EW78" i="13" s="1"/>
  <c r="EV64" i="13"/>
  <c r="EV78" i="13" s="1"/>
  <c r="EU64" i="13"/>
  <c r="EU78" i="13" s="1"/>
  <c r="EQ64" i="13"/>
  <c r="EQ78" i="13" s="1"/>
  <c r="EO64" i="13"/>
  <c r="EO78" i="13" s="1"/>
  <c r="ED64" i="13"/>
  <c r="ED78" i="13" s="1"/>
  <c r="EC64" i="13"/>
  <c r="EC78" i="13" s="1"/>
  <c r="EB64" i="13"/>
  <c r="EB78" i="13" s="1"/>
  <c r="EA64" i="13"/>
  <c r="EA78" i="13" s="1"/>
  <c r="DW64" i="13"/>
  <c r="DW78" i="13" s="1"/>
  <c r="DU64" i="13"/>
  <c r="DU78" i="13" s="1"/>
  <c r="DJ64" i="13"/>
  <c r="DJ78" i="13" s="1"/>
  <c r="DI64" i="13"/>
  <c r="DI78" i="13" s="1"/>
  <c r="DH64" i="13"/>
  <c r="DH78" i="13" s="1"/>
  <c r="DG64" i="13"/>
  <c r="DG78" i="13" s="1"/>
  <c r="DC64" i="13"/>
  <c r="DC78" i="13" s="1"/>
  <c r="DA64" i="13"/>
  <c r="DA78" i="13" s="1"/>
  <c r="CP64" i="13"/>
  <c r="CP78" i="13" s="1"/>
  <c r="CO64" i="13"/>
  <c r="CO78" i="13" s="1"/>
  <c r="CN64" i="13"/>
  <c r="CN78" i="13" s="1"/>
  <c r="CM64" i="13"/>
  <c r="CM78" i="13" s="1"/>
  <c r="CK64" i="13"/>
  <c r="CK78" i="13" s="1"/>
  <c r="CI64" i="13"/>
  <c r="CI78" i="13" s="1"/>
  <c r="CG64" i="13"/>
  <c r="CG78" i="13" s="1"/>
  <c r="BV64" i="13"/>
  <c r="BV78" i="13" s="1"/>
  <c r="BU64" i="13"/>
  <c r="BU78" i="13" s="1"/>
  <c r="BT64" i="13"/>
  <c r="BT78" i="13" s="1"/>
  <c r="BS64" i="13"/>
  <c r="BS78" i="13" s="1"/>
  <c r="BQ64" i="13"/>
  <c r="BQ78" i="13" s="1"/>
  <c r="BO64" i="13"/>
  <c r="BO78" i="13" s="1"/>
  <c r="BM64" i="13"/>
  <c r="BM78" i="13" s="1"/>
  <c r="BK64" i="13"/>
  <c r="BK78" i="13" s="1"/>
  <c r="BB64" i="13"/>
  <c r="BB78" i="13" s="1"/>
  <c r="BA64" i="13"/>
  <c r="BA78" i="13" s="1"/>
  <c r="AZ64" i="13"/>
  <c r="AZ78" i="13" s="1"/>
  <c r="AY64" i="13"/>
  <c r="AY78" i="13" s="1"/>
  <c r="AW64" i="13"/>
  <c r="AW78" i="13" s="1"/>
  <c r="AU64" i="13"/>
  <c r="AU78" i="13" s="1"/>
  <c r="AS64" i="13"/>
  <c r="AS78" i="13" s="1"/>
  <c r="AQ64" i="13"/>
  <c r="AQ78" i="13" s="1"/>
  <c r="AI64" i="13"/>
  <c r="AI78" i="13" s="1"/>
  <c r="AH64" i="13"/>
  <c r="AH78" i="13" s="1"/>
  <c r="AG64" i="13"/>
  <c r="AG78" i="13" s="1"/>
  <c r="AF64" i="13"/>
  <c r="AF78" i="13" s="1"/>
  <c r="AD64" i="13"/>
  <c r="AD78" i="13" s="1"/>
  <c r="AB64" i="13"/>
  <c r="AB78" i="13" s="1"/>
  <c r="Z64" i="13"/>
  <c r="Z78" i="13" s="1"/>
  <c r="P64" i="13"/>
  <c r="P78" i="13" s="1"/>
  <c r="O64" i="13"/>
  <c r="O78" i="13" s="1"/>
  <c r="N64" i="13"/>
  <c r="N78" i="13" s="1"/>
  <c r="M64" i="13"/>
  <c r="M78" i="13" s="1"/>
  <c r="K64" i="13"/>
  <c r="K78" i="13" s="1"/>
  <c r="I64" i="13"/>
  <c r="I78" i="13" s="1"/>
  <c r="G64" i="13"/>
  <c r="G78" i="13" s="1"/>
  <c r="IC63" i="13"/>
  <c r="IB63" i="13"/>
  <c r="HV63" i="13"/>
  <c r="HR63" i="13"/>
  <c r="HI63" i="13"/>
  <c r="HH63" i="13"/>
  <c r="HB63" i="13"/>
  <c r="GX63" i="13"/>
  <c r="GO63" i="13"/>
  <c r="GN63" i="13"/>
  <c r="GH63" i="13"/>
  <c r="GD63" i="13"/>
  <c r="FU63" i="13"/>
  <c r="FT63" i="13"/>
  <c r="FN63" i="13"/>
  <c r="FJ63" i="13"/>
  <c r="FA63" i="13"/>
  <c r="EZ63" i="13"/>
  <c r="ET63" i="13"/>
  <c r="EP63" i="13"/>
  <c r="EG63" i="13"/>
  <c r="EF63" i="13"/>
  <c r="DZ63" i="13"/>
  <c r="DV63" i="13"/>
  <c r="DM63" i="13"/>
  <c r="DL63" i="13"/>
  <c r="DF63" i="13"/>
  <c r="CS63" i="13"/>
  <c r="CR63" i="13"/>
  <c r="CL63" i="13"/>
  <c r="BY63" i="13"/>
  <c r="BX63" i="13"/>
  <c r="BR63" i="13"/>
  <c r="BP63" i="13"/>
  <c r="BN63" i="13"/>
  <c r="BL63" i="13"/>
  <c r="BJ63" i="13"/>
  <c r="BI63" i="13"/>
  <c r="BE63" i="13"/>
  <c r="BD63" i="13"/>
  <c r="AX63" i="13"/>
  <c r="AT63" i="13"/>
  <c r="AR63" i="13"/>
  <c r="AP63" i="13"/>
  <c r="AO63" i="13"/>
  <c r="AK63" i="13"/>
  <c r="AJ63" i="13"/>
  <c r="AE63" i="13"/>
  <c r="Y63" i="13"/>
  <c r="W63" i="13"/>
  <c r="V63" i="13"/>
  <c r="HZ62" i="13"/>
  <c r="HU62" i="13"/>
  <c r="HS62" i="13"/>
  <c r="HP62" i="13"/>
  <c r="HQ62" i="13" s="1"/>
  <c r="HO62" i="13"/>
  <c r="HN62" i="13"/>
  <c r="HY62" i="13" s="1"/>
  <c r="HM62" i="13"/>
  <c r="HF62" i="13"/>
  <c r="GY62" i="13"/>
  <c r="GV62" i="13"/>
  <c r="GW62" i="13" s="1"/>
  <c r="GT62" i="13"/>
  <c r="HE62" i="13" s="1"/>
  <c r="GS62" i="13"/>
  <c r="GL62" i="13"/>
  <c r="GE62" i="13"/>
  <c r="GB62" i="13"/>
  <c r="GC62" i="13" s="1"/>
  <c r="FZ62" i="13"/>
  <c r="GK62" i="13" s="1"/>
  <c r="FY62" i="13"/>
  <c r="FR62" i="13"/>
  <c r="FK62" i="13"/>
  <c r="FH62" i="13"/>
  <c r="FI62" i="13" s="1"/>
  <c r="FF62" i="13"/>
  <c r="FQ62" i="13" s="1"/>
  <c r="FE62" i="13"/>
  <c r="EX62" i="13"/>
  <c r="EQ62" i="13"/>
  <c r="EN62" i="13"/>
  <c r="EO62" i="13" s="1"/>
  <c r="EL62" i="13"/>
  <c r="EW62" i="13" s="1"/>
  <c r="EK62" i="13"/>
  <c r="ED62" i="13"/>
  <c r="DW62" i="13"/>
  <c r="DT62" i="13"/>
  <c r="DU62" i="13" s="1"/>
  <c r="DR62" i="13"/>
  <c r="EC62" i="13" s="1"/>
  <c r="DQ62" i="13"/>
  <c r="DJ62" i="13"/>
  <c r="DC62" i="13"/>
  <c r="CZ62" i="13"/>
  <c r="DA62" i="13" s="1"/>
  <c r="CX62" i="13"/>
  <c r="DI62" i="13" s="1"/>
  <c r="CW62" i="13"/>
  <c r="CP62" i="13"/>
  <c r="CI62" i="13"/>
  <c r="CF62" i="13"/>
  <c r="CG62" i="13" s="1"/>
  <c r="CD62" i="13"/>
  <c r="CO62" i="13" s="1"/>
  <c r="CC62" i="13"/>
  <c r="BV62" i="13"/>
  <c r="BU62" i="13"/>
  <c r="BT62" i="13"/>
  <c r="BS62" i="13"/>
  <c r="BQ62" i="13"/>
  <c r="BO62" i="13"/>
  <c r="BM62" i="13"/>
  <c r="BK62" i="13"/>
  <c r="BB62" i="13"/>
  <c r="BA62" i="13"/>
  <c r="AZ62" i="13"/>
  <c r="AY62" i="13"/>
  <c r="AW62" i="13"/>
  <c r="AU62" i="13"/>
  <c r="AS62" i="13"/>
  <c r="AQ62" i="13"/>
  <c r="AI62" i="13"/>
  <c r="AH62" i="13"/>
  <c r="AG62" i="13"/>
  <c r="AF62" i="13"/>
  <c r="AC62" i="13"/>
  <c r="AD62" i="13" s="1"/>
  <c r="AA62" i="13"/>
  <c r="AB62" i="13" s="1"/>
  <c r="Z62" i="13"/>
  <c r="X62" i="13"/>
  <c r="HZ61" i="13"/>
  <c r="HU61" i="13"/>
  <c r="HS61" i="13"/>
  <c r="HP61" i="13"/>
  <c r="HQ61" i="13" s="1"/>
  <c r="HO61" i="13"/>
  <c r="HN61" i="13"/>
  <c r="HY61" i="13" s="1"/>
  <c r="HM61" i="13"/>
  <c r="HF61" i="13"/>
  <c r="GY61" i="13"/>
  <c r="GV61" i="13"/>
  <c r="GW61" i="13" s="1"/>
  <c r="GT61" i="13"/>
  <c r="HE61" i="13" s="1"/>
  <c r="GS61" i="13"/>
  <c r="GL61" i="13"/>
  <c r="GE61" i="13"/>
  <c r="GB61" i="13"/>
  <c r="GC61" i="13" s="1"/>
  <c r="FZ61" i="13"/>
  <c r="GK61" i="13" s="1"/>
  <c r="FY61" i="13"/>
  <c r="FR61" i="13"/>
  <c r="FK61" i="13"/>
  <c r="FH61" i="13"/>
  <c r="FI61" i="13" s="1"/>
  <c r="FF61" i="13"/>
  <c r="FQ61" i="13" s="1"/>
  <c r="FE61" i="13"/>
  <c r="EX61" i="13"/>
  <c r="EQ61" i="13"/>
  <c r="EN61" i="13"/>
  <c r="EO61" i="13" s="1"/>
  <c r="EL61" i="13"/>
  <c r="EW61" i="13" s="1"/>
  <c r="EK61" i="13"/>
  <c r="ED61" i="13"/>
  <c r="DW61" i="13"/>
  <c r="DT61" i="13"/>
  <c r="DR61" i="13"/>
  <c r="EC61" i="13" s="1"/>
  <c r="DQ61" i="13"/>
  <c r="DJ61" i="13"/>
  <c r="DC61" i="13"/>
  <c r="CZ61" i="13"/>
  <c r="DA61" i="13" s="1"/>
  <c r="CX61" i="13"/>
  <c r="DI61" i="13" s="1"/>
  <c r="CW61" i="13"/>
  <c r="CP61" i="13"/>
  <c r="CH61" i="13"/>
  <c r="CI61" i="13" s="1"/>
  <c r="CF61" i="13"/>
  <c r="CD61" i="13"/>
  <c r="CO61" i="13" s="1"/>
  <c r="CC61" i="13"/>
  <c r="BV61" i="13"/>
  <c r="BU61" i="13"/>
  <c r="BT61" i="13"/>
  <c r="BS61" i="13"/>
  <c r="BQ61" i="13"/>
  <c r="BO61" i="13"/>
  <c r="BM61" i="13"/>
  <c r="BK61" i="13"/>
  <c r="BB61" i="13"/>
  <c r="BA61" i="13"/>
  <c r="AZ61" i="13"/>
  <c r="AY61" i="13"/>
  <c r="AV61" i="13"/>
  <c r="AU61" i="13"/>
  <c r="AS61" i="13"/>
  <c r="AQ61" i="13"/>
  <c r="AI61" i="13"/>
  <c r="AH61" i="13"/>
  <c r="AG61" i="13"/>
  <c r="AF61" i="13"/>
  <c r="AC61" i="13"/>
  <c r="AA61" i="13"/>
  <c r="AB61" i="13" s="1"/>
  <c r="Z61" i="13"/>
  <c r="X61" i="13"/>
  <c r="HZ60" i="13"/>
  <c r="HT60" i="13"/>
  <c r="HS60" i="13"/>
  <c r="HQ60" i="13"/>
  <c r="HO60" i="13"/>
  <c r="HO63" i="13" s="1"/>
  <c r="HN60" i="13"/>
  <c r="HM60" i="13"/>
  <c r="HF60" i="13"/>
  <c r="GY60" i="13"/>
  <c r="GV60" i="13"/>
  <c r="GW60" i="13" s="1"/>
  <c r="GT60" i="13"/>
  <c r="GS60" i="13"/>
  <c r="GL60" i="13"/>
  <c r="GE60" i="13"/>
  <c r="GC60" i="13"/>
  <c r="FZ60" i="13"/>
  <c r="FY60" i="13"/>
  <c r="FR60" i="13"/>
  <c r="FK60" i="13"/>
  <c r="FI60" i="13"/>
  <c r="FF60" i="13"/>
  <c r="FE60" i="13"/>
  <c r="EX60" i="13"/>
  <c r="EQ60" i="13"/>
  <c r="EO60" i="13"/>
  <c r="EL60" i="13"/>
  <c r="EW60" i="13" s="1"/>
  <c r="EK60" i="13"/>
  <c r="ED60" i="13"/>
  <c r="DW60" i="13"/>
  <c r="DU60" i="13"/>
  <c r="DR60" i="13"/>
  <c r="EC60" i="13" s="1"/>
  <c r="DQ60" i="13"/>
  <c r="DJ60" i="13"/>
  <c r="DB60" i="13"/>
  <c r="CZ60" i="13"/>
  <c r="CX60" i="13"/>
  <c r="DI60" i="13" s="1"/>
  <c r="CW60" i="13"/>
  <c r="CP60" i="13"/>
  <c r="CH60" i="13"/>
  <c r="CG60" i="13"/>
  <c r="CD60" i="13"/>
  <c r="CO60" i="13" s="1"/>
  <c r="CC60" i="13"/>
  <c r="BV60" i="13"/>
  <c r="BU60" i="13"/>
  <c r="BT60" i="13"/>
  <c r="BS60" i="13"/>
  <c r="BQ60" i="13"/>
  <c r="BO60" i="13"/>
  <c r="BM60" i="13"/>
  <c r="BK60" i="13"/>
  <c r="BB60" i="13"/>
  <c r="BA60" i="13"/>
  <c r="AZ60" i="13"/>
  <c r="AY60" i="13"/>
  <c r="AW60" i="13"/>
  <c r="AU60" i="13"/>
  <c r="AS60" i="13"/>
  <c r="AQ60" i="13"/>
  <c r="AI60" i="13"/>
  <c r="AH60" i="13"/>
  <c r="AG60" i="13"/>
  <c r="AF60" i="13"/>
  <c r="AD60" i="13"/>
  <c r="AA60" i="13"/>
  <c r="AB60" i="13" s="1"/>
  <c r="Z60" i="13"/>
  <c r="X60" i="13"/>
  <c r="HZ59" i="13"/>
  <c r="HZ63" i="13" s="1"/>
  <c r="HX59" i="13"/>
  <c r="HW59" i="13"/>
  <c r="HU59" i="13"/>
  <c r="HS59" i="13"/>
  <c r="HS63" i="13" s="1"/>
  <c r="HP59" i="13"/>
  <c r="HF59" i="13"/>
  <c r="HF63" i="13" s="1"/>
  <c r="HD59" i="13"/>
  <c r="HC59" i="13"/>
  <c r="GY59" i="13"/>
  <c r="GY63" i="13" s="1"/>
  <c r="GV59" i="13"/>
  <c r="GL59" i="13"/>
  <c r="GL63" i="13" s="1"/>
  <c r="GJ59" i="13"/>
  <c r="GI59" i="13"/>
  <c r="GE59" i="13"/>
  <c r="GE63" i="13" s="1"/>
  <c r="GB59" i="13"/>
  <c r="FR59" i="13"/>
  <c r="FR63" i="13" s="1"/>
  <c r="FP59" i="13"/>
  <c r="FO59" i="13"/>
  <c r="FK59" i="13"/>
  <c r="FK63" i="13" s="1"/>
  <c r="FH59" i="13"/>
  <c r="EX59" i="13"/>
  <c r="EX63" i="13" s="1"/>
  <c r="EQ59" i="13"/>
  <c r="EQ63" i="13" s="1"/>
  <c r="EN59" i="13"/>
  <c r="EL59" i="13"/>
  <c r="EK59" i="13"/>
  <c r="ED59" i="13"/>
  <c r="ED63" i="13" s="1"/>
  <c r="DW59" i="13"/>
  <c r="DW63" i="13" s="1"/>
  <c r="DU59" i="13"/>
  <c r="DR59" i="13"/>
  <c r="DQ59" i="13"/>
  <c r="DJ59" i="13"/>
  <c r="DJ63" i="13" s="1"/>
  <c r="DC59" i="13"/>
  <c r="DA59" i="13"/>
  <c r="CX59" i="13"/>
  <c r="CW59" i="13"/>
  <c r="CP59" i="13"/>
  <c r="CP63" i="13" s="1"/>
  <c r="CI59" i="13"/>
  <c r="CG59" i="13"/>
  <c r="CD59" i="13"/>
  <c r="CC59" i="13"/>
  <c r="BV59" i="13"/>
  <c r="BV63" i="13" s="1"/>
  <c r="BU59" i="13"/>
  <c r="BU63" i="13" s="1"/>
  <c r="BT59" i="13"/>
  <c r="BT63" i="13" s="1"/>
  <c r="BS59" i="13"/>
  <c r="BS63" i="13" s="1"/>
  <c r="BQ59" i="13"/>
  <c r="BQ63" i="13" s="1"/>
  <c r="BO59" i="13"/>
  <c r="BO63" i="13" s="1"/>
  <c r="BM59" i="13"/>
  <c r="BM63" i="13" s="1"/>
  <c r="BK59" i="13"/>
  <c r="BK63" i="13" s="1"/>
  <c r="BB59" i="13"/>
  <c r="BB63" i="13" s="1"/>
  <c r="BA59" i="13"/>
  <c r="BA63" i="13" s="1"/>
  <c r="AZ59" i="13"/>
  <c r="AZ63" i="13" s="1"/>
  <c r="AY59" i="13"/>
  <c r="AY63" i="13" s="1"/>
  <c r="AW59" i="13"/>
  <c r="AU59" i="13"/>
  <c r="AU63" i="13" s="1"/>
  <c r="AS59" i="13"/>
  <c r="AS63" i="13" s="1"/>
  <c r="AQ59" i="13"/>
  <c r="AQ63" i="13" s="1"/>
  <c r="AI59" i="13"/>
  <c r="AI63" i="13" s="1"/>
  <c r="AH59" i="13"/>
  <c r="AH63" i="13" s="1"/>
  <c r="AG59" i="13"/>
  <c r="AG63" i="13" s="1"/>
  <c r="AF59" i="13"/>
  <c r="AF63" i="13" s="1"/>
  <c r="AD59" i="13"/>
  <c r="AA59" i="13"/>
  <c r="Z59" i="13"/>
  <c r="Z63" i="13" s="1"/>
  <c r="X59" i="13"/>
  <c r="X63" i="13" s="1"/>
  <c r="IC58" i="13"/>
  <c r="IB58" i="13"/>
  <c r="HV58" i="13"/>
  <c r="HT58" i="13"/>
  <c r="HR58" i="13"/>
  <c r="HP58" i="13"/>
  <c r="HO58" i="13"/>
  <c r="HN58" i="13"/>
  <c r="HM58" i="13"/>
  <c r="HI58" i="13"/>
  <c r="HH58" i="13"/>
  <c r="HB58" i="13"/>
  <c r="GX58" i="13"/>
  <c r="GV58" i="13"/>
  <c r="GT58" i="13"/>
  <c r="GS58" i="13"/>
  <c r="GO58" i="13"/>
  <c r="GN58" i="13"/>
  <c r="GH58" i="13"/>
  <c r="GD58" i="13"/>
  <c r="GB58" i="13"/>
  <c r="FZ58" i="13"/>
  <c r="FY58" i="13"/>
  <c r="FU58" i="13"/>
  <c r="FT58" i="13"/>
  <c r="FN58" i="13"/>
  <c r="FJ58" i="13"/>
  <c r="FH58" i="13"/>
  <c r="FF58" i="13"/>
  <c r="FE58" i="13"/>
  <c r="FA58" i="13"/>
  <c r="EZ58" i="13"/>
  <c r="ET58" i="13"/>
  <c r="EP58" i="13"/>
  <c r="EN58" i="13"/>
  <c r="EL58" i="13"/>
  <c r="EK58" i="13"/>
  <c r="EG58" i="13"/>
  <c r="EF58" i="13"/>
  <c r="DZ58" i="13"/>
  <c r="DV58" i="13"/>
  <c r="DT58" i="13"/>
  <c r="DR58" i="13"/>
  <c r="DQ58" i="13"/>
  <c r="DM58" i="13"/>
  <c r="DL58" i="13"/>
  <c r="DF58" i="13"/>
  <c r="DB58" i="13"/>
  <c r="CZ58" i="13"/>
  <c r="CX58" i="13"/>
  <c r="CW58" i="13"/>
  <c r="CS58" i="13"/>
  <c r="CR58" i="13"/>
  <c r="CL58" i="13"/>
  <c r="CH58" i="13"/>
  <c r="CF58" i="13"/>
  <c r="CD58" i="13"/>
  <c r="CC58" i="13"/>
  <c r="BY58" i="13"/>
  <c r="BX58" i="13"/>
  <c r="BR58" i="13"/>
  <c r="BP58" i="13"/>
  <c r="BN58" i="13"/>
  <c r="BL58" i="13"/>
  <c r="BK58" i="13"/>
  <c r="BJ58" i="13"/>
  <c r="BI58" i="13"/>
  <c r="BE58" i="13"/>
  <c r="BD58" i="13"/>
  <c r="AX58" i="13"/>
  <c r="AV58" i="13"/>
  <c r="AT58" i="13"/>
  <c r="AR58" i="13"/>
  <c r="AQ58" i="13"/>
  <c r="AP58" i="13"/>
  <c r="AO58" i="13"/>
  <c r="AK58" i="13"/>
  <c r="AJ58" i="13"/>
  <c r="AE58" i="13"/>
  <c r="AC58" i="13"/>
  <c r="AA58" i="13"/>
  <c r="Y58" i="13"/>
  <c r="X58" i="13"/>
  <c r="W58" i="13"/>
  <c r="V58" i="13"/>
  <c r="HZ57" i="13"/>
  <c r="HY57" i="13"/>
  <c r="HX57" i="13"/>
  <c r="HW57" i="13"/>
  <c r="HU57" i="13"/>
  <c r="HS57" i="13"/>
  <c r="HQ57" i="13"/>
  <c r="HF57" i="13"/>
  <c r="HE57" i="13"/>
  <c r="HD57" i="13"/>
  <c r="HC57" i="13"/>
  <c r="GY57" i="13"/>
  <c r="GW57" i="13"/>
  <c r="GL57" i="13"/>
  <c r="GK57" i="13"/>
  <c r="GJ57" i="13"/>
  <c r="GI57" i="13"/>
  <c r="GE57" i="13"/>
  <c r="GC57" i="13"/>
  <c r="FR57" i="13"/>
  <c r="FQ57" i="13"/>
  <c r="FP57" i="13"/>
  <c r="FO57" i="13"/>
  <c r="FK57" i="13"/>
  <c r="FI57" i="13"/>
  <c r="EX57" i="13"/>
  <c r="EW57" i="13"/>
  <c r="EV57" i="13"/>
  <c r="EU57" i="13"/>
  <c r="EQ57" i="13"/>
  <c r="EO57" i="13"/>
  <c r="ED57" i="13"/>
  <c r="EC57" i="13"/>
  <c r="EB57" i="13"/>
  <c r="EA57" i="13"/>
  <c r="DW57" i="13"/>
  <c r="DU57" i="13"/>
  <c r="DJ57" i="13"/>
  <c r="DI57" i="13"/>
  <c r="DH57" i="13"/>
  <c r="DG57" i="13"/>
  <c r="DC57" i="13"/>
  <c r="DA57" i="13"/>
  <c r="CP57" i="13"/>
  <c r="CO57" i="13"/>
  <c r="CN57" i="13"/>
  <c r="CM57" i="13"/>
  <c r="CI57" i="13"/>
  <c r="CG57" i="13"/>
  <c r="BV57" i="13"/>
  <c r="BU57" i="13"/>
  <c r="BT57" i="13"/>
  <c r="BS57" i="13"/>
  <c r="BQ57" i="13"/>
  <c r="BO57" i="13"/>
  <c r="BM57" i="13"/>
  <c r="BB57" i="13"/>
  <c r="BA57" i="13"/>
  <c r="AZ57" i="13"/>
  <c r="AY57" i="13"/>
  <c r="AW57" i="13"/>
  <c r="AU57" i="13"/>
  <c r="AS57" i="13"/>
  <c r="AI57" i="13"/>
  <c r="AH57" i="13"/>
  <c r="AG57" i="13"/>
  <c r="AF57" i="13"/>
  <c r="AD57" i="13"/>
  <c r="AB57" i="13"/>
  <c r="Z57" i="13"/>
  <c r="HZ56" i="13"/>
  <c r="HZ58" i="13" s="1"/>
  <c r="HY56" i="13"/>
  <c r="HY58" i="13" s="1"/>
  <c r="HX56" i="13"/>
  <c r="HX58" i="13" s="1"/>
  <c r="HW56" i="13"/>
  <c r="HW58" i="13" s="1"/>
  <c r="HU56" i="13"/>
  <c r="HU58" i="13" s="1"/>
  <c r="HS56" i="13"/>
  <c r="HS58" i="13" s="1"/>
  <c r="HQ56" i="13"/>
  <c r="HQ58" i="13" s="1"/>
  <c r="HF56" i="13"/>
  <c r="HF58" i="13" s="1"/>
  <c r="HE56" i="13"/>
  <c r="HE58" i="13" s="1"/>
  <c r="HD56" i="13"/>
  <c r="HD58" i="13" s="1"/>
  <c r="HC56" i="13"/>
  <c r="HC58" i="13" s="1"/>
  <c r="GY56" i="13"/>
  <c r="GY58" i="13" s="1"/>
  <c r="GW56" i="13"/>
  <c r="GW58" i="13" s="1"/>
  <c r="GL56" i="13"/>
  <c r="GL58" i="13" s="1"/>
  <c r="GK56" i="13"/>
  <c r="GK58" i="13" s="1"/>
  <c r="GJ56" i="13"/>
  <c r="GJ58" i="13" s="1"/>
  <c r="GI56" i="13"/>
  <c r="GI58" i="13" s="1"/>
  <c r="GE56" i="13"/>
  <c r="GE58" i="13" s="1"/>
  <c r="GC56" i="13"/>
  <c r="GC58" i="13" s="1"/>
  <c r="FR56" i="13"/>
  <c r="FR58" i="13" s="1"/>
  <c r="FQ56" i="13"/>
  <c r="FQ58" i="13" s="1"/>
  <c r="FP56" i="13"/>
  <c r="FP58" i="13" s="1"/>
  <c r="FO56" i="13"/>
  <c r="FO58" i="13" s="1"/>
  <c r="FK56" i="13"/>
  <c r="FK58" i="13" s="1"/>
  <c r="FI56" i="13"/>
  <c r="FI58" i="13" s="1"/>
  <c r="EX56" i="13"/>
  <c r="EX58" i="13" s="1"/>
  <c r="EW56" i="13"/>
  <c r="EW58" i="13" s="1"/>
  <c r="EV56" i="13"/>
  <c r="EV58" i="13" s="1"/>
  <c r="EU56" i="13"/>
  <c r="EU58" i="13" s="1"/>
  <c r="EQ56" i="13"/>
  <c r="EQ58" i="13" s="1"/>
  <c r="EO56" i="13"/>
  <c r="EO58" i="13" s="1"/>
  <c r="ED56" i="13"/>
  <c r="ED58" i="13" s="1"/>
  <c r="EC56" i="13"/>
  <c r="EC58" i="13" s="1"/>
  <c r="EB56" i="13"/>
  <c r="EB58" i="13" s="1"/>
  <c r="EA56" i="13"/>
  <c r="EA58" i="13" s="1"/>
  <c r="DW56" i="13"/>
  <c r="DW58" i="13" s="1"/>
  <c r="DU56" i="13"/>
  <c r="DU58" i="13" s="1"/>
  <c r="DJ56" i="13"/>
  <c r="DJ58" i="13" s="1"/>
  <c r="DI56" i="13"/>
  <c r="DI58" i="13" s="1"/>
  <c r="DH56" i="13"/>
  <c r="DH58" i="13" s="1"/>
  <c r="DG56" i="13"/>
  <c r="DG58" i="13" s="1"/>
  <c r="DC56" i="13"/>
  <c r="DC58" i="13" s="1"/>
  <c r="DA56" i="13"/>
  <c r="DA58" i="13" s="1"/>
  <c r="CP56" i="13"/>
  <c r="CP58" i="13" s="1"/>
  <c r="CO56" i="13"/>
  <c r="CO58" i="13" s="1"/>
  <c r="CN56" i="13"/>
  <c r="CN58" i="13" s="1"/>
  <c r="CM56" i="13"/>
  <c r="CM58" i="13" s="1"/>
  <c r="CI56" i="13"/>
  <c r="CI58" i="13" s="1"/>
  <c r="CG56" i="13"/>
  <c r="CG58" i="13" s="1"/>
  <c r="BV56" i="13"/>
  <c r="BV58" i="13" s="1"/>
  <c r="BU56" i="13"/>
  <c r="BU58" i="13" s="1"/>
  <c r="BT56" i="13"/>
  <c r="BT58" i="13" s="1"/>
  <c r="BS56" i="13"/>
  <c r="BS58" i="13" s="1"/>
  <c r="BQ56" i="13"/>
  <c r="BQ58" i="13" s="1"/>
  <c r="BO56" i="13"/>
  <c r="BO58" i="13" s="1"/>
  <c r="BM56" i="13"/>
  <c r="BM58" i="13" s="1"/>
  <c r="BB56" i="13"/>
  <c r="BB58" i="13" s="1"/>
  <c r="BA56" i="13"/>
  <c r="BA58" i="13" s="1"/>
  <c r="AZ56" i="13"/>
  <c r="AZ58" i="13" s="1"/>
  <c r="AY56" i="13"/>
  <c r="AY58" i="13" s="1"/>
  <c r="AW56" i="13"/>
  <c r="AW58" i="13" s="1"/>
  <c r="AU56" i="13"/>
  <c r="AU58" i="13" s="1"/>
  <c r="AS56" i="13"/>
  <c r="AS58" i="13" s="1"/>
  <c r="AI56" i="13"/>
  <c r="AI58" i="13" s="1"/>
  <c r="AH56" i="13"/>
  <c r="AH58" i="13" s="1"/>
  <c r="AG56" i="13"/>
  <c r="AG58" i="13" s="1"/>
  <c r="AF56" i="13"/>
  <c r="AF58" i="13" s="1"/>
  <c r="AD56" i="13"/>
  <c r="AD58" i="13" s="1"/>
  <c r="AB56" i="13"/>
  <c r="AB58" i="13" s="1"/>
  <c r="Z56" i="13"/>
  <c r="Z58" i="13" s="1"/>
  <c r="IC55" i="13"/>
  <c r="IB55" i="13"/>
  <c r="HV55" i="13"/>
  <c r="HT55" i="13"/>
  <c r="HR55" i="13"/>
  <c r="HP55" i="13"/>
  <c r="HO55" i="13"/>
  <c r="HN55" i="13"/>
  <c r="HM55" i="13"/>
  <c r="HI55" i="13"/>
  <c r="HH55" i="13"/>
  <c r="HB55" i="13"/>
  <c r="GX55" i="13"/>
  <c r="GV55" i="13"/>
  <c r="GT55" i="13"/>
  <c r="GS55" i="13"/>
  <c r="GO55" i="13"/>
  <c r="GN55" i="13"/>
  <c r="GH55" i="13"/>
  <c r="GD55" i="13"/>
  <c r="GB55" i="13"/>
  <c r="FZ55" i="13"/>
  <c r="FY55" i="13"/>
  <c r="FU55" i="13"/>
  <c r="FT55" i="13"/>
  <c r="FN55" i="13"/>
  <c r="FJ55" i="13"/>
  <c r="FH55" i="13"/>
  <c r="FF55" i="13"/>
  <c r="FE55" i="13"/>
  <c r="FA55" i="13"/>
  <c r="EZ55" i="13"/>
  <c r="ET55" i="13"/>
  <c r="EP55" i="13"/>
  <c r="EN55" i="13"/>
  <c r="EL55" i="13"/>
  <c r="EK55" i="13"/>
  <c r="EG55" i="13"/>
  <c r="EF55" i="13"/>
  <c r="DZ55" i="13"/>
  <c r="DV55" i="13"/>
  <c r="DT55" i="13"/>
  <c r="DR55" i="13"/>
  <c r="DQ55" i="13"/>
  <c r="DM55" i="13"/>
  <c r="DL55" i="13"/>
  <c r="DF55" i="13"/>
  <c r="DB55" i="13"/>
  <c r="CZ55" i="13"/>
  <c r="CX55" i="13"/>
  <c r="CW55" i="13"/>
  <c r="CS55" i="13"/>
  <c r="CR55" i="13"/>
  <c r="CL55" i="13"/>
  <c r="CH55" i="13"/>
  <c r="CF55" i="13"/>
  <c r="CD55" i="13"/>
  <c r="CC55" i="13"/>
  <c r="BY55" i="13"/>
  <c r="BX55" i="13"/>
  <c r="BR55" i="13"/>
  <c r="BP55" i="13"/>
  <c r="BN55" i="13"/>
  <c r="BL55" i="13"/>
  <c r="BK55" i="13"/>
  <c r="BJ55" i="13"/>
  <c r="BI55" i="13"/>
  <c r="BE55" i="13"/>
  <c r="BD55" i="13"/>
  <c r="AX55" i="13"/>
  <c r="AV55" i="13"/>
  <c r="AT55" i="13"/>
  <c r="AR55" i="13"/>
  <c r="AQ55" i="13"/>
  <c r="AP55" i="13"/>
  <c r="AO55" i="13"/>
  <c r="AK55" i="13"/>
  <c r="AJ55" i="13"/>
  <c r="AE55" i="13"/>
  <c r="AC55" i="13"/>
  <c r="AA55" i="13"/>
  <c r="Y55" i="13"/>
  <c r="X55" i="13"/>
  <c r="W55" i="13"/>
  <c r="V55" i="13"/>
  <c r="HZ54" i="13"/>
  <c r="HY54" i="13"/>
  <c r="HX54" i="13"/>
  <c r="HW54" i="13"/>
  <c r="HU54" i="13"/>
  <c r="HS54" i="13"/>
  <c r="HQ54" i="13"/>
  <c r="HF54" i="13"/>
  <c r="HE54" i="13"/>
  <c r="HD54" i="13"/>
  <c r="HC54" i="13"/>
  <c r="GY54" i="13"/>
  <c r="GW54" i="13"/>
  <c r="GL54" i="13"/>
  <c r="GK54" i="13"/>
  <c r="GJ54" i="13"/>
  <c r="GI54" i="13"/>
  <c r="GE54" i="13"/>
  <c r="GC54" i="13"/>
  <c r="FR54" i="13"/>
  <c r="FQ54" i="13"/>
  <c r="FP54" i="13"/>
  <c r="FO54" i="13"/>
  <c r="FK54" i="13"/>
  <c r="FI54" i="13"/>
  <c r="EX54" i="13"/>
  <c r="EW54" i="13"/>
  <c r="EV54" i="13"/>
  <c r="EU54" i="13"/>
  <c r="EQ54" i="13"/>
  <c r="EO54" i="13"/>
  <c r="ED54" i="13"/>
  <c r="EC54" i="13"/>
  <c r="EB54" i="13"/>
  <c r="EA54" i="13"/>
  <c r="DW54" i="13"/>
  <c r="DU54" i="13"/>
  <c r="DJ54" i="13"/>
  <c r="DI54" i="13"/>
  <c r="DH54" i="13"/>
  <c r="DG54" i="13"/>
  <c r="DC54" i="13"/>
  <c r="DA54" i="13"/>
  <c r="CP54" i="13"/>
  <c r="CO54" i="13"/>
  <c r="CN54" i="13"/>
  <c r="CM54" i="13"/>
  <c r="CI54" i="13"/>
  <c r="CG54" i="13"/>
  <c r="BV54" i="13"/>
  <c r="BU54" i="13"/>
  <c r="BT54" i="13"/>
  <c r="BS54" i="13"/>
  <c r="BQ54" i="13"/>
  <c r="BO54" i="13"/>
  <c r="BM54" i="13"/>
  <c r="BB54" i="13"/>
  <c r="BA54" i="13"/>
  <c r="AZ54" i="13"/>
  <c r="AY54" i="13"/>
  <c r="AW54" i="13"/>
  <c r="AU54" i="13"/>
  <c r="AS54" i="13"/>
  <c r="AI54" i="13"/>
  <c r="AH54" i="13"/>
  <c r="AG54" i="13"/>
  <c r="AF54" i="13"/>
  <c r="AD54" i="13"/>
  <c r="AB54" i="13"/>
  <c r="Z54" i="13"/>
  <c r="HZ53" i="13"/>
  <c r="HY53" i="13"/>
  <c r="HX53" i="13"/>
  <c r="HW53" i="13"/>
  <c r="HU53" i="13"/>
  <c r="HS53" i="13"/>
  <c r="HQ53" i="13"/>
  <c r="HF53" i="13"/>
  <c r="HE53" i="13"/>
  <c r="HD53" i="13"/>
  <c r="HC53" i="13"/>
  <c r="GY53" i="13"/>
  <c r="GW53" i="13"/>
  <c r="GL53" i="13"/>
  <c r="GK53" i="13"/>
  <c r="GJ53" i="13"/>
  <c r="GI53" i="13"/>
  <c r="GE53" i="13"/>
  <c r="GC53" i="13"/>
  <c r="FR53" i="13"/>
  <c r="FQ53" i="13"/>
  <c r="FP53" i="13"/>
  <c r="FO53" i="13"/>
  <c r="FK53" i="13"/>
  <c r="FI53" i="13"/>
  <c r="EX53" i="13"/>
  <c r="EW53" i="13"/>
  <c r="EV53" i="13"/>
  <c r="EU53" i="13"/>
  <c r="EQ53" i="13"/>
  <c r="EO53" i="13"/>
  <c r="ED53" i="13"/>
  <c r="EC53" i="13"/>
  <c r="EB53" i="13"/>
  <c r="EA53" i="13"/>
  <c r="DW53" i="13"/>
  <c r="DU53" i="13"/>
  <c r="DJ53" i="13"/>
  <c r="DI53" i="13"/>
  <c r="DH53" i="13"/>
  <c r="DG53" i="13"/>
  <c r="DC53" i="13"/>
  <c r="DA53" i="13"/>
  <c r="CP53" i="13"/>
  <c r="CO53" i="13"/>
  <c r="CN53" i="13"/>
  <c r="CM53" i="13"/>
  <c r="CI53" i="13"/>
  <c r="CG53" i="13"/>
  <c r="BV53" i="13"/>
  <c r="BU53" i="13"/>
  <c r="BT53" i="13"/>
  <c r="BS53" i="13"/>
  <c r="BQ53" i="13"/>
  <c r="BO53" i="13"/>
  <c r="BM53" i="13"/>
  <c r="BB53" i="13"/>
  <c r="BA53" i="13"/>
  <c r="AZ53" i="13"/>
  <c r="AY53" i="13"/>
  <c r="AW53" i="13"/>
  <c r="AU53" i="13"/>
  <c r="AS53" i="13"/>
  <c r="AI53" i="13"/>
  <c r="AH53" i="13"/>
  <c r="AG53" i="13"/>
  <c r="AF53" i="13"/>
  <c r="AD53" i="13"/>
  <c r="AB53" i="13"/>
  <c r="Z53" i="13"/>
  <c r="HZ52" i="13"/>
  <c r="HZ55" i="13" s="1"/>
  <c r="HY52" i="13"/>
  <c r="HY55" i="13" s="1"/>
  <c r="HX52" i="13"/>
  <c r="HX55" i="13" s="1"/>
  <c r="HW52" i="13"/>
  <c r="HW55" i="13" s="1"/>
  <c r="HU52" i="13"/>
  <c r="HU55" i="13" s="1"/>
  <c r="HS52" i="13"/>
  <c r="HS55" i="13" s="1"/>
  <c r="HQ52" i="13"/>
  <c r="HQ55" i="13" s="1"/>
  <c r="HF52" i="13"/>
  <c r="HF55" i="13" s="1"/>
  <c r="HE52" i="13"/>
  <c r="HE55" i="13" s="1"/>
  <c r="HD52" i="13"/>
  <c r="HD55" i="13" s="1"/>
  <c r="HC52" i="13"/>
  <c r="HC55" i="13" s="1"/>
  <c r="GY52" i="13"/>
  <c r="GY55" i="13" s="1"/>
  <c r="GW52" i="13"/>
  <c r="GW55" i="13" s="1"/>
  <c r="GL52" i="13"/>
  <c r="GL55" i="13" s="1"/>
  <c r="GK52" i="13"/>
  <c r="GK55" i="13" s="1"/>
  <c r="GJ52" i="13"/>
  <c r="GJ55" i="13" s="1"/>
  <c r="GI52" i="13"/>
  <c r="GI55" i="13" s="1"/>
  <c r="GE52" i="13"/>
  <c r="GE55" i="13" s="1"/>
  <c r="GC52" i="13"/>
  <c r="GC55" i="13" s="1"/>
  <c r="FR52" i="13"/>
  <c r="FR55" i="13" s="1"/>
  <c r="FQ52" i="13"/>
  <c r="FQ55" i="13" s="1"/>
  <c r="FP52" i="13"/>
  <c r="FP55" i="13" s="1"/>
  <c r="FO52" i="13"/>
  <c r="FO55" i="13" s="1"/>
  <c r="FK52" i="13"/>
  <c r="FK55" i="13" s="1"/>
  <c r="FI52" i="13"/>
  <c r="FI55" i="13" s="1"/>
  <c r="EX52" i="13"/>
  <c r="EX55" i="13" s="1"/>
  <c r="EW52" i="13"/>
  <c r="EW55" i="13" s="1"/>
  <c r="EV52" i="13"/>
  <c r="EV55" i="13" s="1"/>
  <c r="EU52" i="13"/>
  <c r="EU55" i="13" s="1"/>
  <c r="EQ52" i="13"/>
  <c r="EQ55" i="13" s="1"/>
  <c r="EO52" i="13"/>
  <c r="EO55" i="13" s="1"/>
  <c r="ED52" i="13"/>
  <c r="ED55" i="13" s="1"/>
  <c r="EC52" i="13"/>
  <c r="EC55" i="13" s="1"/>
  <c r="EB52" i="13"/>
  <c r="EB55" i="13" s="1"/>
  <c r="EA52" i="13"/>
  <c r="EA55" i="13" s="1"/>
  <c r="DW52" i="13"/>
  <c r="DW55" i="13" s="1"/>
  <c r="DU52" i="13"/>
  <c r="DU55" i="13" s="1"/>
  <c r="DJ52" i="13"/>
  <c r="DJ55" i="13" s="1"/>
  <c r="DI52" i="13"/>
  <c r="DI55" i="13" s="1"/>
  <c r="DH52" i="13"/>
  <c r="DH55" i="13" s="1"/>
  <c r="DG52" i="13"/>
  <c r="DG55" i="13" s="1"/>
  <c r="DC52" i="13"/>
  <c r="DC55" i="13" s="1"/>
  <c r="DA52" i="13"/>
  <c r="DA55" i="13" s="1"/>
  <c r="CP52" i="13"/>
  <c r="CP55" i="13" s="1"/>
  <c r="CO52" i="13"/>
  <c r="CO55" i="13" s="1"/>
  <c r="CN52" i="13"/>
  <c r="CN55" i="13" s="1"/>
  <c r="CM52" i="13"/>
  <c r="CM55" i="13" s="1"/>
  <c r="CI52" i="13"/>
  <c r="CI55" i="13" s="1"/>
  <c r="CG52" i="13"/>
  <c r="CG55" i="13" s="1"/>
  <c r="BV52" i="13"/>
  <c r="BV55" i="13" s="1"/>
  <c r="BU52" i="13"/>
  <c r="BU55" i="13" s="1"/>
  <c r="BT52" i="13"/>
  <c r="BT55" i="13" s="1"/>
  <c r="BS52" i="13"/>
  <c r="BS55" i="13" s="1"/>
  <c r="BQ52" i="13"/>
  <c r="BQ55" i="13" s="1"/>
  <c r="BO52" i="13"/>
  <c r="BO55" i="13" s="1"/>
  <c r="BM52" i="13"/>
  <c r="BM55" i="13" s="1"/>
  <c r="BB52" i="13"/>
  <c r="BB55" i="13" s="1"/>
  <c r="BA52" i="13"/>
  <c r="BA55" i="13" s="1"/>
  <c r="AZ52" i="13"/>
  <c r="AZ55" i="13" s="1"/>
  <c r="AY52" i="13"/>
  <c r="AY55" i="13" s="1"/>
  <c r="AW52" i="13"/>
  <c r="AW55" i="13" s="1"/>
  <c r="AU52" i="13"/>
  <c r="AU55" i="13" s="1"/>
  <c r="AS52" i="13"/>
  <c r="AS55" i="13" s="1"/>
  <c r="AI52" i="13"/>
  <c r="AI55" i="13" s="1"/>
  <c r="AH52" i="13"/>
  <c r="AH55" i="13" s="1"/>
  <c r="AG52" i="13"/>
  <c r="AG55" i="13" s="1"/>
  <c r="AF52" i="13"/>
  <c r="AF55" i="13" s="1"/>
  <c r="AD52" i="13"/>
  <c r="AD55" i="13" s="1"/>
  <c r="AB52" i="13"/>
  <c r="AB55" i="13" s="1"/>
  <c r="Z52" i="13"/>
  <c r="Z55" i="13" s="1"/>
  <c r="IC51" i="13"/>
  <c r="IB51" i="13"/>
  <c r="HV51" i="13"/>
  <c r="HT51" i="13"/>
  <c r="HR51" i="13"/>
  <c r="HP51" i="13"/>
  <c r="HO51" i="13"/>
  <c r="HN51" i="13"/>
  <c r="HM51" i="13"/>
  <c r="HI51" i="13"/>
  <c r="HH51" i="13"/>
  <c r="HB51" i="13"/>
  <c r="GX51" i="13"/>
  <c r="GV51" i="13"/>
  <c r="GT51" i="13"/>
  <c r="GS51" i="13"/>
  <c r="GO51" i="13"/>
  <c r="GN51" i="13"/>
  <c r="GH51" i="13"/>
  <c r="GD51" i="13"/>
  <c r="GB51" i="13"/>
  <c r="FZ51" i="13"/>
  <c r="FY51" i="13"/>
  <c r="FU51" i="13"/>
  <c r="FT51" i="13"/>
  <c r="FN51" i="13"/>
  <c r="FJ51" i="13"/>
  <c r="FH51" i="13"/>
  <c r="FF51" i="13"/>
  <c r="FE51" i="13"/>
  <c r="FA51" i="13"/>
  <c r="EZ51" i="13"/>
  <c r="ET51" i="13"/>
  <c r="EP51" i="13"/>
  <c r="EN51" i="13"/>
  <c r="EL51" i="13"/>
  <c r="EK51" i="13"/>
  <c r="EG51" i="13"/>
  <c r="EF51" i="13"/>
  <c r="DZ51" i="13"/>
  <c r="DV51" i="13"/>
  <c r="DT51" i="13"/>
  <c r="DR51" i="13"/>
  <c r="DQ51" i="13"/>
  <c r="DM51" i="13"/>
  <c r="DL51" i="13"/>
  <c r="DF51" i="13"/>
  <c r="DB51" i="13"/>
  <c r="CZ51" i="13"/>
  <c r="CX51" i="13"/>
  <c r="CW51" i="13"/>
  <c r="CS51" i="13"/>
  <c r="CR51" i="13"/>
  <c r="CL51" i="13"/>
  <c r="CH51" i="13"/>
  <c r="CF51" i="13"/>
  <c r="CD51" i="13"/>
  <c r="CC51" i="13"/>
  <c r="BY51" i="13"/>
  <c r="BX51" i="13"/>
  <c r="BR51" i="13"/>
  <c r="BP51" i="13"/>
  <c r="BN51" i="13"/>
  <c r="BL51" i="13"/>
  <c r="BK51" i="13"/>
  <c r="BJ51" i="13"/>
  <c r="BI51" i="13"/>
  <c r="BE51" i="13"/>
  <c r="BD51" i="13"/>
  <c r="AX51" i="13"/>
  <c r="AV51" i="13"/>
  <c r="AT51" i="13"/>
  <c r="AR51" i="13"/>
  <c r="AQ51" i="13"/>
  <c r="AP51" i="13"/>
  <c r="AO51" i="13"/>
  <c r="AK51" i="13"/>
  <c r="AJ51" i="13"/>
  <c r="AE51" i="13"/>
  <c r="AC51" i="13"/>
  <c r="AA51" i="13"/>
  <c r="Y51" i="13"/>
  <c r="X51" i="13"/>
  <c r="W51" i="13"/>
  <c r="V51" i="13"/>
  <c r="HZ50" i="13"/>
  <c r="HY50" i="13"/>
  <c r="HX50" i="13"/>
  <c r="HW50" i="13"/>
  <c r="HU50" i="13"/>
  <c r="HS50" i="13"/>
  <c r="HQ50" i="13"/>
  <c r="HF50" i="13"/>
  <c r="HE50" i="13"/>
  <c r="HD50" i="13"/>
  <c r="HC50" i="13"/>
  <c r="GY50" i="13"/>
  <c r="GW50" i="13"/>
  <c r="GL50" i="13"/>
  <c r="GK50" i="13"/>
  <c r="GJ50" i="13"/>
  <c r="GI50" i="13"/>
  <c r="GE50" i="13"/>
  <c r="GC50" i="13"/>
  <c r="FR50" i="13"/>
  <c r="FQ50" i="13"/>
  <c r="FP50" i="13"/>
  <c r="FO50" i="13"/>
  <c r="FK50" i="13"/>
  <c r="FI50" i="13"/>
  <c r="EX50" i="13"/>
  <c r="EW50" i="13"/>
  <c r="EV50" i="13"/>
  <c r="EU50" i="13"/>
  <c r="EQ50" i="13"/>
  <c r="EO50" i="13"/>
  <c r="ED50" i="13"/>
  <c r="EC50" i="13"/>
  <c r="EB50" i="13"/>
  <c r="EA50" i="13"/>
  <c r="DW50" i="13"/>
  <c r="DU50" i="13"/>
  <c r="DJ50" i="13"/>
  <c r="DI50" i="13"/>
  <c r="DH50" i="13"/>
  <c r="DG50" i="13"/>
  <c r="DC50" i="13"/>
  <c r="DA50" i="13"/>
  <c r="CP50" i="13"/>
  <c r="CO50" i="13"/>
  <c r="CN50" i="13"/>
  <c r="CM50" i="13"/>
  <c r="CI50" i="13"/>
  <c r="CG50" i="13"/>
  <c r="BV50" i="13"/>
  <c r="BU50" i="13"/>
  <c r="BT50" i="13"/>
  <c r="BS50" i="13"/>
  <c r="BQ50" i="13"/>
  <c r="BO50" i="13"/>
  <c r="BM50" i="13"/>
  <c r="BB50" i="13"/>
  <c r="BA50" i="13"/>
  <c r="AZ50" i="13"/>
  <c r="AY50" i="13"/>
  <c r="AW50" i="13"/>
  <c r="AU50" i="13"/>
  <c r="AS50" i="13"/>
  <c r="AI50" i="13"/>
  <c r="AH50" i="13"/>
  <c r="AG50" i="13"/>
  <c r="AF50" i="13"/>
  <c r="AD50" i="13"/>
  <c r="AB50" i="13"/>
  <c r="Z50" i="13"/>
  <c r="HZ49" i="13"/>
  <c r="HZ51" i="13" s="1"/>
  <c r="HY49" i="13"/>
  <c r="HY51" i="13" s="1"/>
  <c r="HX49" i="13"/>
  <c r="HX51" i="13" s="1"/>
  <c r="HW49" i="13"/>
  <c r="HW51" i="13" s="1"/>
  <c r="HU49" i="13"/>
  <c r="HU51" i="13" s="1"/>
  <c r="HS49" i="13"/>
  <c r="HS51" i="13" s="1"/>
  <c r="HQ49" i="13"/>
  <c r="HQ51" i="13" s="1"/>
  <c r="HF49" i="13"/>
  <c r="HF51" i="13" s="1"/>
  <c r="HE49" i="13"/>
  <c r="HE51" i="13" s="1"/>
  <c r="HD49" i="13"/>
  <c r="HD51" i="13" s="1"/>
  <c r="HC49" i="13"/>
  <c r="HC51" i="13" s="1"/>
  <c r="GY49" i="13"/>
  <c r="GY51" i="13" s="1"/>
  <c r="GW49" i="13"/>
  <c r="GW51" i="13" s="1"/>
  <c r="GL49" i="13"/>
  <c r="GL51" i="13" s="1"/>
  <c r="GK49" i="13"/>
  <c r="GK51" i="13" s="1"/>
  <c r="GJ49" i="13"/>
  <c r="GJ51" i="13" s="1"/>
  <c r="GI49" i="13"/>
  <c r="GI51" i="13" s="1"/>
  <c r="GE49" i="13"/>
  <c r="GE51" i="13" s="1"/>
  <c r="GC49" i="13"/>
  <c r="GC51" i="13" s="1"/>
  <c r="FR49" i="13"/>
  <c r="FR51" i="13" s="1"/>
  <c r="FQ49" i="13"/>
  <c r="FQ51" i="13" s="1"/>
  <c r="FP49" i="13"/>
  <c r="FP51" i="13" s="1"/>
  <c r="FO49" i="13"/>
  <c r="FO51" i="13" s="1"/>
  <c r="FK49" i="13"/>
  <c r="FK51" i="13" s="1"/>
  <c r="FI49" i="13"/>
  <c r="FI51" i="13" s="1"/>
  <c r="EX49" i="13"/>
  <c r="EX51" i="13" s="1"/>
  <c r="EW49" i="13"/>
  <c r="EW51" i="13" s="1"/>
  <c r="EV49" i="13"/>
  <c r="EV51" i="13" s="1"/>
  <c r="EU49" i="13"/>
  <c r="EU51" i="13" s="1"/>
  <c r="EQ49" i="13"/>
  <c r="EQ51" i="13" s="1"/>
  <c r="EO49" i="13"/>
  <c r="EO51" i="13" s="1"/>
  <c r="ED49" i="13"/>
  <c r="ED51" i="13" s="1"/>
  <c r="EC49" i="13"/>
  <c r="EC51" i="13" s="1"/>
  <c r="EB49" i="13"/>
  <c r="EB51" i="13" s="1"/>
  <c r="EA49" i="13"/>
  <c r="EA51" i="13" s="1"/>
  <c r="DW49" i="13"/>
  <c r="DW51" i="13" s="1"/>
  <c r="DU49" i="13"/>
  <c r="DU51" i="13" s="1"/>
  <c r="DJ49" i="13"/>
  <c r="DJ51" i="13" s="1"/>
  <c r="DI49" i="13"/>
  <c r="DI51" i="13" s="1"/>
  <c r="DH49" i="13"/>
  <c r="DH51" i="13" s="1"/>
  <c r="DG49" i="13"/>
  <c r="DG51" i="13" s="1"/>
  <c r="DC49" i="13"/>
  <c r="DC51" i="13" s="1"/>
  <c r="DA49" i="13"/>
  <c r="DA51" i="13" s="1"/>
  <c r="CP49" i="13"/>
  <c r="CP51" i="13" s="1"/>
  <c r="CO49" i="13"/>
  <c r="CO51" i="13" s="1"/>
  <c r="CN49" i="13"/>
  <c r="CN51" i="13" s="1"/>
  <c r="CM49" i="13"/>
  <c r="CM51" i="13" s="1"/>
  <c r="CI49" i="13"/>
  <c r="CI51" i="13" s="1"/>
  <c r="CG49" i="13"/>
  <c r="CG51" i="13" s="1"/>
  <c r="BV49" i="13"/>
  <c r="BV51" i="13" s="1"/>
  <c r="BU49" i="13"/>
  <c r="BU51" i="13" s="1"/>
  <c r="BT49" i="13"/>
  <c r="BT51" i="13" s="1"/>
  <c r="BS49" i="13"/>
  <c r="BS51" i="13" s="1"/>
  <c r="BQ49" i="13"/>
  <c r="BQ51" i="13" s="1"/>
  <c r="BO49" i="13"/>
  <c r="BO51" i="13" s="1"/>
  <c r="BM49" i="13"/>
  <c r="BM51" i="13" s="1"/>
  <c r="BB49" i="13"/>
  <c r="BB51" i="13" s="1"/>
  <c r="BA49" i="13"/>
  <c r="BA51" i="13" s="1"/>
  <c r="AZ49" i="13"/>
  <c r="AZ51" i="13" s="1"/>
  <c r="AY49" i="13"/>
  <c r="AY51" i="13" s="1"/>
  <c r="AW49" i="13"/>
  <c r="AW51" i="13" s="1"/>
  <c r="AU49" i="13"/>
  <c r="AU51" i="13" s="1"/>
  <c r="AS49" i="13"/>
  <c r="AS51" i="13" s="1"/>
  <c r="AI49" i="13"/>
  <c r="AI51" i="13" s="1"/>
  <c r="AH49" i="13"/>
  <c r="AH51" i="13" s="1"/>
  <c r="AG49" i="13"/>
  <c r="AG51" i="13" s="1"/>
  <c r="AF49" i="13"/>
  <c r="AF51" i="13" s="1"/>
  <c r="AD49" i="13"/>
  <c r="AD51" i="13" s="1"/>
  <c r="AB49" i="13"/>
  <c r="AB51" i="13" s="1"/>
  <c r="Z49" i="13"/>
  <c r="Z51" i="13" s="1"/>
  <c r="IC48" i="13"/>
  <c r="IB48" i="13"/>
  <c r="HV48" i="13"/>
  <c r="HT48" i="13"/>
  <c r="HR48" i="13"/>
  <c r="HP48" i="13"/>
  <c r="HO48" i="13"/>
  <c r="HN48" i="13"/>
  <c r="HM48" i="13"/>
  <c r="HI48" i="13"/>
  <c r="HH48" i="13"/>
  <c r="HB48" i="13"/>
  <c r="GX48" i="13"/>
  <c r="GV48" i="13"/>
  <c r="GT48" i="13"/>
  <c r="GS48" i="13"/>
  <c r="GO48" i="13"/>
  <c r="GN48" i="13"/>
  <c r="GH48" i="13"/>
  <c r="GD48" i="13"/>
  <c r="GB48" i="13"/>
  <c r="FZ48" i="13"/>
  <c r="FY48" i="13"/>
  <c r="FU48" i="13"/>
  <c r="FT48" i="13"/>
  <c r="FN48" i="13"/>
  <c r="FJ48" i="13"/>
  <c r="FH48" i="13"/>
  <c r="FF48" i="13"/>
  <c r="FE48" i="13"/>
  <c r="FA48" i="13"/>
  <c r="EZ48" i="13"/>
  <c r="ET48" i="13"/>
  <c r="EP48" i="13"/>
  <c r="EN48" i="13"/>
  <c r="EL48" i="13"/>
  <c r="EK48" i="13"/>
  <c r="EG48" i="13"/>
  <c r="EF48" i="13"/>
  <c r="DZ48" i="13"/>
  <c r="DV48" i="13"/>
  <c r="DT48" i="13"/>
  <c r="DR48" i="13"/>
  <c r="DQ48" i="13"/>
  <c r="DM48" i="13"/>
  <c r="DL48" i="13"/>
  <c r="DF48" i="13"/>
  <c r="DB48" i="13"/>
  <c r="CZ48" i="13"/>
  <c r="CX48" i="13"/>
  <c r="CW48" i="13"/>
  <c r="CS48" i="13"/>
  <c r="CR48" i="13"/>
  <c r="CL48" i="13"/>
  <c r="CH48" i="13"/>
  <c r="CF48" i="13"/>
  <c r="CD48" i="13"/>
  <c r="CC48" i="13"/>
  <c r="BY48" i="13"/>
  <c r="BX48" i="13"/>
  <c r="BR48" i="13"/>
  <c r="BP48" i="13"/>
  <c r="BN48" i="13"/>
  <c r="BL48" i="13"/>
  <c r="BK48" i="13"/>
  <c r="BJ48" i="13"/>
  <c r="BI48" i="13"/>
  <c r="BE48" i="13"/>
  <c r="BD48" i="13"/>
  <c r="AX48" i="13"/>
  <c r="AV48" i="13"/>
  <c r="AT48" i="13"/>
  <c r="AR48" i="13"/>
  <c r="AQ48" i="13"/>
  <c r="AP48" i="13"/>
  <c r="AO48" i="13"/>
  <c r="AK48" i="13"/>
  <c r="AJ48" i="13"/>
  <c r="AE48" i="13"/>
  <c r="AC48" i="13"/>
  <c r="AA48" i="13"/>
  <c r="Y48" i="13"/>
  <c r="X48" i="13"/>
  <c r="W48" i="13"/>
  <c r="V48" i="13"/>
  <c r="HZ47" i="13"/>
  <c r="HY47" i="13"/>
  <c r="HX47" i="13"/>
  <c r="HW47" i="13"/>
  <c r="HU47" i="13"/>
  <c r="HS47" i="13"/>
  <c r="HQ47" i="13"/>
  <c r="HF47" i="13"/>
  <c r="HE47" i="13"/>
  <c r="HD47" i="13"/>
  <c r="HC47" i="13"/>
  <c r="GY47" i="13"/>
  <c r="GW47" i="13"/>
  <c r="GL47" i="13"/>
  <c r="GK47" i="13"/>
  <c r="GJ47" i="13"/>
  <c r="GI47" i="13"/>
  <c r="GE47" i="13"/>
  <c r="GC47" i="13"/>
  <c r="FR47" i="13"/>
  <c r="FQ47" i="13"/>
  <c r="FP47" i="13"/>
  <c r="FO47" i="13"/>
  <c r="FK47" i="13"/>
  <c r="FI47" i="13"/>
  <c r="EX47" i="13"/>
  <c r="EW47" i="13"/>
  <c r="EV47" i="13"/>
  <c r="EU47" i="13"/>
  <c r="EQ47" i="13"/>
  <c r="EO47" i="13"/>
  <c r="ED47" i="13"/>
  <c r="EC47" i="13"/>
  <c r="EB47" i="13"/>
  <c r="EA47" i="13"/>
  <c r="DW47" i="13"/>
  <c r="DU47" i="13"/>
  <c r="DJ47" i="13"/>
  <c r="DI47" i="13"/>
  <c r="DH47" i="13"/>
  <c r="DG47" i="13"/>
  <c r="DC47" i="13"/>
  <c r="DA47" i="13"/>
  <c r="CP47" i="13"/>
  <c r="CO47" i="13"/>
  <c r="CN47" i="13"/>
  <c r="CM47" i="13"/>
  <c r="CI47" i="13"/>
  <c r="CG47" i="13"/>
  <c r="BV47" i="13"/>
  <c r="BU47" i="13"/>
  <c r="BT47" i="13"/>
  <c r="BS47" i="13"/>
  <c r="BQ47" i="13"/>
  <c r="BO47" i="13"/>
  <c r="BM47" i="13"/>
  <c r="BB47" i="13"/>
  <c r="BA47" i="13"/>
  <c r="AZ47" i="13"/>
  <c r="AY47" i="13"/>
  <c r="AW47" i="13"/>
  <c r="AU47" i="13"/>
  <c r="AS47" i="13"/>
  <c r="AI47" i="13"/>
  <c r="AH47" i="13"/>
  <c r="AG47" i="13"/>
  <c r="AF47" i="13"/>
  <c r="AD47" i="13"/>
  <c r="AB47" i="13"/>
  <c r="Z47" i="13"/>
  <c r="HZ46" i="13"/>
  <c r="HZ48" i="13" s="1"/>
  <c r="HY46" i="13"/>
  <c r="HY48" i="13" s="1"/>
  <c r="HX46" i="13"/>
  <c r="HX48" i="13" s="1"/>
  <c r="HW46" i="13"/>
  <c r="HW48" i="13" s="1"/>
  <c r="HU46" i="13"/>
  <c r="HU48" i="13" s="1"/>
  <c r="HS46" i="13"/>
  <c r="HS48" i="13" s="1"/>
  <c r="HQ46" i="13"/>
  <c r="HQ48" i="13" s="1"/>
  <c r="HF46" i="13"/>
  <c r="HF48" i="13" s="1"/>
  <c r="HE46" i="13"/>
  <c r="HE48" i="13" s="1"/>
  <c r="HD46" i="13"/>
  <c r="HD48" i="13" s="1"/>
  <c r="HC46" i="13"/>
  <c r="HC48" i="13" s="1"/>
  <c r="GY46" i="13"/>
  <c r="GY48" i="13" s="1"/>
  <c r="GW46" i="13"/>
  <c r="GW48" i="13" s="1"/>
  <c r="GL46" i="13"/>
  <c r="GL48" i="13" s="1"/>
  <c r="GK46" i="13"/>
  <c r="GK48" i="13" s="1"/>
  <c r="GJ46" i="13"/>
  <c r="GJ48" i="13" s="1"/>
  <c r="GI46" i="13"/>
  <c r="GI48" i="13" s="1"/>
  <c r="GE46" i="13"/>
  <c r="GE48" i="13" s="1"/>
  <c r="GC46" i="13"/>
  <c r="GC48" i="13" s="1"/>
  <c r="FR46" i="13"/>
  <c r="FR48" i="13" s="1"/>
  <c r="FQ46" i="13"/>
  <c r="FQ48" i="13" s="1"/>
  <c r="FP46" i="13"/>
  <c r="FP48" i="13" s="1"/>
  <c r="FO46" i="13"/>
  <c r="FO48" i="13" s="1"/>
  <c r="FK46" i="13"/>
  <c r="FK48" i="13" s="1"/>
  <c r="FI46" i="13"/>
  <c r="FI48" i="13" s="1"/>
  <c r="EX46" i="13"/>
  <c r="EX48" i="13" s="1"/>
  <c r="EW46" i="13"/>
  <c r="EW48" i="13" s="1"/>
  <c r="EV46" i="13"/>
  <c r="EV48" i="13" s="1"/>
  <c r="EU46" i="13"/>
  <c r="EU48" i="13" s="1"/>
  <c r="EQ46" i="13"/>
  <c r="EQ48" i="13" s="1"/>
  <c r="EO46" i="13"/>
  <c r="EO48" i="13" s="1"/>
  <c r="ED46" i="13"/>
  <c r="ED48" i="13" s="1"/>
  <c r="EC46" i="13"/>
  <c r="EC48" i="13" s="1"/>
  <c r="EB46" i="13"/>
  <c r="EB48" i="13" s="1"/>
  <c r="EA46" i="13"/>
  <c r="EA48" i="13" s="1"/>
  <c r="DW46" i="13"/>
  <c r="DW48" i="13" s="1"/>
  <c r="DU46" i="13"/>
  <c r="DU48" i="13" s="1"/>
  <c r="DJ46" i="13"/>
  <c r="DJ48" i="13" s="1"/>
  <c r="DI46" i="13"/>
  <c r="DI48" i="13" s="1"/>
  <c r="DH46" i="13"/>
  <c r="DH48" i="13" s="1"/>
  <c r="DG46" i="13"/>
  <c r="DG48" i="13" s="1"/>
  <c r="DC46" i="13"/>
  <c r="DC48" i="13" s="1"/>
  <c r="DA46" i="13"/>
  <c r="DA48" i="13" s="1"/>
  <c r="CP46" i="13"/>
  <c r="CP48" i="13" s="1"/>
  <c r="CO46" i="13"/>
  <c r="CO48" i="13" s="1"/>
  <c r="CN46" i="13"/>
  <c r="CN48" i="13" s="1"/>
  <c r="CM46" i="13"/>
  <c r="CM48" i="13" s="1"/>
  <c r="CI46" i="13"/>
  <c r="CI48" i="13" s="1"/>
  <c r="CG46" i="13"/>
  <c r="CG48" i="13" s="1"/>
  <c r="BV46" i="13"/>
  <c r="BV48" i="13" s="1"/>
  <c r="BU46" i="13"/>
  <c r="BU48" i="13" s="1"/>
  <c r="BT46" i="13"/>
  <c r="BT48" i="13" s="1"/>
  <c r="BS46" i="13"/>
  <c r="BS48" i="13" s="1"/>
  <c r="BQ46" i="13"/>
  <c r="BQ48" i="13" s="1"/>
  <c r="BO46" i="13"/>
  <c r="BO48" i="13" s="1"/>
  <c r="BM46" i="13"/>
  <c r="BM48" i="13" s="1"/>
  <c r="BB46" i="13"/>
  <c r="BB48" i="13" s="1"/>
  <c r="BA46" i="13"/>
  <c r="BA48" i="13" s="1"/>
  <c r="AZ46" i="13"/>
  <c r="AZ48" i="13" s="1"/>
  <c r="AY46" i="13"/>
  <c r="AY48" i="13" s="1"/>
  <c r="AW46" i="13"/>
  <c r="AW48" i="13" s="1"/>
  <c r="AU46" i="13"/>
  <c r="AU48" i="13" s="1"/>
  <c r="AS46" i="13"/>
  <c r="AS48" i="13" s="1"/>
  <c r="AI46" i="13"/>
  <c r="AI48" i="13" s="1"/>
  <c r="AH46" i="13"/>
  <c r="AH48" i="13" s="1"/>
  <c r="AG46" i="13"/>
  <c r="AG48" i="13" s="1"/>
  <c r="AF46" i="13"/>
  <c r="AF48" i="13" s="1"/>
  <c r="AD46" i="13"/>
  <c r="AD48" i="13" s="1"/>
  <c r="AB46" i="13"/>
  <c r="AB48" i="13" s="1"/>
  <c r="Z46" i="13"/>
  <c r="Z48" i="13" s="1"/>
  <c r="IC45" i="13"/>
  <c r="IB45" i="13"/>
  <c r="HV45" i="13"/>
  <c r="HT45" i="13"/>
  <c r="HR45" i="13"/>
  <c r="HP45" i="13"/>
  <c r="HO45" i="13"/>
  <c r="HN45" i="13"/>
  <c r="HM45" i="13"/>
  <c r="HI45" i="13"/>
  <c r="HH45" i="13"/>
  <c r="HB45" i="13"/>
  <c r="GX45" i="13"/>
  <c r="GV45" i="13"/>
  <c r="GT45" i="13"/>
  <c r="GS45" i="13"/>
  <c r="GO45" i="13"/>
  <c r="GN45" i="13"/>
  <c r="GH45" i="13"/>
  <c r="GD45" i="13"/>
  <c r="GB45" i="13"/>
  <c r="FZ45" i="13"/>
  <c r="FY45" i="13"/>
  <c r="FU45" i="13"/>
  <c r="FT45" i="13"/>
  <c r="FN45" i="13"/>
  <c r="FJ45" i="13"/>
  <c r="FH45" i="13"/>
  <c r="FF45" i="13"/>
  <c r="FE45" i="13"/>
  <c r="FA45" i="13"/>
  <c r="EZ45" i="13"/>
  <c r="ET45" i="13"/>
  <c r="EP45" i="13"/>
  <c r="EN45" i="13"/>
  <c r="EL45" i="13"/>
  <c r="EK45" i="13"/>
  <c r="EG45" i="13"/>
  <c r="EF45" i="13"/>
  <c r="DZ45" i="13"/>
  <c r="DV45" i="13"/>
  <c r="DT45" i="13"/>
  <c r="DR45" i="13"/>
  <c r="DQ45" i="13"/>
  <c r="DM45" i="13"/>
  <c r="DL45" i="13"/>
  <c r="DF45" i="13"/>
  <c r="DB45" i="13"/>
  <c r="CZ45" i="13"/>
  <c r="CX45" i="13"/>
  <c r="CW45" i="13"/>
  <c r="CS45" i="13"/>
  <c r="CR45" i="13"/>
  <c r="CL45" i="13"/>
  <c r="CH45" i="13"/>
  <c r="CF45" i="13"/>
  <c r="CD45" i="13"/>
  <c r="CC45" i="13"/>
  <c r="BY45" i="13"/>
  <c r="BX45" i="13"/>
  <c r="BR45" i="13"/>
  <c r="BP45" i="13"/>
  <c r="BN45" i="13"/>
  <c r="BL45" i="13"/>
  <c r="BK45" i="13"/>
  <c r="BJ45" i="13"/>
  <c r="BI45" i="13"/>
  <c r="BE45" i="13"/>
  <c r="BD45" i="13"/>
  <c r="AX45" i="13"/>
  <c r="AV45" i="13"/>
  <c r="AT45" i="13"/>
  <c r="AR45" i="13"/>
  <c r="AQ45" i="13"/>
  <c r="AP45" i="13"/>
  <c r="AO45" i="13"/>
  <c r="AK45" i="13"/>
  <c r="AJ45" i="13"/>
  <c r="AE45" i="13"/>
  <c r="AC45" i="13"/>
  <c r="AA45" i="13"/>
  <c r="Y45" i="13"/>
  <c r="X45" i="13"/>
  <c r="W45" i="13"/>
  <c r="V45" i="13"/>
  <c r="HZ44" i="13"/>
  <c r="HY44" i="13"/>
  <c r="HX44" i="13"/>
  <c r="HW44" i="13"/>
  <c r="HU44" i="13"/>
  <c r="HS44" i="13"/>
  <c r="HQ44" i="13"/>
  <c r="HF44" i="13"/>
  <c r="HE44" i="13"/>
  <c r="HD44" i="13"/>
  <c r="HC44" i="13"/>
  <c r="GY44" i="13"/>
  <c r="GW44" i="13"/>
  <c r="GL44" i="13"/>
  <c r="GK44" i="13"/>
  <c r="GJ44" i="13"/>
  <c r="GI44" i="13"/>
  <c r="GE44" i="13"/>
  <c r="GC44" i="13"/>
  <c r="FR44" i="13"/>
  <c r="FQ44" i="13"/>
  <c r="FP44" i="13"/>
  <c r="FO44" i="13"/>
  <c r="FK44" i="13"/>
  <c r="FI44" i="13"/>
  <c r="EX44" i="13"/>
  <c r="EW44" i="13"/>
  <c r="EV44" i="13"/>
  <c r="EU44" i="13"/>
  <c r="EQ44" i="13"/>
  <c r="EO44" i="13"/>
  <c r="ED44" i="13"/>
  <c r="EC44" i="13"/>
  <c r="EB44" i="13"/>
  <c r="EA44" i="13"/>
  <c r="DW44" i="13"/>
  <c r="DU44" i="13"/>
  <c r="DJ44" i="13"/>
  <c r="DI44" i="13"/>
  <c r="DH44" i="13"/>
  <c r="DG44" i="13"/>
  <c r="DC44" i="13"/>
  <c r="DA44" i="13"/>
  <c r="CP44" i="13"/>
  <c r="CO44" i="13"/>
  <c r="CN44" i="13"/>
  <c r="CM44" i="13"/>
  <c r="CI44" i="13"/>
  <c r="CG44" i="13"/>
  <c r="BV44" i="13"/>
  <c r="BU44" i="13"/>
  <c r="BT44" i="13"/>
  <c r="BS44" i="13"/>
  <c r="BQ44" i="13"/>
  <c r="BO44" i="13"/>
  <c r="BM44" i="13"/>
  <c r="BB44" i="13"/>
  <c r="BA44" i="13"/>
  <c r="AZ44" i="13"/>
  <c r="AY44" i="13"/>
  <c r="AW44" i="13"/>
  <c r="AU44" i="13"/>
  <c r="AS44" i="13"/>
  <c r="AI44" i="13"/>
  <c r="AH44" i="13"/>
  <c r="AG44" i="13"/>
  <c r="AF44" i="13"/>
  <c r="AD44" i="13"/>
  <c r="AB44" i="13"/>
  <c r="Z44" i="13"/>
  <c r="HZ43" i="13"/>
  <c r="HZ45" i="13" s="1"/>
  <c r="HY43" i="13"/>
  <c r="HY45" i="13" s="1"/>
  <c r="HX43" i="13"/>
  <c r="HX45" i="13" s="1"/>
  <c r="HW43" i="13"/>
  <c r="HW45" i="13" s="1"/>
  <c r="HU43" i="13"/>
  <c r="HU45" i="13" s="1"/>
  <c r="HS43" i="13"/>
  <c r="HS45" i="13" s="1"/>
  <c r="HQ43" i="13"/>
  <c r="HQ45" i="13" s="1"/>
  <c r="HF43" i="13"/>
  <c r="HF45" i="13" s="1"/>
  <c r="HE43" i="13"/>
  <c r="HE45" i="13" s="1"/>
  <c r="HD43" i="13"/>
  <c r="HD45" i="13" s="1"/>
  <c r="HC43" i="13"/>
  <c r="HC45" i="13" s="1"/>
  <c r="GY43" i="13"/>
  <c r="GY45" i="13" s="1"/>
  <c r="GW43" i="13"/>
  <c r="GW45" i="13" s="1"/>
  <c r="GL43" i="13"/>
  <c r="GL45" i="13" s="1"/>
  <c r="GK43" i="13"/>
  <c r="GK45" i="13" s="1"/>
  <c r="GJ43" i="13"/>
  <c r="GJ45" i="13" s="1"/>
  <c r="GI43" i="13"/>
  <c r="GI45" i="13" s="1"/>
  <c r="GE43" i="13"/>
  <c r="GE45" i="13" s="1"/>
  <c r="GC43" i="13"/>
  <c r="GC45" i="13" s="1"/>
  <c r="FR43" i="13"/>
  <c r="FR45" i="13" s="1"/>
  <c r="FQ43" i="13"/>
  <c r="FQ45" i="13" s="1"/>
  <c r="FP43" i="13"/>
  <c r="FP45" i="13" s="1"/>
  <c r="FO43" i="13"/>
  <c r="FO45" i="13" s="1"/>
  <c r="FK43" i="13"/>
  <c r="FK45" i="13" s="1"/>
  <c r="FI43" i="13"/>
  <c r="FI45" i="13" s="1"/>
  <c r="EX43" i="13"/>
  <c r="EX45" i="13" s="1"/>
  <c r="EW43" i="13"/>
  <c r="EW45" i="13" s="1"/>
  <c r="EV43" i="13"/>
  <c r="EV45" i="13" s="1"/>
  <c r="EU43" i="13"/>
  <c r="EU45" i="13" s="1"/>
  <c r="EQ43" i="13"/>
  <c r="EQ45" i="13" s="1"/>
  <c r="EO43" i="13"/>
  <c r="EO45" i="13" s="1"/>
  <c r="ED43" i="13"/>
  <c r="ED45" i="13" s="1"/>
  <c r="EC43" i="13"/>
  <c r="EC45" i="13" s="1"/>
  <c r="EB43" i="13"/>
  <c r="EB45" i="13" s="1"/>
  <c r="EA43" i="13"/>
  <c r="EA45" i="13" s="1"/>
  <c r="DW43" i="13"/>
  <c r="DW45" i="13" s="1"/>
  <c r="DU43" i="13"/>
  <c r="DU45" i="13" s="1"/>
  <c r="DJ43" i="13"/>
  <c r="DJ45" i="13" s="1"/>
  <c r="DI43" i="13"/>
  <c r="DI45" i="13" s="1"/>
  <c r="DH43" i="13"/>
  <c r="DH45" i="13" s="1"/>
  <c r="DG43" i="13"/>
  <c r="DG45" i="13" s="1"/>
  <c r="DC43" i="13"/>
  <c r="DC45" i="13" s="1"/>
  <c r="DA43" i="13"/>
  <c r="DA45" i="13" s="1"/>
  <c r="CP43" i="13"/>
  <c r="CP45" i="13" s="1"/>
  <c r="CO43" i="13"/>
  <c r="CO45" i="13" s="1"/>
  <c r="CN43" i="13"/>
  <c r="CN45" i="13" s="1"/>
  <c r="CM43" i="13"/>
  <c r="CM45" i="13" s="1"/>
  <c r="CI43" i="13"/>
  <c r="CI45" i="13" s="1"/>
  <c r="CG43" i="13"/>
  <c r="CG45" i="13" s="1"/>
  <c r="BV43" i="13"/>
  <c r="BV45" i="13" s="1"/>
  <c r="BU43" i="13"/>
  <c r="BU45" i="13" s="1"/>
  <c r="BT43" i="13"/>
  <c r="BT45" i="13" s="1"/>
  <c r="BS43" i="13"/>
  <c r="BS45" i="13" s="1"/>
  <c r="BQ43" i="13"/>
  <c r="BQ45" i="13" s="1"/>
  <c r="BO43" i="13"/>
  <c r="BO45" i="13" s="1"/>
  <c r="BM43" i="13"/>
  <c r="BM45" i="13" s="1"/>
  <c r="BB43" i="13"/>
  <c r="BB45" i="13" s="1"/>
  <c r="BA43" i="13"/>
  <c r="BA45" i="13" s="1"/>
  <c r="AZ43" i="13"/>
  <c r="AZ45" i="13" s="1"/>
  <c r="AY43" i="13"/>
  <c r="AY45" i="13" s="1"/>
  <c r="AW43" i="13"/>
  <c r="AW45" i="13" s="1"/>
  <c r="AU43" i="13"/>
  <c r="AU45" i="13" s="1"/>
  <c r="AS43" i="13"/>
  <c r="AS45" i="13" s="1"/>
  <c r="AI43" i="13"/>
  <c r="AI45" i="13" s="1"/>
  <c r="AH43" i="13"/>
  <c r="AH45" i="13" s="1"/>
  <c r="AG43" i="13"/>
  <c r="AG45" i="13" s="1"/>
  <c r="AF43" i="13"/>
  <c r="AF45" i="13" s="1"/>
  <c r="AD43" i="13"/>
  <c r="AD45" i="13" s="1"/>
  <c r="AB43" i="13"/>
  <c r="AB45" i="13" s="1"/>
  <c r="Z43" i="13"/>
  <c r="Z45" i="13" s="1"/>
  <c r="IC42" i="13"/>
  <c r="IB42" i="13"/>
  <c r="HV42" i="13"/>
  <c r="HT42" i="13"/>
  <c r="HR42" i="13"/>
  <c r="HP42" i="13"/>
  <c r="HO42" i="13"/>
  <c r="HN42" i="13"/>
  <c r="HM42" i="13"/>
  <c r="HI42" i="13"/>
  <c r="HH42" i="13"/>
  <c r="HB42" i="13"/>
  <c r="GX42" i="13"/>
  <c r="GV42" i="13"/>
  <c r="GT42" i="13"/>
  <c r="GS42" i="13"/>
  <c r="GO42" i="13"/>
  <c r="GN42" i="13"/>
  <c r="GH42" i="13"/>
  <c r="GD42" i="13"/>
  <c r="GB42" i="13"/>
  <c r="FZ42" i="13"/>
  <c r="FY42" i="13"/>
  <c r="FU42" i="13"/>
  <c r="FT42" i="13"/>
  <c r="FN42" i="13"/>
  <c r="FJ42" i="13"/>
  <c r="FH42" i="13"/>
  <c r="FF42" i="13"/>
  <c r="FE42" i="13"/>
  <c r="FA42" i="13"/>
  <c r="EZ42" i="13"/>
  <c r="ET42" i="13"/>
  <c r="EP42" i="13"/>
  <c r="EN42" i="13"/>
  <c r="EL42" i="13"/>
  <c r="EK42" i="13"/>
  <c r="EG42" i="13"/>
  <c r="EF42" i="13"/>
  <c r="DZ42" i="13"/>
  <c r="DV42" i="13"/>
  <c r="DT42" i="13"/>
  <c r="DR42" i="13"/>
  <c r="DQ42" i="13"/>
  <c r="DM42" i="13"/>
  <c r="DL42" i="13"/>
  <c r="DF42" i="13"/>
  <c r="DB42" i="13"/>
  <c r="CZ42" i="13"/>
  <c r="CX42" i="13"/>
  <c r="CW42" i="13"/>
  <c r="CS42" i="13"/>
  <c r="CR42" i="13"/>
  <c r="CL42" i="13"/>
  <c r="CJ42" i="13"/>
  <c r="CH42" i="13"/>
  <c r="CF42" i="13"/>
  <c r="CE42" i="13"/>
  <c r="CD42" i="13"/>
  <c r="CC42" i="13"/>
  <c r="BY42" i="13"/>
  <c r="BX42" i="13"/>
  <c r="BR42" i="13"/>
  <c r="BP42" i="13"/>
  <c r="BN42" i="13"/>
  <c r="BL42" i="13"/>
  <c r="BK42" i="13"/>
  <c r="BJ42" i="13"/>
  <c r="BI42" i="13"/>
  <c r="BE42" i="13"/>
  <c r="BD42" i="13"/>
  <c r="AX42" i="13"/>
  <c r="AV42" i="13"/>
  <c r="AT42" i="13"/>
  <c r="AR42" i="13"/>
  <c r="AQ42" i="13"/>
  <c r="AP42" i="13"/>
  <c r="AO42" i="13"/>
  <c r="AK42" i="13"/>
  <c r="AJ42" i="13"/>
  <c r="AE42" i="13"/>
  <c r="AC42" i="13"/>
  <c r="AA42" i="13"/>
  <c r="Y42" i="13"/>
  <c r="X42" i="13"/>
  <c r="W42" i="13"/>
  <c r="V42" i="13"/>
  <c r="HZ41" i="13"/>
  <c r="HY41" i="13"/>
  <c r="HX41" i="13"/>
  <c r="HW41" i="13"/>
  <c r="HU41" i="13"/>
  <c r="HS41" i="13"/>
  <c r="HQ41" i="13"/>
  <c r="HF41" i="13"/>
  <c r="HE41" i="13"/>
  <c r="HD41" i="13"/>
  <c r="HC41" i="13"/>
  <c r="GY41" i="13"/>
  <c r="GW41" i="13"/>
  <c r="GL41" i="13"/>
  <c r="GK41" i="13"/>
  <c r="GJ41" i="13"/>
  <c r="GI41" i="13"/>
  <c r="GE41" i="13"/>
  <c r="GC41" i="13"/>
  <c r="FR41" i="13"/>
  <c r="FQ41" i="13"/>
  <c r="FP41" i="13"/>
  <c r="FO41" i="13"/>
  <c r="FK41" i="13"/>
  <c r="FI41" i="13"/>
  <c r="EX41" i="13"/>
  <c r="EW41" i="13"/>
  <c r="EV41" i="13"/>
  <c r="EU41" i="13"/>
  <c r="EQ41" i="13"/>
  <c r="EO41" i="13"/>
  <c r="ED41" i="13"/>
  <c r="EC41" i="13"/>
  <c r="EB41" i="13"/>
  <c r="EA41" i="13"/>
  <c r="DW41" i="13"/>
  <c r="DU41" i="13"/>
  <c r="DJ41" i="13"/>
  <c r="DI41" i="13"/>
  <c r="DH41" i="13"/>
  <c r="DG41" i="13"/>
  <c r="DC41" i="13"/>
  <c r="DA41" i="13"/>
  <c r="CP41" i="13"/>
  <c r="CO41" i="13"/>
  <c r="CN41" i="13"/>
  <c r="CM41" i="13"/>
  <c r="CK41" i="13"/>
  <c r="CI41" i="13"/>
  <c r="CG41" i="13"/>
  <c r="BV41" i="13"/>
  <c r="BU41" i="13"/>
  <c r="BT41" i="13"/>
  <c r="BS41" i="13"/>
  <c r="BQ41" i="13"/>
  <c r="BO41" i="13"/>
  <c r="BM41" i="13"/>
  <c r="BB41" i="13"/>
  <c r="BA41" i="13"/>
  <c r="AZ41" i="13"/>
  <c r="AY41" i="13"/>
  <c r="AW41" i="13"/>
  <c r="AU41" i="13"/>
  <c r="AS41" i="13"/>
  <c r="AI41" i="13"/>
  <c r="AH41" i="13"/>
  <c r="AG41" i="13"/>
  <c r="AF41" i="13"/>
  <c r="AD41" i="13"/>
  <c r="AB41" i="13"/>
  <c r="Z41" i="13"/>
  <c r="HZ40" i="13"/>
  <c r="HZ42" i="13" s="1"/>
  <c r="HY40" i="13"/>
  <c r="HY42" i="13" s="1"/>
  <c r="HX40" i="13"/>
  <c r="HX42" i="13" s="1"/>
  <c r="HW40" i="13"/>
  <c r="HW42" i="13" s="1"/>
  <c r="HU40" i="13"/>
  <c r="HU42" i="13" s="1"/>
  <c r="HS40" i="13"/>
  <c r="HS42" i="13" s="1"/>
  <c r="HQ40" i="13"/>
  <c r="HQ42" i="13" s="1"/>
  <c r="HF40" i="13"/>
  <c r="HF42" i="13" s="1"/>
  <c r="HE40" i="13"/>
  <c r="HE42" i="13" s="1"/>
  <c r="HD40" i="13"/>
  <c r="HD42" i="13" s="1"/>
  <c r="HC40" i="13"/>
  <c r="HC42" i="13" s="1"/>
  <c r="GY40" i="13"/>
  <c r="GY42" i="13" s="1"/>
  <c r="GW40" i="13"/>
  <c r="GW42" i="13" s="1"/>
  <c r="GL40" i="13"/>
  <c r="GL42" i="13" s="1"/>
  <c r="GK40" i="13"/>
  <c r="GK42" i="13" s="1"/>
  <c r="GJ40" i="13"/>
  <c r="GJ42" i="13" s="1"/>
  <c r="GI40" i="13"/>
  <c r="GI42" i="13" s="1"/>
  <c r="GE40" i="13"/>
  <c r="GE42" i="13" s="1"/>
  <c r="GC40" i="13"/>
  <c r="GC42" i="13" s="1"/>
  <c r="FR40" i="13"/>
  <c r="FR42" i="13" s="1"/>
  <c r="FQ40" i="13"/>
  <c r="FQ42" i="13" s="1"/>
  <c r="FP40" i="13"/>
  <c r="FP42" i="13" s="1"/>
  <c r="FO40" i="13"/>
  <c r="FO42" i="13" s="1"/>
  <c r="FK40" i="13"/>
  <c r="FK42" i="13" s="1"/>
  <c r="FI40" i="13"/>
  <c r="FI42" i="13" s="1"/>
  <c r="EX40" i="13"/>
  <c r="EX42" i="13" s="1"/>
  <c r="EW40" i="13"/>
  <c r="EW42" i="13" s="1"/>
  <c r="EV40" i="13"/>
  <c r="EV42" i="13" s="1"/>
  <c r="EU40" i="13"/>
  <c r="EU42" i="13" s="1"/>
  <c r="EQ40" i="13"/>
  <c r="EQ42" i="13" s="1"/>
  <c r="EO40" i="13"/>
  <c r="EO42" i="13" s="1"/>
  <c r="ED40" i="13"/>
  <c r="ED42" i="13" s="1"/>
  <c r="EC40" i="13"/>
  <c r="EC42" i="13" s="1"/>
  <c r="EB40" i="13"/>
  <c r="EB42" i="13" s="1"/>
  <c r="EA40" i="13"/>
  <c r="EA42" i="13" s="1"/>
  <c r="DW40" i="13"/>
  <c r="DW42" i="13" s="1"/>
  <c r="DU40" i="13"/>
  <c r="DU42" i="13" s="1"/>
  <c r="DJ40" i="13"/>
  <c r="DJ42" i="13" s="1"/>
  <c r="DI40" i="13"/>
  <c r="DI42" i="13" s="1"/>
  <c r="DH40" i="13"/>
  <c r="DH42" i="13" s="1"/>
  <c r="DG40" i="13"/>
  <c r="DG42" i="13" s="1"/>
  <c r="DC40" i="13"/>
  <c r="DC42" i="13" s="1"/>
  <c r="DA40" i="13"/>
  <c r="DA42" i="13" s="1"/>
  <c r="CP40" i="13"/>
  <c r="CP42" i="13" s="1"/>
  <c r="CO40" i="13"/>
  <c r="CO42" i="13" s="1"/>
  <c r="CN40" i="13"/>
  <c r="CN42" i="13" s="1"/>
  <c r="CM40" i="13"/>
  <c r="CM42" i="13" s="1"/>
  <c r="CK40" i="13"/>
  <c r="CK42" i="13" s="1"/>
  <c r="CI40" i="13"/>
  <c r="CI42" i="13" s="1"/>
  <c r="CG40" i="13"/>
  <c r="CG42" i="13" s="1"/>
  <c r="BV40" i="13"/>
  <c r="BV42" i="13" s="1"/>
  <c r="BU40" i="13"/>
  <c r="BU42" i="13" s="1"/>
  <c r="BT40" i="13"/>
  <c r="BT42" i="13" s="1"/>
  <c r="BS40" i="13"/>
  <c r="BS42" i="13" s="1"/>
  <c r="BQ40" i="13"/>
  <c r="BQ42" i="13" s="1"/>
  <c r="BO40" i="13"/>
  <c r="BO42" i="13" s="1"/>
  <c r="BM40" i="13"/>
  <c r="BM42" i="13" s="1"/>
  <c r="BB40" i="13"/>
  <c r="BB42" i="13" s="1"/>
  <c r="BA40" i="13"/>
  <c r="BA42" i="13" s="1"/>
  <c r="AZ40" i="13"/>
  <c r="AZ42" i="13" s="1"/>
  <c r="AY40" i="13"/>
  <c r="AY42" i="13" s="1"/>
  <c r="AW40" i="13"/>
  <c r="AW42" i="13" s="1"/>
  <c r="AU40" i="13"/>
  <c r="AU42" i="13" s="1"/>
  <c r="AS40" i="13"/>
  <c r="AS42" i="13" s="1"/>
  <c r="AI40" i="13"/>
  <c r="AI42" i="13" s="1"/>
  <c r="AH40" i="13"/>
  <c r="AH42" i="13" s="1"/>
  <c r="AG40" i="13"/>
  <c r="AG42" i="13" s="1"/>
  <c r="AF40" i="13"/>
  <c r="AF42" i="13" s="1"/>
  <c r="AD40" i="13"/>
  <c r="AD42" i="13" s="1"/>
  <c r="AB40" i="13"/>
  <c r="AB42" i="13" s="1"/>
  <c r="Z40" i="13"/>
  <c r="Z42" i="13" s="1"/>
  <c r="IC39" i="13"/>
  <c r="IB39" i="13"/>
  <c r="HV39" i="13"/>
  <c r="HT39" i="13"/>
  <c r="HR39" i="13"/>
  <c r="HP39" i="13"/>
  <c r="HO39" i="13"/>
  <c r="HN39" i="13"/>
  <c r="HM39" i="13"/>
  <c r="HI39" i="13"/>
  <c r="HH39" i="13"/>
  <c r="HB39" i="13"/>
  <c r="GX39" i="13"/>
  <c r="GV39" i="13"/>
  <c r="GT39" i="13"/>
  <c r="GS39" i="13"/>
  <c r="GO39" i="13"/>
  <c r="GN39" i="13"/>
  <c r="GH39" i="13"/>
  <c r="GD39" i="13"/>
  <c r="GB39" i="13"/>
  <c r="FZ39" i="13"/>
  <c r="FY39" i="13"/>
  <c r="FU39" i="13"/>
  <c r="FT39" i="13"/>
  <c r="FN39" i="13"/>
  <c r="FJ39" i="13"/>
  <c r="FH39" i="13"/>
  <c r="FF39" i="13"/>
  <c r="FE39" i="13"/>
  <c r="FA39" i="13"/>
  <c r="EZ39" i="13"/>
  <c r="ET39" i="13"/>
  <c r="EP39" i="13"/>
  <c r="EN39" i="13"/>
  <c r="EL39" i="13"/>
  <c r="EK39" i="13"/>
  <c r="EG39" i="13"/>
  <c r="EF39" i="13"/>
  <c r="DZ39" i="13"/>
  <c r="DV39" i="13"/>
  <c r="DT39" i="13"/>
  <c r="DR39" i="13"/>
  <c r="DQ39" i="13"/>
  <c r="DM39" i="13"/>
  <c r="DL39" i="13"/>
  <c r="DF39" i="13"/>
  <c r="DB39" i="13"/>
  <c r="CZ39" i="13"/>
  <c r="CX39" i="13"/>
  <c r="CW39" i="13"/>
  <c r="CS39" i="13"/>
  <c r="CR39" i="13"/>
  <c r="CL39" i="13"/>
  <c r="CH39" i="13"/>
  <c r="CF39" i="13"/>
  <c r="CD39" i="13"/>
  <c r="CC39" i="13"/>
  <c r="BY39" i="13"/>
  <c r="BX39" i="13"/>
  <c r="BR39" i="13"/>
  <c r="BP39" i="13"/>
  <c r="BN39" i="13"/>
  <c r="BL39" i="13"/>
  <c r="BK39" i="13"/>
  <c r="BJ39" i="13"/>
  <c r="BE39" i="13"/>
  <c r="BD39" i="13"/>
  <c r="AX39" i="13"/>
  <c r="AV39" i="13"/>
  <c r="AT39" i="13"/>
  <c r="AR39" i="13"/>
  <c r="AQ39" i="13"/>
  <c r="AP39" i="13"/>
  <c r="AO39" i="13"/>
  <c r="AK39" i="13"/>
  <c r="AJ39" i="13"/>
  <c r="AE39" i="13"/>
  <c r="AC39" i="13"/>
  <c r="AA39" i="13"/>
  <c r="Y39" i="13"/>
  <c r="X39" i="13"/>
  <c r="W39" i="13"/>
  <c r="V39" i="13"/>
  <c r="HZ38" i="13"/>
  <c r="HY38" i="13"/>
  <c r="HX38" i="13"/>
  <c r="HW38" i="13"/>
  <c r="HU38" i="13"/>
  <c r="HS38" i="13"/>
  <c r="HQ38" i="13"/>
  <c r="HF38" i="13"/>
  <c r="HE38" i="13"/>
  <c r="HD38" i="13"/>
  <c r="HC38" i="13"/>
  <c r="GY38" i="13"/>
  <c r="GW38" i="13"/>
  <c r="GL38" i="13"/>
  <c r="GK38" i="13"/>
  <c r="GJ38" i="13"/>
  <c r="GI38" i="13"/>
  <c r="GE38" i="13"/>
  <c r="GC38" i="13"/>
  <c r="FR38" i="13"/>
  <c r="FQ38" i="13"/>
  <c r="FP38" i="13"/>
  <c r="FO38" i="13"/>
  <c r="FK38" i="13"/>
  <c r="FI38" i="13"/>
  <c r="EX38" i="13"/>
  <c r="EW38" i="13"/>
  <c r="EV38" i="13"/>
  <c r="EU38" i="13"/>
  <c r="EQ38" i="13"/>
  <c r="EO38" i="13"/>
  <c r="ED38" i="13"/>
  <c r="EC38" i="13"/>
  <c r="EB38" i="13"/>
  <c r="EA38" i="13"/>
  <c r="DW38" i="13"/>
  <c r="DU38" i="13"/>
  <c r="DJ38" i="13"/>
  <c r="DI38" i="13"/>
  <c r="DH38" i="13"/>
  <c r="DG38" i="13"/>
  <c r="DC38" i="13"/>
  <c r="DA38" i="13"/>
  <c r="CP38" i="13"/>
  <c r="CO38" i="13"/>
  <c r="CN38" i="13"/>
  <c r="CM38" i="13"/>
  <c r="CI38" i="13"/>
  <c r="CG38" i="13"/>
  <c r="BV38" i="13"/>
  <c r="BU38" i="13"/>
  <c r="BQ38" i="13"/>
  <c r="BO38" i="13"/>
  <c r="BM38" i="13"/>
  <c r="BI38" i="13"/>
  <c r="BB38" i="13"/>
  <c r="BA38" i="13"/>
  <c r="AZ38" i="13"/>
  <c r="AY38" i="13"/>
  <c r="AW38" i="13"/>
  <c r="AU38" i="13"/>
  <c r="AS38" i="13"/>
  <c r="AI38" i="13"/>
  <c r="AH38" i="13"/>
  <c r="AG38" i="13"/>
  <c r="AF38" i="13"/>
  <c r="AD38" i="13"/>
  <c r="AB38" i="13"/>
  <c r="Z38" i="13"/>
  <c r="HZ37" i="13"/>
  <c r="HZ39" i="13" s="1"/>
  <c r="HY37" i="13"/>
  <c r="HY39" i="13" s="1"/>
  <c r="HX37" i="13"/>
  <c r="HX39" i="13" s="1"/>
  <c r="HW37" i="13"/>
  <c r="HW39" i="13" s="1"/>
  <c r="HU37" i="13"/>
  <c r="HU39" i="13" s="1"/>
  <c r="HS37" i="13"/>
  <c r="HS39" i="13" s="1"/>
  <c r="HQ37" i="13"/>
  <c r="HQ39" i="13" s="1"/>
  <c r="HF37" i="13"/>
  <c r="HF39" i="13" s="1"/>
  <c r="HE37" i="13"/>
  <c r="HE39" i="13" s="1"/>
  <c r="HD37" i="13"/>
  <c r="HD39" i="13" s="1"/>
  <c r="HC37" i="13"/>
  <c r="HC39" i="13" s="1"/>
  <c r="GY37" i="13"/>
  <c r="GY39" i="13" s="1"/>
  <c r="GW37" i="13"/>
  <c r="GW39" i="13" s="1"/>
  <c r="GL37" i="13"/>
  <c r="GL39" i="13" s="1"/>
  <c r="GK37" i="13"/>
  <c r="GK39" i="13" s="1"/>
  <c r="GJ37" i="13"/>
  <c r="GJ39" i="13" s="1"/>
  <c r="GI37" i="13"/>
  <c r="GI39" i="13" s="1"/>
  <c r="GE37" i="13"/>
  <c r="GE39" i="13" s="1"/>
  <c r="GC37" i="13"/>
  <c r="GC39" i="13" s="1"/>
  <c r="FR37" i="13"/>
  <c r="FR39" i="13" s="1"/>
  <c r="FQ37" i="13"/>
  <c r="FQ39" i="13" s="1"/>
  <c r="FP37" i="13"/>
  <c r="FP39" i="13" s="1"/>
  <c r="FO37" i="13"/>
  <c r="FO39" i="13" s="1"/>
  <c r="FK37" i="13"/>
  <c r="FK39" i="13" s="1"/>
  <c r="FI37" i="13"/>
  <c r="FI39" i="13" s="1"/>
  <c r="EX37" i="13"/>
  <c r="EX39" i="13" s="1"/>
  <c r="EW37" i="13"/>
  <c r="EW39" i="13" s="1"/>
  <c r="EV37" i="13"/>
  <c r="EV39" i="13" s="1"/>
  <c r="EU37" i="13"/>
  <c r="EU39" i="13" s="1"/>
  <c r="EQ37" i="13"/>
  <c r="EQ39" i="13" s="1"/>
  <c r="EO37" i="13"/>
  <c r="EO39" i="13" s="1"/>
  <c r="ED37" i="13"/>
  <c r="ED39" i="13" s="1"/>
  <c r="EC37" i="13"/>
  <c r="EC39" i="13" s="1"/>
  <c r="EB37" i="13"/>
  <c r="EB39" i="13" s="1"/>
  <c r="EA37" i="13"/>
  <c r="EA39" i="13" s="1"/>
  <c r="DW37" i="13"/>
  <c r="DW39" i="13" s="1"/>
  <c r="DU37" i="13"/>
  <c r="DU39" i="13" s="1"/>
  <c r="DJ37" i="13"/>
  <c r="DJ39" i="13" s="1"/>
  <c r="DI37" i="13"/>
  <c r="DI39" i="13" s="1"/>
  <c r="DH37" i="13"/>
  <c r="DH39" i="13" s="1"/>
  <c r="DG37" i="13"/>
  <c r="DG39" i="13" s="1"/>
  <c r="DC37" i="13"/>
  <c r="DC39" i="13" s="1"/>
  <c r="DA37" i="13"/>
  <c r="DA39" i="13" s="1"/>
  <c r="CP37" i="13"/>
  <c r="CP39" i="13" s="1"/>
  <c r="CO37" i="13"/>
  <c r="CO39" i="13" s="1"/>
  <c r="CN37" i="13"/>
  <c r="CN39" i="13" s="1"/>
  <c r="CM37" i="13"/>
  <c r="CM39" i="13" s="1"/>
  <c r="CI37" i="13"/>
  <c r="CI39" i="13" s="1"/>
  <c r="CG37" i="13"/>
  <c r="CG39" i="13" s="1"/>
  <c r="BV37" i="13"/>
  <c r="BV39" i="13" s="1"/>
  <c r="BU37" i="13"/>
  <c r="BU39" i="13" s="1"/>
  <c r="BT37" i="13"/>
  <c r="BS37" i="13"/>
  <c r="BQ37" i="13"/>
  <c r="BQ39" i="13" s="1"/>
  <c r="BO37" i="13"/>
  <c r="BO39" i="13" s="1"/>
  <c r="BM37" i="13"/>
  <c r="BM39" i="13" s="1"/>
  <c r="BB37" i="13"/>
  <c r="BB39" i="13" s="1"/>
  <c r="BA37" i="13"/>
  <c r="BA39" i="13" s="1"/>
  <c r="AZ37" i="13"/>
  <c r="AZ39" i="13" s="1"/>
  <c r="AY37" i="13"/>
  <c r="AY39" i="13" s="1"/>
  <c r="AW37" i="13"/>
  <c r="AW39" i="13" s="1"/>
  <c r="AU37" i="13"/>
  <c r="AU39" i="13" s="1"/>
  <c r="AS37" i="13"/>
  <c r="AS39" i="13" s="1"/>
  <c r="AI37" i="13"/>
  <c r="AI39" i="13" s="1"/>
  <c r="AH37" i="13"/>
  <c r="AH39" i="13" s="1"/>
  <c r="AG37" i="13"/>
  <c r="AG39" i="13" s="1"/>
  <c r="AF37" i="13"/>
  <c r="AF39" i="13" s="1"/>
  <c r="AD37" i="13"/>
  <c r="AD39" i="13" s="1"/>
  <c r="AB37" i="13"/>
  <c r="AB39" i="13" s="1"/>
  <c r="Z37" i="13"/>
  <c r="Z39" i="13" s="1"/>
  <c r="IC36" i="13"/>
  <c r="IB36" i="13"/>
  <c r="HV36" i="13"/>
  <c r="HT36" i="13"/>
  <c r="HR36" i="13"/>
  <c r="HP36" i="13"/>
  <c r="HO36" i="13"/>
  <c r="HN36" i="13"/>
  <c r="HM36" i="13"/>
  <c r="HI36" i="13"/>
  <c r="HH36" i="13"/>
  <c r="HB36" i="13"/>
  <c r="GX36" i="13"/>
  <c r="GV36" i="13"/>
  <c r="GT36" i="13"/>
  <c r="GS36" i="13"/>
  <c r="GO36" i="13"/>
  <c r="GN36" i="13"/>
  <c r="GH36" i="13"/>
  <c r="GD36" i="13"/>
  <c r="GB36" i="13"/>
  <c r="FZ36" i="13"/>
  <c r="FY36" i="13"/>
  <c r="FU36" i="13"/>
  <c r="FT36" i="13"/>
  <c r="FN36" i="13"/>
  <c r="FJ36" i="13"/>
  <c r="FH36" i="13"/>
  <c r="FF36" i="13"/>
  <c r="FE36" i="13"/>
  <c r="FA36" i="13"/>
  <c r="EZ36" i="13"/>
  <c r="ET36" i="13"/>
  <c r="EP36" i="13"/>
  <c r="EN36" i="13"/>
  <c r="EL36" i="13"/>
  <c r="EK36" i="13"/>
  <c r="EG36" i="13"/>
  <c r="EF36" i="13"/>
  <c r="DZ36" i="13"/>
  <c r="DV36" i="13"/>
  <c r="DT36" i="13"/>
  <c r="DR36" i="13"/>
  <c r="DQ36" i="13"/>
  <c r="DM36" i="13"/>
  <c r="DL36" i="13"/>
  <c r="DF36" i="13"/>
  <c r="DB36" i="13"/>
  <c r="CZ36" i="13"/>
  <c r="CX36" i="13"/>
  <c r="CW36" i="13"/>
  <c r="CS36" i="13"/>
  <c r="CR36" i="13"/>
  <c r="CL36" i="13"/>
  <c r="CH36" i="13"/>
  <c r="CF36" i="13"/>
  <c r="CD36" i="13"/>
  <c r="CC36" i="13"/>
  <c r="BY36" i="13"/>
  <c r="BX36" i="13"/>
  <c r="BR36" i="13"/>
  <c r="BP36" i="13"/>
  <c r="BN36" i="13"/>
  <c r="BL36" i="13"/>
  <c r="BK36" i="13"/>
  <c r="BJ36" i="13"/>
  <c r="BI36" i="13"/>
  <c r="BE36" i="13"/>
  <c r="BD36" i="13"/>
  <c r="AX36" i="13"/>
  <c r="AV36" i="13"/>
  <c r="AT36" i="13"/>
  <c r="AR36" i="13"/>
  <c r="AQ36" i="13"/>
  <c r="AP36" i="13"/>
  <c r="AO36" i="13"/>
  <c r="AK36" i="13"/>
  <c r="AJ36" i="13"/>
  <c r="AE36" i="13"/>
  <c r="AC36" i="13"/>
  <c r="AA36" i="13"/>
  <c r="Y36" i="13"/>
  <c r="X36" i="13"/>
  <c r="W36" i="13"/>
  <c r="V36" i="13"/>
  <c r="HZ35" i="13"/>
  <c r="HY35" i="13"/>
  <c r="HX35" i="13"/>
  <c r="HW35" i="13"/>
  <c r="HU35" i="13"/>
  <c r="HS35" i="13"/>
  <c r="HQ35" i="13"/>
  <c r="HF35" i="13"/>
  <c r="HE35" i="13"/>
  <c r="HD35" i="13"/>
  <c r="HC35" i="13"/>
  <c r="GY35" i="13"/>
  <c r="GW35" i="13"/>
  <c r="GL35" i="13"/>
  <c r="GK35" i="13"/>
  <c r="GJ35" i="13"/>
  <c r="GI35" i="13"/>
  <c r="GE35" i="13"/>
  <c r="GC35" i="13"/>
  <c r="FR35" i="13"/>
  <c r="FQ35" i="13"/>
  <c r="FP35" i="13"/>
  <c r="FO35" i="13"/>
  <c r="FK35" i="13"/>
  <c r="FI35" i="13"/>
  <c r="EX35" i="13"/>
  <c r="EW35" i="13"/>
  <c r="EV35" i="13"/>
  <c r="EU35" i="13"/>
  <c r="EQ35" i="13"/>
  <c r="EO35" i="13"/>
  <c r="ED35" i="13"/>
  <c r="EC35" i="13"/>
  <c r="EB35" i="13"/>
  <c r="EA35" i="13"/>
  <c r="DW35" i="13"/>
  <c r="DU35" i="13"/>
  <c r="DJ35" i="13"/>
  <c r="DI35" i="13"/>
  <c r="DH35" i="13"/>
  <c r="DG35" i="13"/>
  <c r="DC35" i="13"/>
  <c r="DA35" i="13"/>
  <c r="CP35" i="13"/>
  <c r="CO35" i="13"/>
  <c r="CN35" i="13"/>
  <c r="CM35" i="13"/>
  <c r="CI35" i="13"/>
  <c r="CG35" i="13"/>
  <c r="BV35" i="13"/>
  <c r="BU35" i="13"/>
  <c r="BT35" i="13"/>
  <c r="BS35" i="13"/>
  <c r="BQ35" i="13"/>
  <c r="BO35" i="13"/>
  <c r="BM35" i="13"/>
  <c r="BB35" i="13"/>
  <c r="BA35" i="13"/>
  <c r="AZ35" i="13"/>
  <c r="AY35" i="13"/>
  <c r="AW35" i="13"/>
  <c r="AU35" i="13"/>
  <c r="AS35" i="13"/>
  <c r="AI35" i="13"/>
  <c r="AH35" i="13"/>
  <c r="AG35" i="13"/>
  <c r="AF35" i="13"/>
  <c r="AD35" i="13"/>
  <c r="AB35" i="13"/>
  <c r="Z35" i="13"/>
  <c r="HZ34" i="13"/>
  <c r="HY34" i="13"/>
  <c r="HX34" i="13"/>
  <c r="HW34" i="13"/>
  <c r="HU34" i="13"/>
  <c r="HS34" i="13"/>
  <c r="HQ34" i="13"/>
  <c r="HF34" i="13"/>
  <c r="HE34" i="13"/>
  <c r="HD34" i="13"/>
  <c r="HC34" i="13"/>
  <c r="GY34" i="13"/>
  <c r="GY36" i="13" s="1"/>
  <c r="GW34" i="13"/>
  <c r="GL34" i="13"/>
  <c r="GK34" i="13"/>
  <c r="GJ34" i="13"/>
  <c r="GI34" i="13"/>
  <c r="GE34" i="13"/>
  <c r="GE36" i="13" s="1"/>
  <c r="GC34" i="13"/>
  <c r="FR34" i="13"/>
  <c r="FQ34" i="13"/>
  <c r="FP34" i="13"/>
  <c r="FO34" i="13"/>
  <c r="FK34" i="13"/>
  <c r="FK36" i="13" s="1"/>
  <c r="FI34" i="13"/>
  <c r="EX34" i="13"/>
  <c r="EW34" i="13"/>
  <c r="EV34" i="13"/>
  <c r="EU34" i="13"/>
  <c r="EQ34" i="13"/>
  <c r="EQ36" i="13" s="1"/>
  <c r="EO34" i="13"/>
  <c r="ED34" i="13"/>
  <c r="EC34" i="13"/>
  <c r="EB34" i="13"/>
  <c r="EA34" i="13"/>
  <c r="DW34" i="13"/>
  <c r="DW36" i="13" s="1"/>
  <c r="DU34" i="13"/>
  <c r="DJ34" i="13"/>
  <c r="DI34" i="13"/>
  <c r="DH34" i="13"/>
  <c r="DG34" i="13"/>
  <c r="DC34" i="13"/>
  <c r="DC36" i="13" s="1"/>
  <c r="DA34" i="13"/>
  <c r="CP34" i="13"/>
  <c r="CO34" i="13"/>
  <c r="CN34" i="13"/>
  <c r="CM34" i="13"/>
  <c r="CI34" i="13"/>
  <c r="CI36" i="13" s="1"/>
  <c r="CG34" i="13"/>
  <c r="BV34" i="13"/>
  <c r="BU34" i="13"/>
  <c r="BT34" i="13"/>
  <c r="BS34" i="13"/>
  <c r="BQ34" i="13"/>
  <c r="BO34" i="13"/>
  <c r="BM34" i="13"/>
  <c r="BB34" i="13"/>
  <c r="BA34" i="13"/>
  <c r="AZ34" i="13"/>
  <c r="AY34" i="13"/>
  <c r="AW34" i="13"/>
  <c r="AU34" i="13"/>
  <c r="AU36" i="13" s="1"/>
  <c r="AS34" i="13"/>
  <c r="AI34" i="13"/>
  <c r="AH34" i="13"/>
  <c r="AG34" i="13"/>
  <c r="AF34" i="13"/>
  <c r="AD34" i="13"/>
  <c r="AB34" i="13"/>
  <c r="Z34" i="13"/>
  <c r="HZ33" i="13"/>
  <c r="HZ36" i="13" s="1"/>
  <c r="HY33" i="13"/>
  <c r="HY36" i="13" s="1"/>
  <c r="HX33" i="13"/>
  <c r="HX36" i="13" s="1"/>
  <c r="HW33" i="13"/>
  <c r="HW36" i="13" s="1"/>
  <c r="HU33" i="13"/>
  <c r="HU36" i="13" s="1"/>
  <c r="HS33" i="13"/>
  <c r="HS36" i="13" s="1"/>
  <c r="HQ33" i="13"/>
  <c r="HQ36" i="13" s="1"/>
  <c r="HF33" i="13"/>
  <c r="HF36" i="13" s="1"/>
  <c r="HE33" i="13"/>
  <c r="HE36" i="13" s="1"/>
  <c r="HD33" i="13"/>
  <c r="HD36" i="13" s="1"/>
  <c r="HC33" i="13"/>
  <c r="HC36" i="13" s="1"/>
  <c r="GY33" i="13"/>
  <c r="GW33" i="13"/>
  <c r="GW36" i="13" s="1"/>
  <c r="GL33" i="13"/>
  <c r="GL36" i="13" s="1"/>
  <c r="GK33" i="13"/>
  <c r="GK36" i="13" s="1"/>
  <c r="GJ33" i="13"/>
  <c r="GJ36" i="13" s="1"/>
  <c r="GI33" i="13"/>
  <c r="GI36" i="13" s="1"/>
  <c r="GE33" i="13"/>
  <c r="GC33" i="13"/>
  <c r="GC36" i="13" s="1"/>
  <c r="FR33" i="13"/>
  <c r="FR36" i="13" s="1"/>
  <c r="FQ33" i="13"/>
  <c r="FQ36" i="13" s="1"/>
  <c r="FP33" i="13"/>
  <c r="FP36" i="13" s="1"/>
  <c r="FO33" i="13"/>
  <c r="FO36" i="13" s="1"/>
  <c r="FK33" i="13"/>
  <c r="FI33" i="13"/>
  <c r="FI36" i="13" s="1"/>
  <c r="EX33" i="13"/>
  <c r="EX36" i="13" s="1"/>
  <c r="EW33" i="13"/>
  <c r="EW36" i="13" s="1"/>
  <c r="EV33" i="13"/>
  <c r="EV36" i="13" s="1"/>
  <c r="EU33" i="13"/>
  <c r="EU36" i="13" s="1"/>
  <c r="EQ33" i="13"/>
  <c r="EO33" i="13"/>
  <c r="EO36" i="13" s="1"/>
  <c r="ED33" i="13"/>
  <c r="ED36" i="13" s="1"/>
  <c r="EC33" i="13"/>
  <c r="EC36" i="13" s="1"/>
  <c r="EB33" i="13"/>
  <c r="EB36" i="13" s="1"/>
  <c r="EA33" i="13"/>
  <c r="EA36" i="13" s="1"/>
  <c r="DW33" i="13"/>
  <c r="DU33" i="13"/>
  <c r="DU36" i="13" s="1"/>
  <c r="DJ33" i="13"/>
  <c r="DJ36" i="13" s="1"/>
  <c r="DI33" i="13"/>
  <c r="DI36" i="13" s="1"/>
  <c r="DH33" i="13"/>
  <c r="DH36" i="13" s="1"/>
  <c r="DG33" i="13"/>
  <c r="DG36" i="13" s="1"/>
  <c r="DC33" i="13"/>
  <c r="DA33" i="13"/>
  <c r="DA36" i="13" s="1"/>
  <c r="CP33" i="13"/>
  <c r="CP36" i="13" s="1"/>
  <c r="CO33" i="13"/>
  <c r="CO36" i="13" s="1"/>
  <c r="CN33" i="13"/>
  <c r="CN36" i="13" s="1"/>
  <c r="CM33" i="13"/>
  <c r="CM36" i="13" s="1"/>
  <c r="CI33" i="13"/>
  <c r="CG33" i="13"/>
  <c r="CG36" i="13" s="1"/>
  <c r="BV33" i="13"/>
  <c r="BV36" i="13" s="1"/>
  <c r="BU33" i="13"/>
  <c r="BU36" i="13" s="1"/>
  <c r="BT33" i="13"/>
  <c r="BT36" i="13" s="1"/>
  <c r="BS33" i="13"/>
  <c r="BS36" i="13" s="1"/>
  <c r="BQ33" i="13"/>
  <c r="BQ36" i="13" s="1"/>
  <c r="BO33" i="13"/>
  <c r="BO36" i="13" s="1"/>
  <c r="BM33" i="13"/>
  <c r="BM36" i="13" s="1"/>
  <c r="BB33" i="13"/>
  <c r="BB36" i="13" s="1"/>
  <c r="BA33" i="13"/>
  <c r="BA36" i="13" s="1"/>
  <c r="AZ33" i="13"/>
  <c r="AZ36" i="13" s="1"/>
  <c r="AY33" i="13"/>
  <c r="AY36" i="13" s="1"/>
  <c r="AW33" i="13"/>
  <c r="AW36" i="13" s="1"/>
  <c r="AU33" i="13"/>
  <c r="AS33" i="13"/>
  <c r="AS36" i="13" s="1"/>
  <c r="AI33" i="13"/>
  <c r="AI36" i="13" s="1"/>
  <c r="AH33" i="13"/>
  <c r="AH36" i="13" s="1"/>
  <c r="AG33" i="13"/>
  <c r="AG36" i="13" s="1"/>
  <c r="AF33" i="13"/>
  <c r="AF36" i="13" s="1"/>
  <c r="AD33" i="13"/>
  <c r="AD36" i="13" s="1"/>
  <c r="AB33" i="13"/>
  <c r="AB36" i="13" s="1"/>
  <c r="Z33" i="13"/>
  <c r="Z36" i="13" s="1"/>
  <c r="IC32" i="13"/>
  <c r="IB32" i="13"/>
  <c r="HV32" i="13"/>
  <c r="HT32" i="13"/>
  <c r="HR32" i="13"/>
  <c r="HP32" i="13"/>
  <c r="HO32" i="13"/>
  <c r="HN32" i="13"/>
  <c r="HM32" i="13"/>
  <c r="HI32" i="13"/>
  <c r="HH32" i="13"/>
  <c r="HB32" i="13"/>
  <c r="GX32" i="13"/>
  <c r="GV32" i="13"/>
  <c r="GT32" i="13"/>
  <c r="GS32" i="13"/>
  <c r="GO32" i="13"/>
  <c r="GN32" i="13"/>
  <c r="GH32" i="13"/>
  <c r="GD32" i="13"/>
  <c r="GB32" i="13"/>
  <c r="FZ32" i="13"/>
  <c r="FY32" i="13"/>
  <c r="FU32" i="13"/>
  <c r="FT32" i="13"/>
  <c r="FN32" i="13"/>
  <c r="FJ32" i="13"/>
  <c r="FH32" i="13"/>
  <c r="FF32" i="13"/>
  <c r="FE32" i="13"/>
  <c r="FA32" i="13"/>
  <c r="EZ32" i="13"/>
  <c r="ET32" i="13"/>
  <c r="EP32" i="13"/>
  <c r="EN32" i="13"/>
  <c r="EL32" i="13"/>
  <c r="EK32" i="13"/>
  <c r="EG32" i="13"/>
  <c r="EF32" i="13"/>
  <c r="DZ32" i="13"/>
  <c r="DV32" i="13"/>
  <c r="DT32" i="13"/>
  <c r="DR32" i="13"/>
  <c r="DQ32" i="13"/>
  <c r="DM32" i="13"/>
  <c r="DL32" i="13"/>
  <c r="DF32" i="13"/>
  <c r="DB32" i="13"/>
  <c r="CZ32" i="13"/>
  <c r="CX32" i="13"/>
  <c r="CW32" i="13"/>
  <c r="CS32" i="13"/>
  <c r="CR32" i="13"/>
  <c r="CL32" i="13"/>
  <c r="CJ32" i="13"/>
  <c r="CH32" i="13"/>
  <c r="CF32" i="13"/>
  <c r="CE32" i="13"/>
  <c r="CD32" i="13"/>
  <c r="CC32" i="13"/>
  <c r="BY32" i="13"/>
  <c r="BX32" i="13"/>
  <c r="BR32" i="13"/>
  <c r="BP32" i="13"/>
  <c r="BN32" i="13"/>
  <c r="BL32" i="13"/>
  <c r="BK32" i="13"/>
  <c r="BJ32" i="13"/>
  <c r="BI32" i="13"/>
  <c r="BE32" i="13"/>
  <c r="BD32" i="13"/>
  <c r="AX32" i="13"/>
  <c r="AV32" i="13"/>
  <c r="AT32" i="13"/>
  <c r="AR32" i="13"/>
  <c r="AQ32" i="13"/>
  <c r="AP32" i="13"/>
  <c r="AO32" i="13"/>
  <c r="AK32" i="13"/>
  <c r="AJ32" i="13"/>
  <c r="AE32" i="13"/>
  <c r="AC32" i="13"/>
  <c r="AA32" i="13"/>
  <c r="Y32" i="13"/>
  <c r="X32" i="13"/>
  <c r="W32" i="13"/>
  <c r="HZ31" i="13"/>
  <c r="HY31" i="13"/>
  <c r="HX31" i="13"/>
  <c r="HW31" i="13"/>
  <c r="HU31" i="13"/>
  <c r="HS31" i="13"/>
  <c r="HQ31" i="13"/>
  <c r="HF31" i="13"/>
  <c r="HE31" i="13"/>
  <c r="HD31" i="13"/>
  <c r="HC31" i="13"/>
  <c r="GY31" i="13"/>
  <c r="GW31" i="13"/>
  <c r="GL31" i="13"/>
  <c r="GK31" i="13"/>
  <c r="GJ31" i="13"/>
  <c r="GI31" i="13"/>
  <c r="GE31" i="13"/>
  <c r="GC31" i="13"/>
  <c r="FR31" i="13"/>
  <c r="FQ31" i="13"/>
  <c r="FP31" i="13"/>
  <c r="FO31" i="13"/>
  <c r="FK31" i="13"/>
  <c r="FI31" i="13"/>
  <c r="EX31" i="13"/>
  <c r="EW31" i="13"/>
  <c r="EV31" i="13"/>
  <c r="EU31" i="13"/>
  <c r="EQ31" i="13"/>
  <c r="EO31" i="13"/>
  <c r="ED31" i="13"/>
  <c r="EC31" i="13"/>
  <c r="EB31" i="13"/>
  <c r="EA31" i="13"/>
  <c r="DW31" i="13"/>
  <c r="DU31" i="13"/>
  <c r="DJ31" i="13"/>
  <c r="DI31" i="13"/>
  <c r="DH31" i="13"/>
  <c r="DG31" i="13"/>
  <c r="DC31" i="13"/>
  <c r="DA31" i="13"/>
  <c r="CP31" i="13"/>
  <c r="CO31" i="13"/>
  <c r="CN31" i="13"/>
  <c r="CM31" i="13"/>
  <c r="CK31" i="13"/>
  <c r="CI31" i="13"/>
  <c r="CG31" i="13"/>
  <c r="BV31" i="13"/>
  <c r="BU31" i="13"/>
  <c r="BT31" i="13"/>
  <c r="BS31" i="13"/>
  <c r="BQ31" i="13"/>
  <c r="BO31" i="13"/>
  <c r="BM31" i="13"/>
  <c r="BB31" i="13"/>
  <c r="BA31" i="13"/>
  <c r="AZ31" i="13"/>
  <c r="AY31" i="13"/>
  <c r="AW31" i="13"/>
  <c r="AU31" i="13"/>
  <c r="AS31" i="13"/>
  <c r="AI31" i="13"/>
  <c r="AH31" i="13"/>
  <c r="AD31" i="13"/>
  <c r="AB31" i="13"/>
  <c r="Z31" i="13"/>
  <c r="V31" i="13"/>
  <c r="HZ30" i="13"/>
  <c r="HY30" i="13"/>
  <c r="HX30" i="13"/>
  <c r="HW30" i="13"/>
  <c r="HU30" i="13"/>
  <c r="HS30" i="13"/>
  <c r="HQ30" i="13"/>
  <c r="HF30" i="13"/>
  <c r="HE30" i="13"/>
  <c r="HD30" i="13"/>
  <c r="HC30" i="13"/>
  <c r="GY30" i="13"/>
  <c r="GW30" i="13"/>
  <c r="GL30" i="13"/>
  <c r="GK30" i="13"/>
  <c r="GJ30" i="13"/>
  <c r="GI30" i="13"/>
  <c r="GE30" i="13"/>
  <c r="GC30" i="13"/>
  <c r="FR30" i="13"/>
  <c r="FQ30" i="13"/>
  <c r="FP30" i="13"/>
  <c r="FO30" i="13"/>
  <c r="FK30" i="13"/>
  <c r="FI30" i="13"/>
  <c r="EX30" i="13"/>
  <c r="EW30" i="13"/>
  <c r="EV30" i="13"/>
  <c r="EU30" i="13"/>
  <c r="EQ30" i="13"/>
  <c r="EO30" i="13"/>
  <c r="ED30" i="13"/>
  <c r="EC30" i="13"/>
  <c r="EB30" i="13"/>
  <c r="EA30" i="13"/>
  <c r="DW30" i="13"/>
  <c r="DU30" i="13"/>
  <c r="DJ30" i="13"/>
  <c r="DI30" i="13"/>
  <c r="DH30" i="13"/>
  <c r="DG30" i="13"/>
  <c r="DC30" i="13"/>
  <c r="DA30" i="13"/>
  <c r="CP30" i="13"/>
  <c r="CO30" i="13"/>
  <c r="CN30" i="13"/>
  <c r="CM30" i="13"/>
  <c r="CK30" i="13"/>
  <c r="CI30" i="13"/>
  <c r="CG30" i="13"/>
  <c r="BV30" i="13"/>
  <c r="BU30" i="13"/>
  <c r="BT30" i="13"/>
  <c r="BS30" i="13"/>
  <c r="BQ30" i="13"/>
  <c r="BO30" i="13"/>
  <c r="BM30" i="13"/>
  <c r="BB30" i="13"/>
  <c r="BA30" i="13"/>
  <c r="AZ30" i="13"/>
  <c r="AY30" i="13"/>
  <c r="AW30" i="13"/>
  <c r="AU30" i="13"/>
  <c r="AS30" i="13"/>
  <c r="AI30" i="13"/>
  <c r="AH30" i="13"/>
  <c r="AD30" i="13"/>
  <c r="AB30" i="13"/>
  <c r="Z30" i="13"/>
  <c r="V30" i="13"/>
  <c r="HZ29" i="13"/>
  <c r="HY29" i="13"/>
  <c r="HX29" i="13"/>
  <c r="HW29" i="13"/>
  <c r="HU29" i="13"/>
  <c r="HS29" i="13"/>
  <c r="HQ29" i="13"/>
  <c r="HF29" i="13"/>
  <c r="HE29" i="13"/>
  <c r="HD29" i="13"/>
  <c r="HC29" i="13"/>
  <c r="GY29" i="13"/>
  <c r="GW29" i="13"/>
  <c r="GL29" i="13"/>
  <c r="GK29" i="13"/>
  <c r="GJ29" i="13"/>
  <c r="GI29" i="13"/>
  <c r="GE29" i="13"/>
  <c r="GC29" i="13"/>
  <c r="FR29" i="13"/>
  <c r="FQ29" i="13"/>
  <c r="FP29" i="13"/>
  <c r="FO29" i="13"/>
  <c r="FK29" i="13"/>
  <c r="FI29" i="13"/>
  <c r="EX29" i="13"/>
  <c r="EW29" i="13"/>
  <c r="EV29" i="13"/>
  <c r="EU29" i="13"/>
  <c r="EQ29" i="13"/>
  <c r="EO29" i="13"/>
  <c r="ED29" i="13"/>
  <c r="EC29" i="13"/>
  <c r="EB29" i="13"/>
  <c r="EA29" i="13"/>
  <c r="DW29" i="13"/>
  <c r="DU29" i="13"/>
  <c r="DJ29" i="13"/>
  <c r="DI29" i="13"/>
  <c r="DH29" i="13"/>
  <c r="DG29" i="13"/>
  <c r="DC29" i="13"/>
  <c r="DA29" i="13"/>
  <c r="CP29" i="13"/>
  <c r="CO29" i="13"/>
  <c r="CN29" i="13"/>
  <c r="CM29" i="13"/>
  <c r="CK29" i="13"/>
  <c r="CI29" i="13"/>
  <c r="CG29" i="13"/>
  <c r="BV29" i="13"/>
  <c r="BU29" i="13"/>
  <c r="BT29" i="13"/>
  <c r="BS29" i="13"/>
  <c r="BQ29" i="13"/>
  <c r="BO29" i="13"/>
  <c r="BM29" i="13"/>
  <c r="BB29" i="13"/>
  <c r="BA29" i="13"/>
  <c r="AZ29" i="13"/>
  <c r="AY29" i="13"/>
  <c r="AW29" i="13"/>
  <c r="AU29" i="13"/>
  <c r="AS29" i="13"/>
  <c r="AI29" i="13"/>
  <c r="AH29" i="13"/>
  <c r="AD29" i="13"/>
  <c r="AB29" i="13"/>
  <c r="Z29" i="13"/>
  <c r="V29" i="13"/>
  <c r="HZ28" i="13"/>
  <c r="HY28" i="13"/>
  <c r="HX28" i="13"/>
  <c r="HW28" i="13"/>
  <c r="HU28" i="13"/>
  <c r="HS28" i="13"/>
  <c r="HQ28" i="13"/>
  <c r="HF28" i="13"/>
  <c r="HE28" i="13"/>
  <c r="HD28" i="13"/>
  <c r="HC28" i="13"/>
  <c r="GY28" i="13"/>
  <c r="GW28" i="13"/>
  <c r="GL28" i="13"/>
  <c r="GK28" i="13"/>
  <c r="GJ28" i="13"/>
  <c r="GI28" i="13"/>
  <c r="GE28" i="13"/>
  <c r="GC28" i="13"/>
  <c r="FR28" i="13"/>
  <c r="FQ28" i="13"/>
  <c r="FP28" i="13"/>
  <c r="FO28" i="13"/>
  <c r="FK28" i="13"/>
  <c r="FI28" i="13"/>
  <c r="EX28" i="13"/>
  <c r="EW28" i="13"/>
  <c r="EV28" i="13"/>
  <c r="EU28" i="13"/>
  <c r="EQ28" i="13"/>
  <c r="EO28" i="13"/>
  <c r="ED28" i="13"/>
  <c r="EC28" i="13"/>
  <c r="EB28" i="13"/>
  <c r="EA28" i="13"/>
  <c r="DW28" i="13"/>
  <c r="DU28" i="13"/>
  <c r="DJ28" i="13"/>
  <c r="DI28" i="13"/>
  <c r="DH28" i="13"/>
  <c r="DG28" i="13"/>
  <c r="DC28" i="13"/>
  <c r="DA28" i="13"/>
  <c r="CP28" i="13"/>
  <c r="CO28" i="13"/>
  <c r="CN28" i="13"/>
  <c r="CM28" i="13"/>
  <c r="CK28" i="13"/>
  <c r="CI28" i="13"/>
  <c r="CG28" i="13"/>
  <c r="BV28" i="13"/>
  <c r="BU28" i="13"/>
  <c r="BT28" i="13"/>
  <c r="BS28" i="13"/>
  <c r="BQ28" i="13"/>
  <c r="BO28" i="13"/>
  <c r="BM28" i="13"/>
  <c r="BB28" i="13"/>
  <c r="BA28" i="13"/>
  <c r="AZ28" i="13"/>
  <c r="AY28" i="13"/>
  <c r="AW28" i="13"/>
  <c r="AU28" i="13"/>
  <c r="AS28" i="13"/>
  <c r="AI28" i="13"/>
  <c r="AH28" i="13"/>
  <c r="AD28" i="13"/>
  <c r="AB28" i="13"/>
  <c r="Z28" i="13"/>
  <c r="V28" i="13"/>
  <c r="HZ27" i="13"/>
  <c r="HY27" i="13"/>
  <c r="HX27" i="13"/>
  <c r="HW27" i="13"/>
  <c r="HU27" i="13"/>
  <c r="HS27" i="13"/>
  <c r="HQ27" i="13"/>
  <c r="HF27" i="13"/>
  <c r="HE27" i="13"/>
  <c r="HD27" i="13"/>
  <c r="HC27" i="13"/>
  <c r="GY27" i="13"/>
  <c r="GW27" i="13"/>
  <c r="GL27" i="13"/>
  <c r="GK27" i="13"/>
  <c r="GJ27" i="13"/>
  <c r="GI27" i="13"/>
  <c r="GE27" i="13"/>
  <c r="GC27" i="13"/>
  <c r="FR27" i="13"/>
  <c r="FQ27" i="13"/>
  <c r="FP27" i="13"/>
  <c r="FO27" i="13"/>
  <c r="FK27" i="13"/>
  <c r="FI27" i="13"/>
  <c r="EX27" i="13"/>
  <c r="EW27" i="13"/>
  <c r="EV27" i="13"/>
  <c r="EU27" i="13"/>
  <c r="EQ27" i="13"/>
  <c r="EO27" i="13"/>
  <c r="ED27" i="13"/>
  <c r="EC27" i="13"/>
  <c r="EB27" i="13"/>
  <c r="EA27" i="13"/>
  <c r="DW27" i="13"/>
  <c r="DU27" i="13"/>
  <c r="DJ27" i="13"/>
  <c r="DI27" i="13"/>
  <c r="DH27" i="13"/>
  <c r="DG27" i="13"/>
  <c r="DC27" i="13"/>
  <c r="DA27" i="13"/>
  <c r="CP27" i="13"/>
  <c r="CO27" i="13"/>
  <c r="CN27" i="13"/>
  <c r="CM27" i="13"/>
  <c r="CK27" i="13"/>
  <c r="CI27" i="13"/>
  <c r="CG27" i="13"/>
  <c r="BV27" i="13"/>
  <c r="BU27" i="13"/>
  <c r="BT27" i="13"/>
  <c r="BS27" i="13"/>
  <c r="BQ27" i="13"/>
  <c r="BO27" i="13"/>
  <c r="BM27" i="13"/>
  <c r="BB27" i="13"/>
  <c r="BA27" i="13"/>
  <c r="AZ27" i="13"/>
  <c r="AY27" i="13"/>
  <c r="AW27" i="13"/>
  <c r="AU27" i="13"/>
  <c r="AS27" i="13"/>
  <c r="AI27" i="13"/>
  <c r="AH27" i="13"/>
  <c r="AD27" i="13"/>
  <c r="AB27" i="13"/>
  <c r="Z27" i="13"/>
  <c r="V27" i="13"/>
  <c r="HZ26" i="13"/>
  <c r="HY26" i="13"/>
  <c r="HX26" i="13"/>
  <c r="HW26" i="13"/>
  <c r="HU26" i="13"/>
  <c r="HS26" i="13"/>
  <c r="HQ26" i="13"/>
  <c r="HF26" i="13"/>
  <c r="HE26" i="13"/>
  <c r="HD26" i="13"/>
  <c r="HC26" i="13"/>
  <c r="GY26" i="13"/>
  <c r="GW26" i="13"/>
  <c r="GL26" i="13"/>
  <c r="GK26" i="13"/>
  <c r="GJ26" i="13"/>
  <c r="GI26" i="13"/>
  <c r="GE26" i="13"/>
  <c r="GC26" i="13"/>
  <c r="FR26" i="13"/>
  <c r="FQ26" i="13"/>
  <c r="FP26" i="13"/>
  <c r="FO26" i="13"/>
  <c r="FK26" i="13"/>
  <c r="FI26" i="13"/>
  <c r="EX26" i="13"/>
  <c r="EW26" i="13"/>
  <c r="EV26" i="13"/>
  <c r="EU26" i="13"/>
  <c r="EQ26" i="13"/>
  <c r="EO26" i="13"/>
  <c r="ED26" i="13"/>
  <c r="EC26" i="13"/>
  <c r="EB26" i="13"/>
  <c r="EA26" i="13"/>
  <c r="DW26" i="13"/>
  <c r="DU26" i="13"/>
  <c r="DJ26" i="13"/>
  <c r="DI26" i="13"/>
  <c r="DH26" i="13"/>
  <c r="DG26" i="13"/>
  <c r="DC26" i="13"/>
  <c r="DA26" i="13"/>
  <c r="CP26" i="13"/>
  <c r="CO26" i="13"/>
  <c r="CN26" i="13"/>
  <c r="CM26" i="13"/>
  <c r="CK26" i="13"/>
  <c r="CI26" i="13"/>
  <c r="CG26" i="13"/>
  <c r="BV26" i="13"/>
  <c r="BU26" i="13"/>
  <c r="BT26" i="13"/>
  <c r="BS26" i="13"/>
  <c r="BQ26" i="13"/>
  <c r="BO26" i="13"/>
  <c r="BM26" i="13"/>
  <c r="BB26" i="13"/>
  <c r="BA26" i="13"/>
  <c r="AZ26" i="13"/>
  <c r="AY26" i="13"/>
  <c r="AW26" i="13"/>
  <c r="AU26" i="13"/>
  <c r="AS26" i="13"/>
  <c r="AI26" i="13"/>
  <c r="AH26" i="13"/>
  <c r="AD26" i="13"/>
  <c r="AB26" i="13"/>
  <c r="Z26" i="13"/>
  <c r="V26" i="13"/>
  <c r="HZ25" i="13"/>
  <c r="HY25" i="13"/>
  <c r="HX25" i="13"/>
  <c r="HW25" i="13"/>
  <c r="HU25" i="13"/>
  <c r="HS25" i="13"/>
  <c r="HQ25" i="13"/>
  <c r="HF25" i="13"/>
  <c r="HE25" i="13"/>
  <c r="HD25" i="13"/>
  <c r="HC25" i="13"/>
  <c r="GY25" i="13"/>
  <c r="GW25" i="13"/>
  <c r="GL25" i="13"/>
  <c r="GK25" i="13"/>
  <c r="GJ25" i="13"/>
  <c r="GI25" i="13"/>
  <c r="GE25" i="13"/>
  <c r="GC25" i="13"/>
  <c r="FR25" i="13"/>
  <c r="FQ25" i="13"/>
  <c r="FP25" i="13"/>
  <c r="FO25" i="13"/>
  <c r="FK25" i="13"/>
  <c r="FI25" i="13"/>
  <c r="EX25" i="13"/>
  <c r="EW25" i="13"/>
  <c r="EV25" i="13"/>
  <c r="EU25" i="13"/>
  <c r="EQ25" i="13"/>
  <c r="EO25" i="13"/>
  <c r="ED25" i="13"/>
  <c r="EC25" i="13"/>
  <c r="EB25" i="13"/>
  <c r="EA25" i="13"/>
  <c r="DW25" i="13"/>
  <c r="DU25" i="13"/>
  <c r="DJ25" i="13"/>
  <c r="DI25" i="13"/>
  <c r="DH25" i="13"/>
  <c r="DG25" i="13"/>
  <c r="DC25" i="13"/>
  <c r="DA25" i="13"/>
  <c r="CP25" i="13"/>
  <c r="CO25" i="13"/>
  <c r="CN25" i="13"/>
  <c r="CM25" i="13"/>
  <c r="CK25" i="13"/>
  <c r="CI25" i="13"/>
  <c r="CG25" i="13"/>
  <c r="BV25" i="13"/>
  <c r="BU25" i="13"/>
  <c r="BT25" i="13"/>
  <c r="BS25" i="13"/>
  <c r="BQ25" i="13"/>
  <c r="BO25" i="13"/>
  <c r="BM25" i="13"/>
  <c r="BB25" i="13"/>
  <c r="BA25" i="13"/>
  <c r="AZ25" i="13"/>
  <c r="AY25" i="13"/>
  <c r="AW25" i="13"/>
  <c r="AU25" i="13"/>
  <c r="AS25" i="13"/>
  <c r="AI25" i="13"/>
  <c r="AH25" i="13"/>
  <c r="AD25" i="13"/>
  <c r="AB25" i="13"/>
  <c r="Z25" i="13"/>
  <c r="V25" i="13"/>
  <c r="HZ24" i="13"/>
  <c r="HY24" i="13"/>
  <c r="HX24" i="13"/>
  <c r="HW24" i="13"/>
  <c r="HU24" i="13"/>
  <c r="HS24" i="13"/>
  <c r="HQ24" i="13"/>
  <c r="HF24" i="13"/>
  <c r="HE24" i="13"/>
  <c r="HD24" i="13"/>
  <c r="HC24" i="13"/>
  <c r="GY24" i="13"/>
  <c r="GW24" i="13"/>
  <c r="GL24" i="13"/>
  <c r="GK24" i="13"/>
  <c r="GJ24" i="13"/>
  <c r="GI24" i="13"/>
  <c r="GE24" i="13"/>
  <c r="GC24" i="13"/>
  <c r="FR24" i="13"/>
  <c r="FQ24" i="13"/>
  <c r="FP24" i="13"/>
  <c r="FO24" i="13"/>
  <c r="FK24" i="13"/>
  <c r="FI24" i="13"/>
  <c r="EX24" i="13"/>
  <c r="EW24" i="13"/>
  <c r="EV24" i="13"/>
  <c r="EU24" i="13"/>
  <c r="EQ24" i="13"/>
  <c r="EO24" i="13"/>
  <c r="ED24" i="13"/>
  <c r="EC24" i="13"/>
  <c r="EB24" i="13"/>
  <c r="EA24" i="13"/>
  <c r="DW24" i="13"/>
  <c r="DU24" i="13"/>
  <c r="DJ24" i="13"/>
  <c r="DI24" i="13"/>
  <c r="DH24" i="13"/>
  <c r="DG24" i="13"/>
  <c r="DC24" i="13"/>
  <c r="DA24" i="13"/>
  <c r="CP24" i="13"/>
  <c r="CO24" i="13"/>
  <c r="CN24" i="13"/>
  <c r="CM24" i="13"/>
  <c r="CK24" i="13"/>
  <c r="CI24" i="13"/>
  <c r="CG24" i="13"/>
  <c r="BV24" i="13"/>
  <c r="BU24" i="13"/>
  <c r="BT24" i="13"/>
  <c r="BS24" i="13"/>
  <c r="BQ24" i="13"/>
  <c r="BO24" i="13"/>
  <c r="BM24" i="13"/>
  <c r="BB24" i="13"/>
  <c r="BA24" i="13"/>
  <c r="AZ24" i="13"/>
  <c r="AY24" i="13"/>
  <c r="AW24" i="13"/>
  <c r="AU24" i="13"/>
  <c r="AS24" i="13"/>
  <c r="AI24" i="13"/>
  <c r="AH24" i="13"/>
  <c r="AD24" i="13"/>
  <c r="AB24" i="13"/>
  <c r="Z24" i="13"/>
  <c r="V24" i="13"/>
  <c r="HZ23" i="13"/>
  <c r="HY23" i="13"/>
  <c r="HX23" i="13"/>
  <c r="HW23" i="13"/>
  <c r="HU23" i="13"/>
  <c r="HS23" i="13"/>
  <c r="HQ23" i="13"/>
  <c r="HF23" i="13"/>
  <c r="HE23" i="13"/>
  <c r="HD23" i="13"/>
  <c r="HC23" i="13"/>
  <c r="GY23" i="13"/>
  <c r="GW23" i="13"/>
  <c r="GL23" i="13"/>
  <c r="GK23" i="13"/>
  <c r="GJ23" i="13"/>
  <c r="GI23" i="13"/>
  <c r="GE23" i="13"/>
  <c r="GC23" i="13"/>
  <c r="FR23" i="13"/>
  <c r="FQ23" i="13"/>
  <c r="FP23" i="13"/>
  <c r="FO23" i="13"/>
  <c r="FK23" i="13"/>
  <c r="FI23" i="13"/>
  <c r="EX23" i="13"/>
  <c r="EW23" i="13"/>
  <c r="EV23" i="13"/>
  <c r="EU23" i="13"/>
  <c r="EQ23" i="13"/>
  <c r="EO23" i="13"/>
  <c r="ED23" i="13"/>
  <c r="EC23" i="13"/>
  <c r="EB23" i="13"/>
  <c r="EA23" i="13"/>
  <c r="DW23" i="13"/>
  <c r="DU23" i="13"/>
  <c r="DJ23" i="13"/>
  <c r="DI23" i="13"/>
  <c r="DH23" i="13"/>
  <c r="DG23" i="13"/>
  <c r="DC23" i="13"/>
  <c r="DA23" i="13"/>
  <c r="CP23" i="13"/>
  <c r="CO23" i="13"/>
  <c r="CN23" i="13"/>
  <c r="CM23" i="13"/>
  <c r="CK23" i="13"/>
  <c r="CI23" i="13"/>
  <c r="CG23" i="13"/>
  <c r="BV23" i="13"/>
  <c r="BU23" i="13"/>
  <c r="BT23" i="13"/>
  <c r="BS23" i="13"/>
  <c r="BQ23" i="13"/>
  <c r="BO23" i="13"/>
  <c r="BM23" i="13"/>
  <c r="BB23" i="13"/>
  <c r="BA23" i="13"/>
  <c r="AZ23" i="13"/>
  <c r="AY23" i="13"/>
  <c r="AW23" i="13"/>
  <c r="AU23" i="13"/>
  <c r="AS23" i="13"/>
  <c r="AI23" i="13"/>
  <c r="AH23" i="13"/>
  <c r="AD23" i="13"/>
  <c r="AB23" i="13"/>
  <c r="Z23" i="13"/>
  <c r="V23" i="13"/>
  <c r="HZ22" i="13"/>
  <c r="HZ32" i="13" s="1"/>
  <c r="HY22" i="13"/>
  <c r="HY32" i="13" s="1"/>
  <c r="HX22" i="13"/>
  <c r="HX32" i="13" s="1"/>
  <c r="HW22" i="13"/>
  <c r="HW32" i="13" s="1"/>
  <c r="HU22" i="13"/>
  <c r="HU32" i="13" s="1"/>
  <c r="HS22" i="13"/>
  <c r="HS32" i="13" s="1"/>
  <c r="HQ22" i="13"/>
  <c r="HQ32" i="13" s="1"/>
  <c r="HF22" i="13"/>
  <c r="HF32" i="13" s="1"/>
  <c r="HE22" i="13"/>
  <c r="HE32" i="13" s="1"/>
  <c r="HD22" i="13"/>
  <c r="HD32" i="13" s="1"/>
  <c r="HC22" i="13"/>
  <c r="HC32" i="13" s="1"/>
  <c r="GY22" i="13"/>
  <c r="GY32" i="13" s="1"/>
  <c r="GW22" i="13"/>
  <c r="GW32" i="13" s="1"/>
  <c r="GL22" i="13"/>
  <c r="GL32" i="13" s="1"/>
  <c r="GK22" i="13"/>
  <c r="GK32" i="13" s="1"/>
  <c r="GJ22" i="13"/>
  <c r="GJ32" i="13" s="1"/>
  <c r="GI22" i="13"/>
  <c r="GI32" i="13" s="1"/>
  <c r="GE22" i="13"/>
  <c r="GE32" i="13" s="1"/>
  <c r="GC22" i="13"/>
  <c r="GC32" i="13" s="1"/>
  <c r="FR22" i="13"/>
  <c r="FR32" i="13" s="1"/>
  <c r="FQ22" i="13"/>
  <c r="FQ32" i="13" s="1"/>
  <c r="FP22" i="13"/>
  <c r="FP32" i="13" s="1"/>
  <c r="FO22" i="13"/>
  <c r="FO32" i="13" s="1"/>
  <c r="FK22" i="13"/>
  <c r="FK32" i="13" s="1"/>
  <c r="FI22" i="13"/>
  <c r="FI32" i="13" s="1"/>
  <c r="EX22" i="13"/>
  <c r="EX32" i="13" s="1"/>
  <c r="EW22" i="13"/>
  <c r="EW32" i="13" s="1"/>
  <c r="EV22" i="13"/>
  <c r="EV32" i="13" s="1"/>
  <c r="EU22" i="13"/>
  <c r="EU32" i="13" s="1"/>
  <c r="EQ22" i="13"/>
  <c r="EQ32" i="13" s="1"/>
  <c r="EO22" i="13"/>
  <c r="EO32" i="13" s="1"/>
  <c r="ED22" i="13"/>
  <c r="ED32" i="13" s="1"/>
  <c r="EC22" i="13"/>
  <c r="EC32" i="13" s="1"/>
  <c r="EB22" i="13"/>
  <c r="EB32" i="13" s="1"/>
  <c r="EA22" i="13"/>
  <c r="EA32" i="13" s="1"/>
  <c r="DW22" i="13"/>
  <c r="DW32" i="13" s="1"/>
  <c r="DU22" i="13"/>
  <c r="DU32" i="13" s="1"/>
  <c r="DJ22" i="13"/>
  <c r="DJ32" i="13" s="1"/>
  <c r="DI22" i="13"/>
  <c r="DI32" i="13" s="1"/>
  <c r="DH22" i="13"/>
  <c r="DH32" i="13" s="1"/>
  <c r="DG22" i="13"/>
  <c r="DG32" i="13" s="1"/>
  <c r="DC22" i="13"/>
  <c r="DC32" i="13" s="1"/>
  <c r="DA22" i="13"/>
  <c r="DA32" i="13" s="1"/>
  <c r="CP22" i="13"/>
  <c r="CP32" i="13" s="1"/>
  <c r="CO22" i="13"/>
  <c r="CO32" i="13" s="1"/>
  <c r="CN22" i="13"/>
  <c r="CN32" i="13" s="1"/>
  <c r="CM22" i="13"/>
  <c r="CM32" i="13" s="1"/>
  <c r="CK22" i="13"/>
  <c r="CK32" i="13" s="1"/>
  <c r="CI22" i="13"/>
  <c r="CI32" i="13" s="1"/>
  <c r="CG22" i="13"/>
  <c r="CG32" i="13" s="1"/>
  <c r="BV22" i="13"/>
  <c r="BV32" i="13" s="1"/>
  <c r="BU22" i="13"/>
  <c r="BU32" i="13" s="1"/>
  <c r="BT22" i="13"/>
  <c r="BT32" i="13" s="1"/>
  <c r="BS22" i="13"/>
  <c r="BS32" i="13" s="1"/>
  <c r="BQ22" i="13"/>
  <c r="BQ32" i="13" s="1"/>
  <c r="BO22" i="13"/>
  <c r="BO32" i="13" s="1"/>
  <c r="BM22" i="13"/>
  <c r="BM32" i="13" s="1"/>
  <c r="BB22" i="13"/>
  <c r="BB32" i="13" s="1"/>
  <c r="BA22" i="13"/>
  <c r="BA32" i="13" s="1"/>
  <c r="AZ22" i="13"/>
  <c r="AZ32" i="13" s="1"/>
  <c r="AY22" i="13"/>
  <c r="AY32" i="13" s="1"/>
  <c r="AW22" i="13"/>
  <c r="AW32" i="13" s="1"/>
  <c r="AU22" i="13"/>
  <c r="AU32" i="13" s="1"/>
  <c r="AS22" i="13"/>
  <c r="AS32" i="13" s="1"/>
  <c r="AI22" i="13"/>
  <c r="AI32" i="13" s="1"/>
  <c r="AH22" i="13"/>
  <c r="AH32" i="13" s="1"/>
  <c r="AD22" i="13"/>
  <c r="AD32" i="13" s="1"/>
  <c r="AB22" i="13"/>
  <c r="AB32" i="13" s="1"/>
  <c r="Z22" i="13"/>
  <c r="Z32" i="13" s="1"/>
  <c r="V22" i="13"/>
  <c r="IC21" i="13"/>
  <c r="IB21" i="13"/>
  <c r="HV21" i="13"/>
  <c r="HT21" i="13"/>
  <c r="HR21" i="13"/>
  <c r="HP21" i="13"/>
  <c r="HO21" i="13"/>
  <c r="HN21" i="13"/>
  <c r="HM21" i="13"/>
  <c r="HI21" i="13"/>
  <c r="HH21" i="13"/>
  <c r="HB21" i="13"/>
  <c r="GX21" i="13"/>
  <c r="GV21" i="13"/>
  <c r="GT21" i="13"/>
  <c r="GS21" i="13"/>
  <c r="GO21" i="13"/>
  <c r="GN21" i="13"/>
  <c r="GH21" i="13"/>
  <c r="GD21" i="13"/>
  <c r="GB21" i="13"/>
  <c r="FZ21" i="13"/>
  <c r="FY21" i="13"/>
  <c r="FU21" i="13"/>
  <c r="FT21" i="13"/>
  <c r="FN21" i="13"/>
  <c r="FJ21" i="13"/>
  <c r="FH21" i="13"/>
  <c r="FF21" i="13"/>
  <c r="FE21" i="13"/>
  <c r="FA21" i="13"/>
  <c r="EZ21" i="13"/>
  <c r="ET21" i="13"/>
  <c r="EP21" i="13"/>
  <c r="EN21" i="13"/>
  <c r="EL21" i="13"/>
  <c r="EK21" i="13"/>
  <c r="EG21" i="13"/>
  <c r="EF21" i="13"/>
  <c r="DZ21" i="13"/>
  <c r="DV21" i="13"/>
  <c r="DT21" i="13"/>
  <c r="DR21" i="13"/>
  <c r="DQ21" i="13"/>
  <c r="DM21" i="13"/>
  <c r="DL21" i="13"/>
  <c r="DF21" i="13"/>
  <c r="DB21" i="13"/>
  <c r="CZ21" i="13"/>
  <c r="CX21" i="13"/>
  <c r="CW21" i="13"/>
  <c r="CS21" i="13"/>
  <c r="CR21" i="13"/>
  <c r="CL21" i="13"/>
  <c r="CJ21" i="13"/>
  <c r="CH21" i="13"/>
  <c r="CF21" i="13"/>
  <c r="CE21" i="13"/>
  <c r="CD21" i="13"/>
  <c r="CC21" i="13"/>
  <c r="BY21" i="13"/>
  <c r="BX21" i="13"/>
  <c r="BR21" i="13"/>
  <c r="BP21" i="13"/>
  <c r="BN21" i="13"/>
  <c r="BL21" i="13"/>
  <c r="BK21" i="13"/>
  <c r="BJ21" i="13"/>
  <c r="BI21" i="13"/>
  <c r="BE21" i="13"/>
  <c r="BD21" i="13"/>
  <c r="AX21" i="13"/>
  <c r="AV21" i="13"/>
  <c r="AT21" i="13"/>
  <c r="AR21" i="13"/>
  <c r="AQ21" i="13"/>
  <c r="AP21" i="13"/>
  <c r="AO21" i="13"/>
  <c r="AK21" i="13"/>
  <c r="AJ21" i="13"/>
  <c r="AE21" i="13"/>
  <c r="AC21" i="13"/>
  <c r="AA21" i="13"/>
  <c r="Y21" i="13"/>
  <c r="X21" i="13"/>
  <c r="W21" i="13"/>
  <c r="HZ20" i="13"/>
  <c r="HY20" i="13"/>
  <c r="HX20" i="13"/>
  <c r="HW20" i="13"/>
  <c r="HU20" i="13"/>
  <c r="HS20" i="13"/>
  <c r="HQ20" i="13"/>
  <c r="HF20" i="13"/>
  <c r="HE20" i="13"/>
  <c r="HD20" i="13"/>
  <c r="HC20" i="13"/>
  <c r="GY20" i="13"/>
  <c r="GW20" i="13"/>
  <c r="GL20" i="13"/>
  <c r="GK20" i="13"/>
  <c r="GJ20" i="13"/>
  <c r="GI20" i="13"/>
  <c r="GE20" i="13"/>
  <c r="GC20" i="13"/>
  <c r="FR20" i="13"/>
  <c r="FQ20" i="13"/>
  <c r="FP20" i="13"/>
  <c r="FO20" i="13"/>
  <c r="FK20" i="13"/>
  <c r="FI20" i="13"/>
  <c r="EX20" i="13"/>
  <c r="EW20" i="13"/>
  <c r="EV20" i="13"/>
  <c r="EU20" i="13"/>
  <c r="EQ20" i="13"/>
  <c r="EO20" i="13"/>
  <c r="ED20" i="13"/>
  <c r="EC20" i="13"/>
  <c r="EB20" i="13"/>
  <c r="EA20" i="13"/>
  <c r="DW20" i="13"/>
  <c r="DU20" i="13"/>
  <c r="DJ20" i="13"/>
  <c r="DI20" i="13"/>
  <c r="DH20" i="13"/>
  <c r="DG20" i="13"/>
  <c r="DC20" i="13"/>
  <c r="DA20" i="13"/>
  <c r="CP20" i="13"/>
  <c r="CO20" i="13"/>
  <c r="CN20" i="13"/>
  <c r="CM20" i="13"/>
  <c r="CK20" i="13"/>
  <c r="CI20" i="13"/>
  <c r="CG20" i="13"/>
  <c r="BV20" i="13"/>
  <c r="BU20" i="13"/>
  <c r="BT20" i="13"/>
  <c r="BS20" i="13"/>
  <c r="BQ20" i="13"/>
  <c r="BO20" i="13"/>
  <c r="BM20" i="13"/>
  <c r="BB20" i="13"/>
  <c r="BA20" i="13"/>
  <c r="AZ20" i="13"/>
  <c r="AY20" i="13"/>
  <c r="AW20" i="13"/>
  <c r="AU20" i="13"/>
  <c r="AS20" i="13"/>
  <c r="AI20" i="13"/>
  <c r="AH20" i="13"/>
  <c r="AD20" i="13"/>
  <c r="AB20" i="13"/>
  <c r="Z20" i="13"/>
  <c r="V20" i="13"/>
  <c r="HZ19" i="13"/>
  <c r="HZ21" i="13" s="1"/>
  <c r="HY19" i="13"/>
  <c r="HY21" i="13" s="1"/>
  <c r="HX19" i="13"/>
  <c r="HX21" i="13" s="1"/>
  <c r="HW19" i="13"/>
  <c r="HW21" i="13" s="1"/>
  <c r="HU19" i="13"/>
  <c r="HU21" i="13" s="1"/>
  <c r="HS19" i="13"/>
  <c r="HS21" i="13" s="1"/>
  <c r="HQ19" i="13"/>
  <c r="HQ21" i="13" s="1"/>
  <c r="HF19" i="13"/>
  <c r="HF21" i="13" s="1"/>
  <c r="HE19" i="13"/>
  <c r="HE21" i="13" s="1"/>
  <c r="HD19" i="13"/>
  <c r="HD21" i="13" s="1"/>
  <c r="HC19" i="13"/>
  <c r="HC21" i="13" s="1"/>
  <c r="GY19" i="13"/>
  <c r="GY21" i="13" s="1"/>
  <c r="GW19" i="13"/>
  <c r="GW21" i="13" s="1"/>
  <c r="GL19" i="13"/>
  <c r="GL21" i="13" s="1"/>
  <c r="GK19" i="13"/>
  <c r="GK21" i="13" s="1"/>
  <c r="GJ19" i="13"/>
  <c r="GJ21" i="13" s="1"/>
  <c r="GI19" i="13"/>
  <c r="GI21" i="13" s="1"/>
  <c r="GE19" i="13"/>
  <c r="GE21" i="13" s="1"/>
  <c r="GC19" i="13"/>
  <c r="GC21" i="13" s="1"/>
  <c r="FR19" i="13"/>
  <c r="FR21" i="13" s="1"/>
  <c r="FQ19" i="13"/>
  <c r="FQ21" i="13" s="1"/>
  <c r="FP19" i="13"/>
  <c r="FP21" i="13" s="1"/>
  <c r="FO19" i="13"/>
  <c r="FO21" i="13" s="1"/>
  <c r="FK19" i="13"/>
  <c r="FK21" i="13" s="1"/>
  <c r="FI19" i="13"/>
  <c r="FI21" i="13" s="1"/>
  <c r="EX19" i="13"/>
  <c r="EX21" i="13" s="1"/>
  <c r="EW19" i="13"/>
  <c r="EW21" i="13" s="1"/>
  <c r="EV19" i="13"/>
  <c r="EV21" i="13" s="1"/>
  <c r="EU19" i="13"/>
  <c r="EU21" i="13" s="1"/>
  <c r="EQ19" i="13"/>
  <c r="EQ21" i="13" s="1"/>
  <c r="EO19" i="13"/>
  <c r="EO21" i="13" s="1"/>
  <c r="ED19" i="13"/>
  <c r="ED21" i="13" s="1"/>
  <c r="EC19" i="13"/>
  <c r="EC21" i="13" s="1"/>
  <c r="EB19" i="13"/>
  <c r="EB21" i="13" s="1"/>
  <c r="EA19" i="13"/>
  <c r="EA21" i="13" s="1"/>
  <c r="DW19" i="13"/>
  <c r="DW21" i="13" s="1"/>
  <c r="DU19" i="13"/>
  <c r="DU21" i="13" s="1"/>
  <c r="DJ19" i="13"/>
  <c r="DJ21" i="13" s="1"/>
  <c r="DI19" i="13"/>
  <c r="DI21" i="13" s="1"/>
  <c r="DH19" i="13"/>
  <c r="DH21" i="13" s="1"/>
  <c r="DG19" i="13"/>
  <c r="DG21" i="13" s="1"/>
  <c r="DC19" i="13"/>
  <c r="DC21" i="13" s="1"/>
  <c r="DA19" i="13"/>
  <c r="DA21" i="13" s="1"/>
  <c r="CP19" i="13"/>
  <c r="CP21" i="13" s="1"/>
  <c r="CO19" i="13"/>
  <c r="CO21" i="13" s="1"/>
  <c r="CN19" i="13"/>
  <c r="CN21" i="13" s="1"/>
  <c r="CM19" i="13"/>
  <c r="CM21" i="13" s="1"/>
  <c r="CK19" i="13"/>
  <c r="CK21" i="13" s="1"/>
  <c r="CI19" i="13"/>
  <c r="CI21" i="13" s="1"/>
  <c r="CG19" i="13"/>
  <c r="CG21" i="13" s="1"/>
  <c r="BV19" i="13"/>
  <c r="BV21" i="13" s="1"/>
  <c r="BU19" i="13"/>
  <c r="BU21" i="13" s="1"/>
  <c r="BT19" i="13"/>
  <c r="BT21" i="13" s="1"/>
  <c r="BS19" i="13"/>
  <c r="BS21" i="13" s="1"/>
  <c r="BQ19" i="13"/>
  <c r="BQ21" i="13" s="1"/>
  <c r="BO19" i="13"/>
  <c r="BO21" i="13" s="1"/>
  <c r="BM19" i="13"/>
  <c r="BM21" i="13" s="1"/>
  <c r="BB19" i="13"/>
  <c r="BB21" i="13" s="1"/>
  <c r="BA19" i="13"/>
  <c r="BA21" i="13" s="1"/>
  <c r="AZ19" i="13"/>
  <c r="AZ21" i="13" s="1"/>
  <c r="AY19" i="13"/>
  <c r="AY21" i="13" s="1"/>
  <c r="AW19" i="13"/>
  <c r="AW21" i="13" s="1"/>
  <c r="AU19" i="13"/>
  <c r="AU21" i="13" s="1"/>
  <c r="AS19" i="13"/>
  <c r="AS21" i="13" s="1"/>
  <c r="AI19" i="13"/>
  <c r="AI21" i="13" s="1"/>
  <c r="AH19" i="13"/>
  <c r="AH21" i="13" s="1"/>
  <c r="AD19" i="13"/>
  <c r="AD21" i="13" s="1"/>
  <c r="AB19" i="13"/>
  <c r="AB21" i="13" s="1"/>
  <c r="Z19" i="13"/>
  <c r="Z21" i="13" s="1"/>
  <c r="V19" i="13"/>
  <c r="IC18" i="13"/>
  <c r="IB18" i="13"/>
  <c r="HV18" i="13"/>
  <c r="HT18" i="13"/>
  <c r="HR18" i="13"/>
  <c r="HP18" i="13"/>
  <c r="HO18" i="13"/>
  <c r="HN18" i="13"/>
  <c r="HM18" i="13"/>
  <c r="HI18" i="13"/>
  <c r="HH18" i="13"/>
  <c r="HB18" i="13"/>
  <c r="GX18" i="13"/>
  <c r="GV18" i="13"/>
  <c r="GT18" i="13"/>
  <c r="GS18" i="13"/>
  <c r="GO18" i="13"/>
  <c r="GN18" i="13"/>
  <c r="GH18" i="13"/>
  <c r="GD18" i="13"/>
  <c r="GB18" i="13"/>
  <c r="FZ18" i="13"/>
  <c r="FY18" i="13"/>
  <c r="FU18" i="13"/>
  <c r="FT18" i="13"/>
  <c r="FN18" i="13"/>
  <c r="FJ18" i="13"/>
  <c r="FH18" i="13"/>
  <c r="FF18" i="13"/>
  <c r="FE18" i="13"/>
  <c r="FA18" i="13"/>
  <c r="EZ18" i="13"/>
  <c r="ET18" i="13"/>
  <c r="EP18" i="13"/>
  <c r="EN18" i="13"/>
  <c r="EL18" i="13"/>
  <c r="EK18" i="13"/>
  <c r="EG18" i="13"/>
  <c r="EF18" i="13"/>
  <c r="DZ18" i="13"/>
  <c r="DV18" i="13"/>
  <c r="DT18" i="13"/>
  <c r="DR18" i="13"/>
  <c r="DQ18" i="13"/>
  <c r="DM18" i="13"/>
  <c r="DL18" i="13"/>
  <c r="DF18" i="13"/>
  <c r="DB18" i="13"/>
  <c r="CZ18" i="13"/>
  <c r="CX18" i="13"/>
  <c r="CW18" i="13"/>
  <c r="CS18" i="13"/>
  <c r="CR18" i="13"/>
  <c r="CL18" i="13"/>
  <c r="CJ18" i="13"/>
  <c r="CH18" i="13"/>
  <c r="CF18" i="13"/>
  <c r="CE18" i="13"/>
  <c r="CD18" i="13"/>
  <c r="CC18" i="13"/>
  <c r="BY18" i="13"/>
  <c r="BX18" i="13"/>
  <c r="BR18" i="13"/>
  <c r="BP18" i="13"/>
  <c r="BN18" i="13"/>
  <c r="BL18" i="13"/>
  <c r="BK18" i="13"/>
  <c r="BJ18" i="13"/>
  <c r="BI18" i="13"/>
  <c r="BE18" i="13"/>
  <c r="BD18" i="13"/>
  <c r="AX18" i="13"/>
  <c r="AV18" i="13"/>
  <c r="AT18" i="13"/>
  <c r="AR18" i="13"/>
  <c r="AQ18" i="13"/>
  <c r="AP18" i="13"/>
  <c r="AO18" i="13"/>
  <c r="AK18" i="13"/>
  <c r="AJ18" i="13"/>
  <c r="AE18" i="13"/>
  <c r="AC18" i="13"/>
  <c r="AA18" i="13"/>
  <c r="Y18" i="13"/>
  <c r="X18" i="13"/>
  <c r="W18" i="13"/>
  <c r="HZ17" i="13"/>
  <c r="HY17" i="13"/>
  <c r="HX17" i="13"/>
  <c r="HW17" i="13"/>
  <c r="HU17" i="13"/>
  <c r="HS17" i="13"/>
  <c r="HQ17" i="13"/>
  <c r="HF17" i="13"/>
  <c r="HE17" i="13"/>
  <c r="HD17" i="13"/>
  <c r="HC17" i="13"/>
  <c r="GY17" i="13"/>
  <c r="GW17" i="13"/>
  <c r="GL17" i="13"/>
  <c r="GK17" i="13"/>
  <c r="GJ17" i="13"/>
  <c r="GI17" i="13"/>
  <c r="GE17" i="13"/>
  <c r="GC17" i="13"/>
  <c r="FR17" i="13"/>
  <c r="FQ17" i="13"/>
  <c r="FP17" i="13"/>
  <c r="FO17" i="13"/>
  <c r="FK17" i="13"/>
  <c r="FI17" i="13"/>
  <c r="EX17" i="13"/>
  <c r="EW17" i="13"/>
  <c r="EV17" i="13"/>
  <c r="EU17" i="13"/>
  <c r="EQ17" i="13"/>
  <c r="EO17" i="13"/>
  <c r="ED17" i="13"/>
  <c r="EC17" i="13"/>
  <c r="EB17" i="13"/>
  <c r="EA17" i="13"/>
  <c r="DW17" i="13"/>
  <c r="DU17" i="13"/>
  <c r="DJ17" i="13"/>
  <c r="DI17" i="13"/>
  <c r="DH17" i="13"/>
  <c r="DG17" i="13"/>
  <c r="DC17" i="13"/>
  <c r="DA17" i="13"/>
  <c r="CP17" i="13"/>
  <c r="CO17" i="13"/>
  <c r="CN17" i="13"/>
  <c r="CM17" i="13"/>
  <c r="CK17" i="13"/>
  <c r="CI17" i="13"/>
  <c r="CG17" i="13"/>
  <c r="BV17" i="13"/>
  <c r="BU17" i="13"/>
  <c r="BT17" i="13"/>
  <c r="BS17" i="13"/>
  <c r="BQ17" i="13"/>
  <c r="BO17" i="13"/>
  <c r="BM17" i="13"/>
  <c r="BB17" i="13"/>
  <c r="BA17" i="13"/>
  <c r="AZ17" i="13"/>
  <c r="AY17" i="13"/>
  <c r="AW17" i="13"/>
  <c r="AU17" i="13"/>
  <c r="AS17" i="13"/>
  <c r="AI17" i="13"/>
  <c r="AH17" i="13"/>
  <c r="AD17" i="13"/>
  <c r="AB17" i="13"/>
  <c r="Z17" i="13"/>
  <c r="V17" i="13"/>
  <c r="HZ16" i="13"/>
  <c r="HZ18" i="13" s="1"/>
  <c r="HY16" i="13"/>
  <c r="HY18" i="13" s="1"/>
  <c r="HX16" i="13"/>
  <c r="HX18" i="13" s="1"/>
  <c r="HW16" i="13"/>
  <c r="HW18" i="13" s="1"/>
  <c r="HU16" i="13"/>
  <c r="HU18" i="13" s="1"/>
  <c r="HS16" i="13"/>
  <c r="HS18" i="13" s="1"/>
  <c r="HQ16" i="13"/>
  <c r="HQ18" i="13" s="1"/>
  <c r="HF16" i="13"/>
  <c r="HF18" i="13" s="1"/>
  <c r="HE16" i="13"/>
  <c r="HE18" i="13" s="1"/>
  <c r="HD16" i="13"/>
  <c r="HD18" i="13" s="1"/>
  <c r="HC16" i="13"/>
  <c r="HC18" i="13" s="1"/>
  <c r="GY16" i="13"/>
  <c r="GY18" i="13" s="1"/>
  <c r="GW16" i="13"/>
  <c r="GW18" i="13" s="1"/>
  <c r="GL16" i="13"/>
  <c r="GL18" i="13" s="1"/>
  <c r="GK16" i="13"/>
  <c r="GK18" i="13" s="1"/>
  <c r="GJ16" i="13"/>
  <c r="GJ18" i="13" s="1"/>
  <c r="GI16" i="13"/>
  <c r="GI18" i="13" s="1"/>
  <c r="GE16" i="13"/>
  <c r="GE18" i="13" s="1"/>
  <c r="GC16" i="13"/>
  <c r="GC18" i="13" s="1"/>
  <c r="FR16" i="13"/>
  <c r="FR18" i="13" s="1"/>
  <c r="FQ16" i="13"/>
  <c r="FQ18" i="13" s="1"/>
  <c r="FP16" i="13"/>
  <c r="FP18" i="13" s="1"/>
  <c r="FO16" i="13"/>
  <c r="FO18" i="13" s="1"/>
  <c r="FK16" i="13"/>
  <c r="FK18" i="13" s="1"/>
  <c r="FI16" i="13"/>
  <c r="FI18" i="13" s="1"/>
  <c r="EX16" i="13"/>
  <c r="EX18" i="13" s="1"/>
  <c r="EW16" i="13"/>
  <c r="EW18" i="13" s="1"/>
  <c r="EV16" i="13"/>
  <c r="EV18" i="13" s="1"/>
  <c r="EU16" i="13"/>
  <c r="EU18" i="13" s="1"/>
  <c r="EQ16" i="13"/>
  <c r="EQ18" i="13" s="1"/>
  <c r="EO16" i="13"/>
  <c r="EO18" i="13" s="1"/>
  <c r="ED16" i="13"/>
  <c r="ED18" i="13" s="1"/>
  <c r="EC16" i="13"/>
  <c r="EC18" i="13" s="1"/>
  <c r="EB16" i="13"/>
  <c r="EB18" i="13" s="1"/>
  <c r="EA16" i="13"/>
  <c r="EA18" i="13" s="1"/>
  <c r="DW16" i="13"/>
  <c r="DW18" i="13" s="1"/>
  <c r="DU16" i="13"/>
  <c r="DU18" i="13" s="1"/>
  <c r="DJ16" i="13"/>
  <c r="DJ18" i="13" s="1"/>
  <c r="DI16" i="13"/>
  <c r="DI18" i="13" s="1"/>
  <c r="DH16" i="13"/>
  <c r="DH18" i="13" s="1"/>
  <c r="DG16" i="13"/>
  <c r="DG18" i="13" s="1"/>
  <c r="DC16" i="13"/>
  <c r="DC18" i="13" s="1"/>
  <c r="DA16" i="13"/>
  <c r="DA18" i="13" s="1"/>
  <c r="CP16" i="13"/>
  <c r="CP18" i="13" s="1"/>
  <c r="CO16" i="13"/>
  <c r="CO18" i="13" s="1"/>
  <c r="CN16" i="13"/>
  <c r="CN18" i="13" s="1"/>
  <c r="CM16" i="13"/>
  <c r="CM18" i="13" s="1"/>
  <c r="CK16" i="13"/>
  <c r="CK18" i="13" s="1"/>
  <c r="CI16" i="13"/>
  <c r="CI18" i="13" s="1"/>
  <c r="CG16" i="13"/>
  <c r="CG18" i="13" s="1"/>
  <c r="BV16" i="13"/>
  <c r="BV18" i="13" s="1"/>
  <c r="BU16" i="13"/>
  <c r="BU18" i="13" s="1"/>
  <c r="BT16" i="13"/>
  <c r="BT18" i="13" s="1"/>
  <c r="BS16" i="13"/>
  <c r="BS18" i="13" s="1"/>
  <c r="BQ16" i="13"/>
  <c r="BQ18" i="13" s="1"/>
  <c r="BO16" i="13"/>
  <c r="BO18" i="13" s="1"/>
  <c r="BM16" i="13"/>
  <c r="BM18" i="13" s="1"/>
  <c r="BB16" i="13"/>
  <c r="BB18" i="13" s="1"/>
  <c r="BA16" i="13"/>
  <c r="BA18" i="13" s="1"/>
  <c r="AZ16" i="13"/>
  <c r="AZ18" i="13" s="1"/>
  <c r="AY16" i="13"/>
  <c r="AY18" i="13" s="1"/>
  <c r="AW16" i="13"/>
  <c r="AW18" i="13" s="1"/>
  <c r="AU16" i="13"/>
  <c r="AU18" i="13" s="1"/>
  <c r="AS16" i="13"/>
  <c r="AS18" i="13" s="1"/>
  <c r="AI16" i="13"/>
  <c r="AI18" i="13" s="1"/>
  <c r="AH16" i="13"/>
  <c r="AH18" i="13" s="1"/>
  <c r="AD16" i="13"/>
  <c r="AD18" i="13" s="1"/>
  <c r="AB16" i="13"/>
  <c r="AB18" i="13" s="1"/>
  <c r="Z16" i="13"/>
  <c r="Z18" i="13" s="1"/>
  <c r="V16" i="13"/>
  <c r="IC15" i="13"/>
  <c r="IB15" i="13"/>
  <c r="HV15" i="13"/>
  <c r="HT15" i="13"/>
  <c r="HR15" i="13"/>
  <c r="HP15" i="13"/>
  <c r="HO15" i="13"/>
  <c r="HN15" i="13"/>
  <c r="HM15" i="13"/>
  <c r="HI15" i="13"/>
  <c r="HH15" i="13"/>
  <c r="HB15" i="13"/>
  <c r="GX15" i="13"/>
  <c r="GV15" i="13"/>
  <c r="GT15" i="13"/>
  <c r="GS15" i="13"/>
  <c r="GO15" i="13"/>
  <c r="GN15" i="13"/>
  <c r="GH15" i="13"/>
  <c r="GD15" i="13"/>
  <c r="GB15" i="13"/>
  <c r="FZ15" i="13"/>
  <c r="FY15" i="13"/>
  <c r="FU15" i="13"/>
  <c r="FT15" i="13"/>
  <c r="FN15" i="13"/>
  <c r="FJ15" i="13"/>
  <c r="FH15" i="13"/>
  <c r="FF15" i="13"/>
  <c r="FE15" i="13"/>
  <c r="FA15" i="13"/>
  <c r="EZ15" i="13"/>
  <c r="ET15" i="13"/>
  <c r="EP15" i="13"/>
  <c r="EN15" i="13"/>
  <c r="EL15" i="13"/>
  <c r="EK15" i="13"/>
  <c r="EG15" i="13"/>
  <c r="EF15" i="13"/>
  <c r="DZ15" i="13"/>
  <c r="DV15" i="13"/>
  <c r="DT15" i="13"/>
  <c r="DR15" i="13"/>
  <c r="DQ15" i="13"/>
  <c r="DM15" i="13"/>
  <c r="DL15" i="13"/>
  <c r="DF15" i="13"/>
  <c r="DB15" i="13"/>
  <c r="CZ15" i="13"/>
  <c r="CX15" i="13"/>
  <c r="CW15" i="13"/>
  <c r="CS15" i="13"/>
  <c r="CR15" i="13"/>
  <c r="CL15" i="13"/>
  <c r="CJ15" i="13"/>
  <c r="CH15" i="13"/>
  <c r="CF15" i="13"/>
  <c r="CE15" i="13"/>
  <c r="CD15" i="13"/>
  <c r="CC15" i="13"/>
  <c r="BY15" i="13"/>
  <c r="BX15" i="13"/>
  <c r="BR15" i="13"/>
  <c r="BP15" i="13"/>
  <c r="BN15" i="13"/>
  <c r="BL15" i="13"/>
  <c r="BK15" i="13"/>
  <c r="BJ15" i="13"/>
  <c r="BI15" i="13"/>
  <c r="BE15" i="13"/>
  <c r="BD15" i="13"/>
  <c r="AX15" i="13"/>
  <c r="AV15" i="13"/>
  <c r="AT15" i="13"/>
  <c r="AR15" i="13"/>
  <c r="AQ15" i="13"/>
  <c r="AP15" i="13"/>
  <c r="AO15" i="13"/>
  <c r="AK15" i="13"/>
  <c r="AJ15" i="13"/>
  <c r="AE15" i="13"/>
  <c r="AC15" i="13"/>
  <c r="AA15" i="13"/>
  <c r="Y15" i="13"/>
  <c r="X15" i="13"/>
  <c r="W15" i="13"/>
  <c r="HZ14" i="13"/>
  <c r="HY14" i="13"/>
  <c r="HX14" i="13"/>
  <c r="HW14" i="13"/>
  <c r="HU14" i="13"/>
  <c r="HS14" i="13"/>
  <c r="HQ14" i="13"/>
  <c r="HF14" i="13"/>
  <c r="HE14" i="13"/>
  <c r="HD14" i="13"/>
  <c r="HC14" i="13"/>
  <c r="GY14" i="13"/>
  <c r="GW14" i="13"/>
  <c r="GL14" i="13"/>
  <c r="GK14" i="13"/>
  <c r="GJ14" i="13"/>
  <c r="GI14" i="13"/>
  <c r="GE14" i="13"/>
  <c r="GC14" i="13"/>
  <c r="FR14" i="13"/>
  <c r="FQ14" i="13"/>
  <c r="FP14" i="13"/>
  <c r="FO14" i="13"/>
  <c r="FK14" i="13"/>
  <c r="FI14" i="13"/>
  <c r="EX14" i="13"/>
  <c r="EW14" i="13"/>
  <c r="EV14" i="13"/>
  <c r="EU14" i="13"/>
  <c r="EQ14" i="13"/>
  <c r="EO14" i="13"/>
  <c r="ED14" i="13"/>
  <c r="EC14" i="13"/>
  <c r="EB14" i="13"/>
  <c r="EA14" i="13"/>
  <c r="DW14" i="13"/>
  <c r="DU14" i="13"/>
  <c r="DJ14" i="13"/>
  <c r="DI14" i="13"/>
  <c r="DH14" i="13"/>
  <c r="DG14" i="13"/>
  <c r="DC14" i="13"/>
  <c r="DA14" i="13"/>
  <c r="CP14" i="13"/>
  <c r="CO14" i="13"/>
  <c r="CN14" i="13"/>
  <c r="CM14" i="13"/>
  <c r="CK14" i="13"/>
  <c r="CI14" i="13"/>
  <c r="CG14" i="13"/>
  <c r="BV14" i="13"/>
  <c r="BU14" i="13"/>
  <c r="BT14" i="13"/>
  <c r="BS14" i="13"/>
  <c r="BQ14" i="13"/>
  <c r="BO14" i="13"/>
  <c r="BM14" i="13"/>
  <c r="BB14" i="13"/>
  <c r="BA14" i="13"/>
  <c r="AZ14" i="13"/>
  <c r="AY14" i="13"/>
  <c r="AW14" i="13"/>
  <c r="AU14" i="13"/>
  <c r="AS14" i="13"/>
  <c r="AI14" i="13"/>
  <c r="AH14" i="13"/>
  <c r="AD14" i="13"/>
  <c r="AB14" i="13"/>
  <c r="Z14" i="13"/>
  <c r="V14" i="13"/>
  <c r="HZ13" i="13"/>
  <c r="HZ15" i="13" s="1"/>
  <c r="HY13" i="13"/>
  <c r="HY15" i="13" s="1"/>
  <c r="HX13" i="13"/>
  <c r="HX15" i="13" s="1"/>
  <c r="HW13" i="13"/>
  <c r="HW15" i="13" s="1"/>
  <c r="HU13" i="13"/>
  <c r="HU15" i="13" s="1"/>
  <c r="HS13" i="13"/>
  <c r="HS15" i="13" s="1"/>
  <c r="HQ13" i="13"/>
  <c r="HQ15" i="13" s="1"/>
  <c r="HF13" i="13"/>
  <c r="HF15" i="13" s="1"/>
  <c r="HE13" i="13"/>
  <c r="HE15" i="13" s="1"/>
  <c r="HD13" i="13"/>
  <c r="HD15" i="13" s="1"/>
  <c r="HC13" i="13"/>
  <c r="HC15" i="13" s="1"/>
  <c r="GY13" i="13"/>
  <c r="GY15" i="13" s="1"/>
  <c r="GW13" i="13"/>
  <c r="GW15" i="13" s="1"/>
  <c r="GL13" i="13"/>
  <c r="GL15" i="13" s="1"/>
  <c r="GK13" i="13"/>
  <c r="GK15" i="13" s="1"/>
  <c r="GJ13" i="13"/>
  <c r="GJ15" i="13" s="1"/>
  <c r="GI13" i="13"/>
  <c r="GI15" i="13" s="1"/>
  <c r="GE13" i="13"/>
  <c r="GE15" i="13" s="1"/>
  <c r="GC13" i="13"/>
  <c r="GC15" i="13" s="1"/>
  <c r="FR13" i="13"/>
  <c r="FR15" i="13" s="1"/>
  <c r="FQ13" i="13"/>
  <c r="FQ15" i="13" s="1"/>
  <c r="FP13" i="13"/>
  <c r="FP15" i="13" s="1"/>
  <c r="FO13" i="13"/>
  <c r="FO15" i="13" s="1"/>
  <c r="FK13" i="13"/>
  <c r="FK15" i="13" s="1"/>
  <c r="FI13" i="13"/>
  <c r="FI15" i="13" s="1"/>
  <c r="EX13" i="13"/>
  <c r="EX15" i="13" s="1"/>
  <c r="EW13" i="13"/>
  <c r="EW15" i="13" s="1"/>
  <c r="EV13" i="13"/>
  <c r="EV15" i="13" s="1"/>
  <c r="EU13" i="13"/>
  <c r="EU15" i="13" s="1"/>
  <c r="EQ13" i="13"/>
  <c r="EQ15" i="13" s="1"/>
  <c r="EO13" i="13"/>
  <c r="EO15" i="13" s="1"/>
  <c r="ED13" i="13"/>
  <c r="ED15" i="13" s="1"/>
  <c r="EC13" i="13"/>
  <c r="EC15" i="13" s="1"/>
  <c r="EB13" i="13"/>
  <c r="EB15" i="13" s="1"/>
  <c r="EA13" i="13"/>
  <c r="EA15" i="13" s="1"/>
  <c r="DW13" i="13"/>
  <c r="DW15" i="13" s="1"/>
  <c r="DU13" i="13"/>
  <c r="DU15" i="13" s="1"/>
  <c r="DJ13" i="13"/>
  <c r="DJ15" i="13" s="1"/>
  <c r="DI13" i="13"/>
  <c r="DI15" i="13" s="1"/>
  <c r="DH13" i="13"/>
  <c r="DH15" i="13" s="1"/>
  <c r="DG13" i="13"/>
  <c r="DG15" i="13" s="1"/>
  <c r="DC13" i="13"/>
  <c r="DC15" i="13" s="1"/>
  <c r="DA13" i="13"/>
  <c r="DA15" i="13" s="1"/>
  <c r="CP13" i="13"/>
  <c r="CP15" i="13" s="1"/>
  <c r="CO13" i="13"/>
  <c r="CO15" i="13" s="1"/>
  <c r="CN13" i="13"/>
  <c r="CN15" i="13" s="1"/>
  <c r="CM13" i="13"/>
  <c r="CM15" i="13" s="1"/>
  <c r="CK13" i="13"/>
  <c r="CK15" i="13" s="1"/>
  <c r="CI13" i="13"/>
  <c r="CI15" i="13" s="1"/>
  <c r="CG13" i="13"/>
  <c r="CG15" i="13" s="1"/>
  <c r="BV13" i="13"/>
  <c r="BV15" i="13" s="1"/>
  <c r="BU13" i="13"/>
  <c r="BU15" i="13" s="1"/>
  <c r="BT13" i="13"/>
  <c r="BT15" i="13" s="1"/>
  <c r="BS13" i="13"/>
  <c r="BS15" i="13" s="1"/>
  <c r="BQ13" i="13"/>
  <c r="BQ15" i="13" s="1"/>
  <c r="BO13" i="13"/>
  <c r="BO15" i="13" s="1"/>
  <c r="BM13" i="13"/>
  <c r="BM15" i="13" s="1"/>
  <c r="BB13" i="13"/>
  <c r="BB15" i="13" s="1"/>
  <c r="BA13" i="13"/>
  <c r="BA15" i="13" s="1"/>
  <c r="AZ13" i="13"/>
  <c r="AZ15" i="13" s="1"/>
  <c r="AY13" i="13"/>
  <c r="AY15" i="13" s="1"/>
  <c r="AW13" i="13"/>
  <c r="AW15" i="13" s="1"/>
  <c r="AU13" i="13"/>
  <c r="AU15" i="13" s="1"/>
  <c r="AS13" i="13"/>
  <c r="AS15" i="13" s="1"/>
  <c r="AI13" i="13"/>
  <c r="AI15" i="13" s="1"/>
  <c r="AH13" i="13"/>
  <c r="AH15" i="13" s="1"/>
  <c r="AD13" i="13"/>
  <c r="AD15" i="13" s="1"/>
  <c r="AB13" i="13"/>
  <c r="AB15" i="13" s="1"/>
  <c r="Z13" i="13"/>
  <c r="Z15" i="13" s="1"/>
  <c r="V13" i="13"/>
  <c r="IC12" i="13"/>
  <c r="IB12" i="13"/>
  <c r="HV12" i="13"/>
  <c r="HT12" i="13"/>
  <c r="HR12" i="13"/>
  <c r="HP12" i="13"/>
  <c r="HO12" i="13"/>
  <c r="HN12" i="13"/>
  <c r="HM12" i="13"/>
  <c r="HI12" i="13"/>
  <c r="HH12" i="13"/>
  <c r="HB12" i="13"/>
  <c r="GZ12" i="13"/>
  <c r="GX12" i="13"/>
  <c r="GV12" i="13"/>
  <c r="GU12" i="13"/>
  <c r="GT12" i="13"/>
  <c r="GS12" i="13"/>
  <c r="GO12" i="13"/>
  <c r="GN12" i="13"/>
  <c r="GH12" i="13"/>
  <c r="GD12" i="13"/>
  <c r="GB12" i="13"/>
  <c r="FZ12" i="13"/>
  <c r="FY12" i="13"/>
  <c r="FU12" i="13"/>
  <c r="FT12" i="13"/>
  <c r="FN12" i="13"/>
  <c r="FJ12" i="13"/>
  <c r="FH12" i="13"/>
  <c r="FF12" i="13"/>
  <c r="FE12" i="13"/>
  <c r="FA12" i="13"/>
  <c r="EZ12" i="13"/>
  <c r="ET12" i="13"/>
  <c r="EP12" i="13"/>
  <c r="EN12" i="13"/>
  <c r="EL12" i="13"/>
  <c r="EK12" i="13"/>
  <c r="EG12" i="13"/>
  <c r="EF12" i="13"/>
  <c r="DZ12" i="13"/>
  <c r="DV12" i="13"/>
  <c r="DT12" i="13"/>
  <c r="DR12" i="13"/>
  <c r="DQ12" i="13"/>
  <c r="DM12" i="13"/>
  <c r="DL12" i="13"/>
  <c r="DF12" i="13"/>
  <c r="DB12" i="13"/>
  <c r="CZ12" i="13"/>
  <c r="CX12" i="13"/>
  <c r="CW12" i="13"/>
  <c r="CS12" i="13"/>
  <c r="CR12" i="13"/>
  <c r="CL12" i="13"/>
  <c r="CJ12" i="13"/>
  <c r="CH12" i="13"/>
  <c r="CF12" i="13"/>
  <c r="CE12" i="13"/>
  <c r="CD12" i="13"/>
  <c r="CC12" i="13"/>
  <c r="BY12" i="13"/>
  <c r="BX12" i="13"/>
  <c r="BR12" i="13"/>
  <c r="BP12" i="13"/>
  <c r="BN12" i="13"/>
  <c r="BL12" i="13"/>
  <c r="BK12" i="13"/>
  <c r="BJ12" i="13"/>
  <c r="BI12" i="13"/>
  <c r="BE12" i="13"/>
  <c r="BD12" i="13"/>
  <c r="AX12" i="13"/>
  <c r="AV12" i="13"/>
  <c r="AT12" i="13"/>
  <c r="AR12" i="13"/>
  <c r="AQ12" i="13"/>
  <c r="AP12" i="13"/>
  <c r="AO12" i="13"/>
  <c r="AK12" i="13"/>
  <c r="AJ12" i="13"/>
  <c r="AE12" i="13"/>
  <c r="AC12" i="13"/>
  <c r="AA12" i="13"/>
  <c r="Y12" i="13"/>
  <c r="X12" i="13"/>
  <c r="W12" i="13"/>
  <c r="HZ11" i="13"/>
  <c r="HY11" i="13"/>
  <c r="HX11" i="13"/>
  <c r="HW11" i="13"/>
  <c r="HU11" i="13"/>
  <c r="HS11" i="13"/>
  <c r="HQ11" i="13"/>
  <c r="HF11" i="13"/>
  <c r="HE11" i="13"/>
  <c r="HD11" i="13"/>
  <c r="HC11" i="13"/>
  <c r="HA11" i="13"/>
  <c r="GY11" i="13"/>
  <c r="GW11" i="13"/>
  <c r="GL11" i="13"/>
  <c r="GK11" i="13"/>
  <c r="GJ11" i="13"/>
  <c r="GI11" i="13"/>
  <c r="GE11" i="13"/>
  <c r="GC11" i="13"/>
  <c r="FR11" i="13"/>
  <c r="FQ11" i="13"/>
  <c r="FP11" i="13"/>
  <c r="FO11" i="13"/>
  <c r="FK11" i="13"/>
  <c r="FI11" i="13"/>
  <c r="EX11" i="13"/>
  <c r="EW11" i="13"/>
  <c r="EV11" i="13"/>
  <c r="EU11" i="13"/>
  <c r="EQ11" i="13"/>
  <c r="EO11" i="13"/>
  <c r="ED11" i="13"/>
  <c r="EC11" i="13"/>
  <c r="EB11" i="13"/>
  <c r="EA11" i="13"/>
  <c r="DW11" i="13"/>
  <c r="DU11" i="13"/>
  <c r="DJ11" i="13"/>
  <c r="DI11" i="13"/>
  <c r="DH11" i="13"/>
  <c r="DG11" i="13"/>
  <c r="DC11" i="13"/>
  <c r="DA11" i="13"/>
  <c r="CP11" i="13"/>
  <c r="CO11" i="13"/>
  <c r="CN11" i="13"/>
  <c r="CM11" i="13"/>
  <c r="CK11" i="13"/>
  <c r="CI11" i="13"/>
  <c r="CG11" i="13"/>
  <c r="BV11" i="13"/>
  <c r="BU11" i="13"/>
  <c r="BT11" i="13"/>
  <c r="BS11" i="13"/>
  <c r="BQ11" i="13"/>
  <c r="BO11" i="13"/>
  <c r="BM11" i="13"/>
  <c r="BB11" i="13"/>
  <c r="BA11" i="13"/>
  <c r="AZ11" i="13"/>
  <c r="AY11" i="13"/>
  <c r="AW11" i="13"/>
  <c r="AU11" i="13"/>
  <c r="AS11" i="13"/>
  <c r="AI11" i="13"/>
  <c r="AH11" i="13"/>
  <c r="AD11" i="13"/>
  <c r="AB11" i="13"/>
  <c r="Z11" i="13"/>
  <c r="V11" i="13"/>
  <c r="HZ10" i="13"/>
  <c r="HY10" i="13"/>
  <c r="HX10" i="13"/>
  <c r="HW10" i="13"/>
  <c r="HU10" i="13"/>
  <c r="HS10" i="13"/>
  <c r="HQ10" i="13"/>
  <c r="HF10" i="13"/>
  <c r="HE10" i="13"/>
  <c r="HD10" i="13"/>
  <c r="HC10" i="13"/>
  <c r="HA10" i="13"/>
  <c r="GY10" i="13"/>
  <c r="GW10" i="13"/>
  <c r="GL10" i="13"/>
  <c r="GK10" i="13"/>
  <c r="GJ10" i="13"/>
  <c r="GI10" i="13"/>
  <c r="GE10" i="13"/>
  <c r="GC10" i="13"/>
  <c r="FR10" i="13"/>
  <c r="FQ10" i="13"/>
  <c r="FP10" i="13"/>
  <c r="FO10" i="13"/>
  <c r="FK10" i="13"/>
  <c r="FI10" i="13"/>
  <c r="EX10" i="13"/>
  <c r="EW10" i="13"/>
  <c r="EV10" i="13"/>
  <c r="EU10" i="13"/>
  <c r="EQ10" i="13"/>
  <c r="EO10" i="13"/>
  <c r="ED10" i="13"/>
  <c r="EC10" i="13"/>
  <c r="EB10" i="13"/>
  <c r="EA10" i="13"/>
  <c r="DW10" i="13"/>
  <c r="DU10" i="13"/>
  <c r="DJ10" i="13"/>
  <c r="DI10" i="13"/>
  <c r="DH10" i="13"/>
  <c r="DG10" i="13"/>
  <c r="DC10" i="13"/>
  <c r="DA10" i="13"/>
  <c r="CP10" i="13"/>
  <c r="CO10" i="13"/>
  <c r="CN10" i="13"/>
  <c r="CM10" i="13"/>
  <c r="CK10" i="13"/>
  <c r="CI10" i="13"/>
  <c r="CG10" i="13"/>
  <c r="BV10" i="13"/>
  <c r="BU10" i="13"/>
  <c r="BT10" i="13"/>
  <c r="BS10" i="13"/>
  <c r="BQ10" i="13"/>
  <c r="BO10" i="13"/>
  <c r="BM10" i="13"/>
  <c r="BB10" i="13"/>
  <c r="BA10" i="13"/>
  <c r="AZ10" i="13"/>
  <c r="AY10" i="13"/>
  <c r="AW10" i="13"/>
  <c r="AU10" i="13"/>
  <c r="AS10" i="13"/>
  <c r="AI10" i="13"/>
  <c r="AH10" i="13"/>
  <c r="AD10" i="13"/>
  <c r="AB10" i="13"/>
  <c r="Z10" i="13"/>
  <c r="V10" i="13"/>
  <c r="HZ9" i="13"/>
  <c r="HY9" i="13"/>
  <c r="HX9" i="13"/>
  <c r="HW9" i="13"/>
  <c r="HU9" i="13"/>
  <c r="HS9" i="13"/>
  <c r="HQ9" i="13"/>
  <c r="HF9" i="13"/>
  <c r="HE9" i="13"/>
  <c r="HD9" i="13"/>
  <c r="HC9" i="13"/>
  <c r="HA9" i="13"/>
  <c r="GY9" i="13"/>
  <c r="GW9" i="13"/>
  <c r="GL9" i="13"/>
  <c r="GK9" i="13"/>
  <c r="GJ9" i="13"/>
  <c r="GI9" i="13"/>
  <c r="GE9" i="13"/>
  <c r="GC9" i="13"/>
  <c r="FR9" i="13"/>
  <c r="FQ9" i="13"/>
  <c r="FP9" i="13"/>
  <c r="FO9" i="13"/>
  <c r="FK9" i="13"/>
  <c r="FI9" i="13"/>
  <c r="EX9" i="13"/>
  <c r="EW9" i="13"/>
  <c r="EV9" i="13"/>
  <c r="EU9" i="13"/>
  <c r="EQ9" i="13"/>
  <c r="EO9" i="13"/>
  <c r="ED9" i="13"/>
  <c r="EC9" i="13"/>
  <c r="EB9" i="13"/>
  <c r="EA9" i="13"/>
  <c r="DW9" i="13"/>
  <c r="DU9" i="13"/>
  <c r="DJ9" i="13"/>
  <c r="DI9" i="13"/>
  <c r="DH9" i="13"/>
  <c r="DG9" i="13"/>
  <c r="DC9" i="13"/>
  <c r="DA9" i="13"/>
  <c r="CP9" i="13"/>
  <c r="CO9" i="13"/>
  <c r="CN9" i="13"/>
  <c r="CM9" i="13"/>
  <c r="CK9" i="13"/>
  <c r="CI9" i="13"/>
  <c r="CG9" i="13"/>
  <c r="BV9" i="13"/>
  <c r="BU9" i="13"/>
  <c r="BT9" i="13"/>
  <c r="BS9" i="13"/>
  <c r="BQ9" i="13"/>
  <c r="BO9" i="13"/>
  <c r="BM9" i="13"/>
  <c r="BB9" i="13"/>
  <c r="BA9" i="13"/>
  <c r="AZ9" i="13"/>
  <c r="AY9" i="13"/>
  <c r="AW9" i="13"/>
  <c r="AU9" i="13"/>
  <c r="AS9" i="13"/>
  <c r="AI9" i="13"/>
  <c r="AH9" i="13"/>
  <c r="AD9" i="13"/>
  <c r="AB9" i="13"/>
  <c r="Z9" i="13"/>
  <c r="V9" i="13"/>
  <c r="HZ8" i="13"/>
  <c r="HY8" i="13"/>
  <c r="HX8" i="13"/>
  <c r="HW8" i="13"/>
  <c r="HU8" i="13"/>
  <c r="HS8" i="13"/>
  <c r="HQ8" i="13"/>
  <c r="HF8" i="13"/>
  <c r="HE8" i="13"/>
  <c r="HD8" i="13"/>
  <c r="HC8" i="13"/>
  <c r="HA8" i="13"/>
  <c r="GY8" i="13"/>
  <c r="GW8" i="13"/>
  <c r="GL8" i="13"/>
  <c r="GK8" i="13"/>
  <c r="GJ8" i="13"/>
  <c r="GI8" i="13"/>
  <c r="GE8" i="13"/>
  <c r="GC8" i="13"/>
  <c r="FR8" i="13"/>
  <c r="FQ8" i="13"/>
  <c r="FP8" i="13"/>
  <c r="FO8" i="13"/>
  <c r="FK8" i="13"/>
  <c r="FI8" i="13"/>
  <c r="EX8" i="13"/>
  <c r="EW8" i="13"/>
  <c r="EV8" i="13"/>
  <c r="EU8" i="13"/>
  <c r="EQ8" i="13"/>
  <c r="EO8" i="13"/>
  <c r="ED8" i="13"/>
  <c r="EC8" i="13"/>
  <c r="EB8" i="13"/>
  <c r="EA8" i="13"/>
  <c r="DW8" i="13"/>
  <c r="DU8" i="13"/>
  <c r="DJ8" i="13"/>
  <c r="DI8" i="13"/>
  <c r="DH8" i="13"/>
  <c r="DG8" i="13"/>
  <c r="DC8" i="13"/>
  <c r="DA8" i="13"/>
  <c r="CP8" i="13"/>
  <c r="CO8" i="13"/>
  <c r="CN8" i="13"/>
  <c r="CM8" i="13"/>
  <c r="CK8" i="13"/>
  <c r="CI8" i="13"/>
  <c r="CG8" i="13"/>
  <c r="BV8" i="13"/>
  <c r="BU8" i="13"/>
  <c r="BT8" i="13"/>
  <c r="BS8" i="13"/>
  <c r="BQ8" i="13"/>
  <c r="BO8" i="13"/>
  <c r="BM8" i="13"/>
  <c r="BB8" i="13"/>
  <c r="BA8" i="13"/>
  <c r="AZ8" i="13"/>
  <c r="AY8" i="13"/>
  <c r="AW8" i="13"/>
  <c r="AU8" i="13"/>
  <c r="AS8" i="13"/>
  <c r="AI8" i="13"/>
  <c r="AH8" i="13"/>
  <c r="AD8" i="13"/>
  <c r="AB8" i="13"/>
  <c r="Z8" i="13"/>
  <c r="V8" i="13"/>
  <c r="HZ7" i="13"/>
  <c r="HY7" i="13"/>
  <c r="HX7" i="13"/>
  <c r="HW7" i="13"/>
  <c r="HU7" i="13"/>
  <c r="HS7" i="13"/>
  <c r="HQ7" i="13"/>
  <c r="HF7" i="13"/>
  <c r="HE7" i="13"/>
  <c r="HD7" i="13"/>
  <c r="HC7" i="13"/>
  <c r="HA7" i="13"/>
  <c r="GY7" i="13"/>
  <c r="GW7" i="13"/>
  <c r="GL7" i="13"/>
  <c r="GK7" i="13"/>
  <c r="GJ7" i="13"/>
  <c r="GI7" i="13"/>
  <c r="GE7" i="13"/>
  <c r="GC7" i="13"/>
  <c r="FR7" i="13"/>
  <c r="FQ7" i="13"/>
  <c r="FP7" i="13"/>
  <c r="FO7" i="13"/>
  <c r="FK7" i="13"/>
  <c r="FI7" i="13"/>
  <c r="EX7" i="13"/>
  <c r="EW7" i="13"/>
  <c r="EV7" i="13"/>
  <c r="EU7" i="13"/>
  <c r="EQ7" i="13"/>
  <c r="EO7" i="13"/>
  <c r="ED7" i="13"/>
  <c r="EC7" i="13"/>
  <c r="EB7" i="13"/>
  <c r="EA7" i="13"/>
  <c r="DW7" i="13"/>
  <c r="DU7" i="13"/>
  <c r="DJ7" i="13"/>
  <c r="DI7" i="13"/>
  <c r="DH7" i="13"/>
  <c r="DG7" i="13"/>
  <c r="DC7" i="13"/>
  <c r="DA7" i="13"/>
  <c r="CP7" i="13"/>
  <c r="CO7" i="13"/>
  <c r="CN7" i="13"/>
  <c r="CM7" i="13"/>
  <c r="CK7" i="13"/>
  <c r="CI7" i="13"/>
  <c r="CG7" i="13"/>
  <c r="BV7" i="13"/>
  <c r="BU7" i="13"/>
  <c r="BT7" i="13"/>
  <c r="BS7" i="13"/>
  <c r="BQ7" i="13"/>
  <c r="BO7" i="13"/>
  <c r="BM7" i="13"/>
  <c r="BB7" i="13"/>
  <c r="BA7" i="13"/>
  <c r="AZ7" i="13"/>
  <c r="AY7" i="13"/>
  <c r="AW7" i="13"/>
  <c r="AU7" i="13"/>
  <c r="AS7" i="13"/>
  <c r="AI7" i="13"/>
  <c r="AH7" i="13"/>
  <c r="AD7" i="13"/>
  <c r="AB7" i="13"/>
  <c r="Z7" i="13"/>
  <c r="V7" i="13"/>
  <c r="HZ6" i="13"/>
  <c r="HZ12" i="13" s="1"/>
  <c r="HY6" i="13"/>
  <c r="HY12" i="13" s="1"/>
  <c r="HX6" i="13"/>
  <c r="HX12" i="13" s="1"/>
  <c r="HW6" i="13"/>
  <c r="HW12" i="13" s="1"/>
  <c r="HU6" i="13"/>
  <c r="HU12" i="13" s="1"/>
  <c r="HS6" i="13"/>
  <c r="HS12" i="13" s="1"/>
  <c r="HQ6" i="13"/>
  <c r="HQ12" i="13" s="1"/>
  <c r="HF6" i="13"/>
  <c r="HF12" i="13" s="1"/>
  <c r="HE6" i="13"/>
  <c r="HE12" i="13" s="1"/>
  <c r="HD6" i="13"/>
  <c r="HD12" i="13" s="1"/>
  <c r="HC6" i="13"/>
  <c r="HC12" i="13" s="1"/>
  <c r="HA6" i="13"/>
  <c r="HA12" i="13" s="1"/>
  <c r="GY6" i="13"/>
  <c r="GY12" i="13" s="1"/>
  <c r="GW6" i="13"/>
  <c r="GW12" i="13" s="1"/>
  <c r="GL6" i="13"/>
  <c r="GL12" i="13" s="1"/>
  <c r="GK6" i="13"/>
  <c r="GK12" i="13" s="1"/>
  <c r="GJ6" i="13"/>
  <c r="GJ12" i="13" s="1"/>
  <c r="GI6" i="13"/>
  <c r="GI12" i="13" s="1"/>
  <c r="GE6" i="13"/>
  <c r="GE12" i="13" s="1"/>
  <c r="GC6" i="13"/>
  <c r="GC12" i="13" s="1"/>
  <c r="FR6" i="13"/>
  <c r="FR12" i="13" s="1"/>
  <c r="FQ6" i="13"/>
  <c r="FQ12" i="13" s="1"/>
  <c r="FP6" i="13"/>
  <c r="FP12" i="13" s="1"/>
  <c r="FO6" i="13"/>
  <c r="FO12" i="13" s="1"/>
  <c r="FK6" i="13"/>
  <c r="FK12" i="13" s="1"/>
  <c r="FI6" i="13"/>
  <c r="FI12" i="13" s="1"/>
  <c r="EX6" i="13"/>
  <c r="EX12" i="13" s="1"/>
  <c r="EW6" i="13"/>
  <c r="EW12" i="13" s="1"/>
  <c r="EV6" i="13"/>
  <c r="EV12" i="13" s="1"/>
  <c r="EU6" i="13"/>
  <c r="EU12" i="13" s="1"/>
  <c r="EQ6" i="13"/>
  <c r="EQ12" i="13" s="1"/>
  <c r="EO6" i="13"/>
  <c r="EO12" i="13" s="1"/>
  <c r="ED6" i="13"/>
  <c r="ED12" i="13" s="1"/>
  <c r="EC6" i="13"/>
  <c r="EC12" i="13" s="1"/>
  <c r="EB6" i="13"/>
  <c r="EB12" i="13" s="1"/>
  <c r="EA6" i="13"/>
  <c r="EA12" i="13" s="1"/>
  <c r="DW6" i="13"/>
  <c r="DW12" i="13" s="1"/>
  <c r="DU6" i="13"/>
  <c r="DU12" i="13" s="1"/>
  <c r="DJ6" i="13"/>
  <c r="DJ12" i="13" s="1"/>
  <c r="DI6" i="13"/>
  <c r="DI12" i="13" s="1"/>
  <c r="DH6" i="13"/>
  <c r="DH12" i="13" s="1"/>
  <c r="DG6" i="13"/>
  <c r="DG12" i="13" s="1"/>
  <c r="DC6" i="13"/>
  <c r="DC12" i="13" s="1"/>
  <c r="DA6" i="13"/>
  <c r="DA12" i="13" s="1"/>
  <c r="CP6" i="13"/>
  <c r="CP12" i="13" s="1"/>
  <c r="CO6" i="13"/>
  <c r="CO12" i="13" s="1"/>
  <c r="CN6" i="13"/>
  <c r="CN12" i="13" s="1"/>
  <c r="CM6" i="13"/>
  <c r="CM12" i="13" s="1"/>
  <c r="CK6" i="13"/>
  <c r="CK12" i="13" s="1"/>
  <c r="CI6" i="13"/>
  <c r="CI12" i="13" s="1"/>
  <c r="CG6" i="13"/>
  <c r="CG12" i="13" s="1"/>
  <c r="BV6" i="13"/>
  <c r="BV12" i="13" s="1"/>
  <c r="BU6" i="13"/>
  <c r="BU12" i="13" s="1"/>
  <c r="BT6" i="13"/>
  <c r="BT12" i="13" s="1"/>
  <c r="BS6" i="13"/>
  <c r="BS12" i="13" s="1"/>
  <c r="BQ6" i="13"/>
  <c r="BQ12" i="13" s="1"/>
  <c r="BO6" i="13"/>
  <c r="BO12" i="13" s="1"/>
  <c r="BM6" i="13"/>
  <c r="BM12" i="13" s="1"/>
  <c r="BB6" i="13"/>
  <c r="BB12" i="13" s="1"/>
  <c r="BA6" i="13"/>
  <c r="BA12" i="13" s="1"/>
  <c r="AZ6" i="13"/>
  <c r="AZ12" i="13" s="1"/>
  <c r="AY6" i="13"/>
  <c r="AY12" i="13" s="1"/>
  <c r="AW6" i="13"/>
  <c r="AW12" i="13" s="1"/>
  <c r="AU6" i="13"/>
  <c r="AU12" i="13" s="1"/>
  <c r="AS6" i="13"/>
  <c r="AS12" i="13" s="1"/>
  <c r="AI6" i="13"/>
  <c r="AI12" i="13" s="1"/>
  <c r="AH6" i="13"/>
  <c r="AH12" i="13" s="1"/>
  <c r="AD6" i="13"/>
  <c r="AD12" i="13" s="1"/>
  <c r="AB6" i="13"/>
  <c r="AB12" i="13" s="1"/>
  <c r="Z6" i="13"/>
  <c r="Z12" i="13" s="1"/>
  <c r="V6" i="13"/>
  <c r="R6" i="12"/>
  <c r="R7" i="12"/>
  <c r="R8" i="12"/>
  <c r="R9" i="12"/>
  <c r="R10" i="12"/>
  <c r="R11" i="12"/>
  <c r="R13" i="12"/>
  <c r="R14" i="12"/>
  <c r="R16" i="12"/>
  <c r="R17" i="12"/>
  <c r="R19" i="12"/>
  <c r="R20" i="12"/>
  <c r="R22" i="12"/>
  <c r="R23" i="12"/>
  <c r="R24" i="12"/>
  <c r="R25" i="12"/>
  <c r="R26" i="12"/>
  <c r="R27" i="12"/>
  <c r="R28" i="12"/>
  <c r="R29" i="12"/>
  <c r="R30" i="12"/>
  <c r="R31" i="12"/>
  <c r="R33" i="12"/>
  <c r="R34" i="12"/>
  <c r="R35" i="12"/>
  <c r="R37" i="12"/>
  <c r="R38" i="12"/>
  <c r="Q6" i="12"/>
  <c r="Q7" i="12"/>
  <c r="Q8" i="12"/>
  <c r="Q9" i="12"/>
  <c r="Q10" i="12"/>
  <c r="Q11" i="12"/>
  <c r="Q13" i="12"/>
  <c r="Q14" i="12"/>
  <c r="Q16" i="12"/>
  <c r="Q17" i="12"/>
  <c r="Q19" i="12"/>
  <c r="Q20" i="12"/>
  <c r="Q22" i="12"/>
  <c r="Q23" i="12"/>
  <c r="Q24" i="12"/>
  <c r="Q25" i="12"/>
  <c r="Q26" i="12"/>
  <c r="Q27" i="12"/>
  <c r="Q28" i="12"/>
  <c r="Q29" i="12"/>
  <c r="Q30" i="12"/>
  <c r="Q31" i="12"/>
  <c r="Q33" i="12"/>
  <c r="Q34" i="12"/>
  <c r="Q35" i="12"/>
  <c r="Q37" i="12"/>
  <c r="Q38" i="12"/>
  <c r="J33" i="12"/>
  <c r="J34" i="12"/>
  <c r="J35" i="12"/>
  <c r="J37" i="12"/>
  <c r="J38" i="12"/>
  <c r="J6" i="12"/>
  <c r="J7" i="12"/>
  <c r="J8" i="12"/>
  <c r="J9" i="12"/>
  <c r="J10" i="12"/>
  <c r="J11" i="12"/>
  <c r="J13" i="12"/>
  <c r="J14" i="12"/>
  <c r="J16" i="12"/>
  <c r="J17" i="12"/>
  <c r="J19" i="12"/>
  <c r="J20" i="12"/>
  <c r="J22" i="12"/>
  <c r="J23" i="12"/>
  <c r="J24" i="12"/>
  <c r="J25" i="12"/>
  <c r="J26" i="12"/>
  <c r="J27" i="12"/>
  <c r="J28" i="12"/>
  <c r="J29" i="12"/>
  <c r="J30" i="12"/>
  <c r="J31" i="12"/>
  <c r="H33" i="12"/>
  <c r="H34" i="12"/>
  <c r="H35" i="12"/>
  <c r="H37" i="12"/>
  <c r="H38" i="12"/>
  <c r="H6" i="12"/>
  <c r="H7" i="12"/>
  <c r="H8" i="12"/>
  <c r="H9" i="12"/>
  <c r="H10" i="12"/>
  <c r="H11" i="12"/>
  <c r="H13" i="12"/>
  <c r="H14" i="12"/>
  <c r="H16" i="12"/>
  <c r="H17" i="12"/>
  <c r="H19" i="12"/>
  <c r="H20" i="12"/>
  <c r="H22" i="12"/>
  <c r="H23" i="12"/>
  <c r="H24" i="12"/>
  <c r="H25" i="12"/>
  <c r="H26" i="12"/>
  <c r="H27" i="12"/>
  <c r="H28" i="12"/>
  <c r="H29" i="12"/>
  <c r="H30" i="12"/>
  <c r="H31" i="12"/>
  <c r="F33" i="12"/>
  <c r="F34" i="12"/>
  <c r="F35" i="12"/>
  <c r="F37" i="12"/>
  <c r="F38" i="12"/>
  <c r="F6" i="12"/>
  <c r="F7" i="12"/>
  <c r="F8" i="12"/>
  <c r="F9" i="12"/>
  <c r="F10" i="12"/>
  <c r="F11" i="12"/>
  <c r="F13" i="12"/>
  <c r="F14" i="12"/>
  <c r="F16" i="12"/>
  <c r="F17" i="12"/>
  <c r="F19" i="12"/>
  <c r="F20" i="12"/>
  <c r="F22" i="12"/>
  <c r="F23" i="12"/>
  <c r="F24" i="12"/>
  <c r="F25" i="12"/>
  <c r="F26" i="12"/>
  <c r="F27" i="12"/>
  <c r="F28" i="12"/>
  <c r="F29" i="12"/>
  <c r="F30" i="12"/>
  <c r="F31" i="12"/>
  <c r="E33" i="12"/>
  <c r="E34" i="12"/>
  <c r="E35" i="12"/>
  <c r="E37" i="12"/>
  <c r="E38" i="12"/>
  <c r="E6" i="12"/>
  <c r="E7" i="12"/>
  <c r="E8" i="12"/>
  <c r="E9" i="12"/>
  <c r="E10" i="12"/>
  <c r="E11" i="12"/>
  <c r="E13" i="12"/>
  <c r="E14" i="12"/>
  <c r="E16" i="12"/>
  <c r="E17" i="12"/>
  <c r="E19" i="12"/>
  <c r="E20" i="12"/>
  <c r="E22" i="12"/>
  <c r="E23" i="12"/>
  <c r="E24" i="12"/>
  <c r="E25" i="12"/>
  <c r="E26" i="12"/>
  <c r="E27" i="12"/>
  <c r="E28" i="12"/>
  <c r="E29" i="12"/>
  <c r="E30" i="12"/>
  <c r="E31" i="12"/>
  <c r="D33" i="12"/>
  <c r="D34" i="12"/>
  <c r="D35" i="12"/>
  <c r="D37" i="12"/>
  <c r="D38" i="12"/>
  <c r="D6" i="12"/>
  <c r="D7" i="12"/>
  <c r="D8" i="12"/>
  <c r="D9" i="12"/>
  <c r="D10" i="12"/>
  <c r="D11" i="12"/>
  <c r="D13" i="12"/>
  <c r="D14" i="12"/>
  <c r="D16" i="12"/>
  <c r="D17" i="12"/>
  <c r="D19" i="12"/>
  <c r="D20" i="12"/>
  <c r="D22" i="12"/>
  <c r="D23" i="12"/>
  <c r="D24" i="12"/>
  <c r="D25" i="12"/>
  <c r="D26" i="12"/>
  <c r="D27" i="12"/>
  <c r="D28" i="12"/>
  <c r="D29" i="12"/>
  <c r="D30" i="12"/>
  <c r="D31" i="12"/>
  <c r="C33" i="12"/>
  <c r="C34" i="12"/>
  <c r="C35" i="12"/>
  <c r="C37" i="12"/>
  <c r="C38" i="12"/>
  <c r="C6" i="12"/>
  <c r="C7" i="12"/>
  <c r="C8" i="12"/>
  <c r="C9" i="12"/>
  <c r="C10" i="12"/>
  <c r="C11" i="12"/>
  <c r="C13" i="12"/>
  <c r="C14" i="12"/>
  <c r="C16" i="12"/>
  <c r="C17" i="12"/>
  <c r="C19" i="12"/>
  <c r="C20" i="12"/>
  <c r="C22" i="12"/>
  <c r="C23" i="12"/>
  <c r="C24" i="12"/>
  <c r="C25" i="12"/>
  <c r="C26" i="12"/>
  <c r="C27" i="12"/>
  <c r="C28" i="12"/>
  <c r="C29" i="12"/>
  <c r="C30" i="12"/>
  <c r="C31" i="12"/>
  <c r="L63" i="12"/>
  <c r="P62" i="12"/>
  <c r="K62" i="12"/>
  <c r="I62" i="12"/>
  <c r="G62" i="12"/>
  <c r="O62" i="12"/>
  <c r="P61" i="12"/>
  <c r="K61" i="12"/>
  <c r="I61" i="12"/>
  <c r="G61" i="12"/>
  <c r="O61" i="12"/>
  <c r="P60" i="12"/>
  <c r="K60" i="12"/>
  <c r="I60" i="12"/>
  <c r="G60" i="12"/>
  <c r="O60" i="12"/>
  <c r="R63" i="12"/>
  <c r="Q63" i="12"/>
  <c r="P59" i="12"/>
  <c r="P63" i="12" s="1"/>
  <c r="E63" i="12"/>
  <c r="L58" i="12"/>
  <c r="P57" i="12"/>
  <c r="K57" i="12"/>
  <c r="I57" i="12"/>
  <c r="G57" i="12"/>
  <c r="O57" i="12"/>
  <c r="R58" i="12"/>
  <c r="Q58" i="12"/>
  <c r="P56" i="12"/>
  <c r="P58" i="12" s="1"/>
  <c r="E58" i="12"/>
  <c r="L55" i="12"/>
  <c r="P54" i="12"/>
  <c r="K54" i="12"/>
  <c r="I54" i="12"/>
  <c r="G54" i="12"/>
  <c r="O54" i="12"/>
  <c r="P53" i="12"/>
  <c r="K53" i="12"/>
  <c r="I53" i="12"/>
  <c r="G53" i="12"/>
  <c r="O53" i="12"/>
  <c r="R55" i="12"/>
  <c r="Q55" i="12"/>
  <c r="P52" i="12"/>
  <c r="P55" i="12" s="1"/>
  <c r="E55" i="12"/>
  <c r="L51" i="12"/>
  <c r="P50" i="12"/>
  <c r="K50" i="12"/>
  <c r="I50" i="12"/>
  <c r="G50" i="12"/>
  <c r="O50" i="12"/>
  <c r="R51" i="12"/>
  <c r="Q51" i="12"/>
  <c r="P49" i="12"/>
  <c r="P51" i="12" s="1"/>
  <c r="E51" i="12"/>
  <c r="L48" i="12"/>
  <c r="P47" i="12"/>
  <c r="K47" i="12"/>
  <c r="I47" i="12"/>
  <c r="G47" i="12"/>
  <c r="O47" i="12"/>
  <c r="R48" i="12"/>
  <c r="Q48" i="12"/>
  <c r="P46" i="12"/>
  <c r="P48" i="12" s="1"/>
  <c r="E48" i="12"/>
  <c r="L45" i="12"/>
  <c r="P44" i="12"/>
  <c r="K44" i="12"/>
  <c r="I44" i="12"/>
  <c r="G44" i="12"/>
  <c r="O44" i="12"/>
  <c r="R45" i="12"/>
  <c r="Q45" i="12"/>
  <c r="P43" i="12"/>
  <c r="P45" i="12" s="1"/>
  <c r="E45" i="12"/>
  <c r="L42" i="12"/>
  <c r="P41" i="12"/>
  <c r="K41" i="12"/>
  <c r="I41" i="12"/>
  <c r="G41" i="12"/>
  <c r="O41" i="12"/>
  <c r="R42" i="12"/>
  <c r="Q42" i="12"/>
  <c r="P40" i="12"/>
  <c r="P42" i="12" s="1"/>
  <c r="E42" i="12"/>
  <c r="L39" i="12"/>
  <c r="P38" i="12"/>
  <c r="K38" i="12"/>
  <c r="I38" i="12"/>
  <c r="G38" i="12"/>
  <c r="O38" i="12"/>
  <c r="R39" i="12"/>
  <c r="Q39" i="12"/>
  <c r="P37" i="12"/>
  <c r="P39" i="12" s="1"/>
  <c r="E39" i="12"/>
  <c r="L36" i="12"/>
  <c r="P35" i="12"/>
  <c r="K35" i="12"/>
  <c r="I35" i="12"/>
  <c r="G35" i="12"/>
  <c r="O35" i="12"/>
  <c r="P34" i="12"/>
  <c r="K34" i="12"/>
  <c r="I34" i="12"/>
  <c r="G34" i="12"/>
  <c r="O34" i="12"/>
  <c r="R36" i="12"/>
  <c r="Q36" i="12"/>
  <c r="P33" i="12"/>
  <c r="P36" i="12" s="1"/>
  <c r="E36" i="12"/>
  <c r="L32" i="12"/>
  <c r="P31" i="12"/>
  <c r="K31" i="12"/>
  <c r="I31" i="12"/>
  <c r="G31" i="12"/>
  <c r="O31" i="12"/>
  <c r="P30" i="12"/>
  <c r="K30" i="12"/>
  <c r="I30" i="12"/>
  <c r="G30" i="12"/>
  <c r="O30" i="12"/>
  <c r="P29" i="12"/>
  <c r="K29" i="12"/>
  <c r="I29" i="12"/>
  <c r="G29" i="12"/>
  <c r="O29" i="12"/>
  <c r="P28" i="12"/>
  <c r="K28" i="12"/>
  <c r="I28" i="12"/>
  <c r="G28" i="12"/>
  <c r="O28" i="12"/>
  <c r="P27" i="12"/>
  <c r="K27" i="12"/>
  <c r="I27" i="12"/>
  <c r="G27" i="12"/>
  <c r="O27" i="12"/>
  <c r="P26" i="12"/>
  <c r="K26" i="12"/>
  <c r="I26" i="12"/>
  <c r="G26" i="12"/>
  <c r="O26" i="12"/>
  <c r="P25" i="12"/>
  <c r="K25" i="12"/>
  <c r="I25" i="12"/>
  <c r="G25" i="12"/>
  <c r="O25" i="12"/>
  <c r="P24" i="12"/>
  <c r="K24" i="12"/>
  <c r="I24" i="12"/>
  <c r="G24" i="12"/>
  <c r="O24" i="12"/>
  <c r="P23" i="12"/>
  <c r="K23" i="12"/>
  <c r="I23" i="12"/>
  <c r="G23" i="12"/>
  <c r="O23" i="12"/>
  <c r="R32" i="12"/>
  <c r="Q32" i="12"/>
  <c r="P22" i="12"/>
  <c r="P32" i="12" s="1"/>
  <c r="E32" i="12"/>
  <c r="L21" i="12"/>
  <c r="P20" i="12"/>
  <c r="K20" i="12"/>
  <c r="I20" i="12"/>
  <c r="G20" i="12"/>
  <c r="O20" i="12"/>
  <c r="R21" i="12"/>
  <c r="Q21" i="12"/>
  <c r="P19" i="12"/>
  <c r="P21" i="12" s="1"/>
  <c r="E21" i="12"/>
  <c r="L18" i="12"/>
  <c r="P17" i="12"/>
  <c r="K17" i="12"/>
  <c r="I17" i="12"/>
  <c r="G17" i="12"/>
  <c r="O17" i="12"/>
  <c r="R18" i="12"/>
  <c r="Q18" i="12"/>
  <c r="P16" i="12"/>
  <c r="P18" i="12" s="1"/>
  <c r="E18" i="12"/>
  <c r="L15" i="12"/>
  <c r="P14" i="12"/>
  <c r="K14" i="12"/>
  <c r="I14" i="12"/>
  <c r="G14" i="12"/>
  <c r="O14" i="12"/>
  <c r="R15" i="12"/>
  <c r="Q15" i="12"/>
  <c r="P13" i="12"/>
  <c r="P15" i="12" s="1"/>
  <c r="E15" i="12"/>
  <c r="L12" i="12"/>
  <c r="P11" i="12"/>
  <c r="K11" i="12"/>
  <c r="I11" i="12"/>
  <c r="G11" i="12"/>
  <c r="O11" i="12"/>
  <c r="P10" i="12"/>
  <c r="K10" i="12"/>
  <c r="I10" i="12"/>
  <c r="G10" i="12"/>
  <c r="O10" i="12"/>
  <c r="P9" i="12"/>
  <c r="K9" i="12"/>
  <c r="I9" i="12"/>
  <c r="G9" i="12"/>
  <c r="O9" i="12"/>
  <c r="P8" i="12"/>
  <c r="K8" i="12"/>
  <c r="I8" i="12"/>
  <c r="G8" i="12"/>
  <c r="O8" i="12"/>
  <c r="P7" i="12"/>
  <c r="K7" i="12"/>
  <c r="I7" i="12"/>
  <c r="G7" i="12"/>
  <c r="O7" i="12"/>
  <c r="R12" i="12"/>
  <c r="Q12" i="12"/>
  <c r="P6" i="12"/>
  <c r="P12" i="12" s="1"/>
  <c r="E12" i="12"/>
  <c r="B2" i="8"/>
  <c r="J59" i="8"/>
  <c r="K59" i="8" s="1"/>
  <c r="J37" i="8"/>
  <c r="K37" i="8" s="1"/>
  <c r="J24" i="8"/>
  <c r="K24" i="8" s="1"/>
  <c r="E39" i="8"/>
  <c r="E42" i="8"/>
  <c r="E46" i="8"/>
  <c r="E52" i="8"/>
  <c r="E23" i="8"/>
  <c r="R31" i="8"/>
  <c r="R47" i="8"/>
  <c r="R41" i="8"/>
  <c r="R57" i="8"/>
  <c r="R50" i="8"/>
  <c r="R44" i="8"/>
  <c r="R38" i="8"/>
  <c r="R77" i="8"/>
  <c r="R16" i="8"/>
  <c r="R19" i="8"/>
  <c r="R13" i="8"/>
  <c r="R62" i="8"/>
  <c r="R10" i="8"/>
  <c r="R54" i="8"/>
  <c r="P74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1" i="8"/>
  <c r="L60" i="8"/>
  <c r="L59" i="8"/>
  <c r="L56" i="8"/>
  <c r="L53" i="8"/>
  <c r="L52" i="8"/>
  <c r="L49" i="8"/>
  <c r="L46" i="8"/>
  <c r="L43" i="8"/>
  <c r="L40" i="8"/>
  <c r="L37" i="8"/>
  <c r="H56" i="8"/>
  <c r="I56" i="8" s="1"/>
  <c r="H33" i="8"/>
  <c r="I33" i="8" s="1"/>
  <c r="C32" i="8"/>
  <c r="M32" i="8" s="1"/>
  <c r="F32" i="8"/>
  <c r="G32" i="8" s="1"/>
  <c r="F33" i="8"/>
  <c r="G33" i="8" s="1"/>
  <c r="D36" i="8"/>
  <c r="C43" i="8"/>
  <c r="F46" i="8"/>
  <c r="G46" i="8" s="1"/>
  <c r="C49" i="8"/>
  <c r="D49" i="8"/>
  <c r="D53" i="8"/>
  <c r="C55" i="8"/>
  <c r="M55" i="8" s="1"/>
  <c r="L28" i="8"/>
  <c r="L26" i="8"/>
  <c r="L24" i="8"/>
  <c r="H22" i="8"/>
  <c r="I22" i="8" s="1"/>
  <c r="H26" i="8"/>
  <c r="I26" i="8" s="1"/>
  <c r="F22" i="8"/>
  <c r="G22" i="8" s="1"/>
  <c r="D25" i="8"/>
  <c r="F28" i="8"/>
  <c r="G28" i="8" s="1"/>
  <c r="F29" i="8"/>
  <c r="G29" i="8" s="1"/>
  <c r="AF58" i="1" l="1"/>
  <c r="C56" i="8"/>
  <c r="N56" i="8" s="1"/>
  <c r="P64" i="1"/>
  <c r="CN33" i="1"/>
  <c r="BB37" i="1"/>
  <c r="AI46" i="1"/>
  <c r="BB46" i="1"/>
  <c r="GE43" i="1"/>
  <c r="CN56" i="1"/>
  <c r="CN18" i="1"/>
  <c r="P40" i="1"/>
  <c r="BB43" i="1"/>
  <c r="BB52" i="1"/>
  <c r="GG80" i="1"/>
  <c r="DG43" i="1"/>
  <c r="BU18" i="1"/>
  <c r="DG18" i="1"/>
  <c r="DG64" i="1"/>
  <c r="CN52" i="1"/>
  <c r="BW80" i="1"/>
  <c r="BU46" i="1"/>
  <c r="BU56" i="1"/>
  <c r="AI33" i="1"/>
  <c r="GE18" i="1"/>
  <c r="AW21" i="1"/>
  <c r="CN15" i="1"/>
  <c r="DG21" i="1"/>
  <c r="DG49" i="1"/>
  <c r="DG56" i="1"/>
  <c r="CN59" i="1"/>
  <c r="BB56" i="1"/>
  <c r="EB80" i="1"/>
  <c r="EU80" i="1"/>
  <c r="FN80" i="1"/>
  <c r="CN21" i="1"/>
  <c r="CN46" i="1"/>
  <c r="BU21" i="1"/>
  <c r="P37" i="1"/>
  <c r="R20" i="8"/>
  <c r="AU12" i="1"/>
  <c r="AW15" i="1"/>
  <c r="HM22" i="1"/>
  <c r="AK22" i="1"/>
  <c r="AW12" i="1"/>
  <c r="R22" i="1"/>
  <c r="X48" i="12"/>
  <c r="HP54" i="14"/>
  <c r="HP41" i="14"/>
  <c r="GO38" i="1"/>
  <c r="GO40" i="1" s="1"/>
  <c r="GW38" i="1"/>
  <c r="F42" i="8"/>
  <c r="G42" i="8" s="1"/>
  <c r="J26" i="8"/>
  <c r="K26" i="8" s="1"/>
  <c r="AJ12" i="12"/>
  <c r="AI6" i="12"/>
  <c r="AH8" i="12"/>
  <c r="AI20" i="12"/>
  <c r="ER36" i="15"/>
  <c r="GY59" i="15"/>
  <c r="X15" i="12"/>
  <c r="HP75" i="14"/>
  <c r="HP72" i="14"/>
  <c r="HP69" i="14"/>
  <c r="HP62" i="14"/>
  <c r="HP29" i="14"/>
  <c r="HP26" i="14"/>
  <c r="HP23" i="14"/>
  <c r="HP14" i="14"/>
  <c r="HP10" i="14"/>
  <c r="HP7" i="14"/>
  <c r="GW11" i="1"/>
  <c r="GW12" i="1" s="1"/>
  <c r="GW19" i="1"/>
  <c r="GW21" i="1" s="1"/>
  <c r="GO42" i="1"/>
  <c r="GO43" i="1" s="1"/>
  <c r="GW42" i="1"/>
  <c r="GW43" i="1" s="1"/>
  <c r="F37" i="8"/>
  <c r="G37" i="8" s="1"/>
  <c r="AH11" i="12"/>
  <c r="DO12" i="15"/>
  <c r="DY7" i="15"/>
  <c r="GD10" i="15"/>
  <c r="FK32" i="15"/>
  <c r="GD55" i="15"/>
  <c r="DO59" i="15"/>
  <c r="GU24" i="1"/>
  <c r="GV24" i="1"/>
  <c r="GU27" i="1"/>
  <c r="GV27" i="1"/>
  <c r="GS29" i="1"/>
  <c r="GS33" i="1" s="1"/>
  <c r="J27" i="8"/>
  <c r="K27" i="8" s="1"/>
  <c r="GU53" i="1"/>
  <c r="GV53" i="1"/>
  <c r="GV30" i="1"/>
  <c r="GU31" i="1"/>
  <c r="GV31" i="1"/>
  <c r="DU32" i="1"/>
  <c r="DU33" i="1" s="1"/>
  <c r="J30" i="8"/>
  <c r="K30" i="8" s="1"/>
  <c r="F55" i="8"/>
  <c r="G55" i="8" s="1"/>
  <c r="E37" i="8"/>
  <c r="GM21" i="1"/>
  <c r="E22" i="8"/>
  <c r="GW24" i="1"/>
  <c r="GW27" i="1"/>
  <c r="GO32" i="1"/>
  <c r="GO33" i="1" s="1"/>
  <c r="GW32" i="1"/>
  <c r="J40" i="8"/>
  <c r="K40" i="8" s="1"/>
  <c r="EH15" i="1"/>
  <c r="FA15" i="1"/>
  <c r="FA33" i="1"/>
  <c r="FA37" i="1"/>
  <c r="FT64" i="1"/>
  <c r="E58" i="8"/>
  <c r="E62" i="8" s="1"/>
  <c r="E76" i="8"/>
  <c r="AJ55" i="12"/>
  <c r="C39" i="8"/>
  <c r="M39" i="8" s="1"/>
  <c r="GD76" i="1"/>
  <c r="HF56" i="1"/>
  <c r="FT18" i="15"/>
  <c r="GY46" i="15"/>
  <c r="C17" i="8"/>
  <c r="M17" i="8" s="1"/>
  <c r="DY36" i="1"/>
  <c r="D34" i="8"/>
  <c r="DY41" i="1"/>
  <c r="D39" i="8"/>
  <c r="D41" i="8" s="1"/>
  <c r="DY45" i="1"/>
  <c r="D43" i="8"/>
  <c r="E56" i="8"/>
  <c r="C30" i="8"/>
  <c r="M30" i="8" s="1"/>
  <c r="AI23" i="12"/>
  <c r="EH37" i="15"/>
  <c r="GN37" i="15"/>
  <c r="GY47" i="15"/>
  <c r="GY49" i="15" s="1"/>
  <c r="GW51" i="1"/>
  <c r="C22" i="8"/>
  <c r="E27" i="8"/>
  <c r="EH33" i="1"/>
  <c r="EH37" i="1"/>
  <c r="C23" i="8"/>
  <c r="F34" i="8"/>
  <c r="G34" i="8" s="1"/>
  <c r="G35" i="8" s="1"/>
  <c r="C25" i="8"/>
  <c r="M25" i="8" s="1"/>
  <c r="E34" i="8"/>
  <c r="F56" i="8"/>
  <c r="G56" i="8" s="1"/>
  <c r="GD74" i="1"/>
  <c r="AH66" i="12"/>
  <c r="AH72" i="12"/>
  <c r="GW50" i="1"/>
  <c r="GW55" i="1"/>
  <c r="FL21" i="15"/>
  <c r="ER26" i="15"/>
  <c r="FK51" i="15"/>
  <c r="C29" i="8"/>
  <c r="M29" i="8" s="1"/>
  <c r="GU32" i="1"/>
  <c r="GV32" i="1"/>
  <c r="D46" i="8"/>
  <c r="O46" i="8" s="1"/>
  <c r="C24" i="8"/>
  <c r="N24" i="8" s="1"/>
  <c r="GW39" i="1"/>
  <c r="GW47" i="1"/>
  <c r="GW49" i="1" s="1"/>
  <c r="GM59" i="1"/>
  <c r="D37" i="8"/>
  <c r="O37" i="8" s="1"/>
  <c r="DO33" i="1"/>
  <c r="C28" i="8"/>
  <c r="DO37" i="1"/>
  <c r="GE46" i="1"/>
  <c r="GM37" i="1"/>
  <c r="GF79" i="1"/>
  <c r="J46" i="8"/>
  <c r="K46" i="8" s="1"/>
  <c r="C34" i="8"/>
  <c r="M34" i="8" s="1"/>
  <c r="M35" i="8" s="1"/>
  <c r="DS42" i="1"/>
  <c r="DS43" i="1" s="1"/>
  <c r="H40" i="8"/>
  <c r="I40" i="8" s="1"/>
  <c r="E60" i="8"/>
  <c r="F26" i="8"/>
  <c r="G26" i="8" s="1"/>
  <c r="F49" i="8"/>
  <c r="G49" i="8" s="1"/>
  <c r="DQ25" i="1"/>
  <c r="F23" i="8"/>
  <c r="G23" i="8" s="1"/>
  <c r="DS30" i="1"/>
  <c r="DS33" i="1" s="1"/>
  <c r="H28" i="8"/>
  <c r="I28" i="8" s="1"/>
  <c r="DQ41" i="1"/>
  <c r="DQ43" i="1" s="1"/>
  <c r="F39" i="8"/>
  <c r="G39" i="8" s="1"/>
  <c r="DQ45" i="1"/>
  <c r="DQ46" i="1" s="1"/>
  <c r="F43" i="8"/>
  <c r="G43" i="8" s="1"/>
  <c r="DQ54" i="1"/>
  <c r="F52" i="8"/>
  <c r="G52" i="8" s="1"/>
  <c r="GE15" i="1"/>
  <c r="E43" i="8"/>
  <c r="E44" i="8" s="1"/>
  <c r="GE64" i="1"/>
  <c r="AI11" i="12"/>
  <c r="AI54" i="12"/>
  <c r="AH57" i="12"/>
  <c r="AI64" i="12"/>
  <c r="AI67" i="12"/>
  <c r="AI70" i="12"/>
  <c r="AI73" i="12"/>
  <c r="GW45" i="1"/>
  <c r="HF42" i="14"/>
  <c r="DO12" i="1"/>
  <c r="DO18" i="1"/>
  <c r="E25" i="8"/>
  <c r="C27" i="8"/>
  <c r="M27" i="8" s="1"/>
  <c r="C46" i="8"/>
  <c r="C51" i="8"/>
  <c r="M51" i="8" s="1"/>
  <c r="DY59" i="1"/>
  <c r="DY61" i="1"/>
  <c r="ER57" i="1"/>
  <c r="ER59" i="1" s="1"/>
  <c r="ER61" i="1"/>
  <c r="FK57" i="1"/>
  <c r="FK61" i="1"/>
  <c r="FT52" i="1"/>
  <c r="GD67" i="1"/>
  <c r="E72" i="8"/>
  <c r="AK15" i="12"/>
  <c r="AJ21" i="12"/>
  <c r="AH29" i="12"/>
  <c r="AH44" i="12"/>
  <c r="AI53" i="12"/>
  <c r="AI55" i="12" s="1"/>
  <c r="X58" i="12"/>
  <c r="AH60" i="12"/>
  <c r="AH68" i="12"/>
  <c r="HS58" i="14"/>
  <c r="HS18" i="14"/>
  <c r="HL18" i="14" s="1"/>
  <c r="HP30" i="1"/>
  <c r="HF64" i="1"/>
  <c r="GX8" i="15"/>
  <c r="FK10" i="15"/>
  <c r="GN15" i="15"/>
  <c r="DY14" i="15"/>
  <c r="ER32" i="15"/>
  <c r="FM37" i="15"/>
  <c r="DY36" i="15"/>
  <c r="DY45" i="15"/>
  <c r="GD45" i="15"/>
  <c r="ES52" i="15"/>
  <c r="FA59" i="15"/>
  <c r="HH59" i="15"/>
  <c r="GX71" i="15"/>
  <c r="DY29" i="1"/>
  <c r="DY39" i="1"/>
  <c r="DY44" i="1"/>
  <c r="DY48" i="1"/>
  <c r="DY49" i="1" s="1"/>
  <c r="DY53" i="1"/>
  <c r="DY56" i="1" s="1"/>
  <c r="DO59" i="1"/>
  <c r="ER8" i="1"/>
  <c r="ER29" i="1"/>
  <c r="ER39" i="1"/>
  <c r="ER44" i="1"/>
  <c r="ER46" i="1" s="1"/>
  <c r="ER48" i="1"/>
  <c r="ER53" i="1"/>
  <c r="EH59" i="1"/>
  <c r="FK8" i="1"/>
  <c r="FK29" i="1"/>
  <c r="FK39" i="1"/>
  <c r="FK44" i="1"/>
  <c r="FK46" i="1" s="1"/>
  <c r="FK48" i="1"/>
  <c r="FK53" i="1"/>
  <c r="FA59" i="1"/>
  <c r="GD8" i="1"/>
  <c r="GD39" i="1"/>
  <c r="GD72" i="1"/>
  <c r="X18" i="12"/>
  <c r="AH74" i="12"/>
  <c r="GV26" i="1"/>
  <c r="GX9" i="15"/>
  <c r="FK11" i="15"/>
  <c r="GN21" i="15"/>
  <c r="DY20" i="15"/>
  <c r="HH33" i="15"/>
  <c r="GX24" i="15"/>
  <c r="GX27" i="15"/>
  <c r="DY29" i="15"/>
  <c r="GX31" i="15"/>
  <c r="GX35" i="15"/>
  <c r="DO52" i="15"/>
  <c r="ET52" i="15"/>
  <c r="EH56" i="15"/>
  <c r="GN56" i="15"/>
  <c r="ER58" i="15"/>
  <c r="GD66" i="15"/>
  <c r="GX72" i="15"/>
  <c r="FA18" i="15"/>
  <c r="EH21" i="15"/>
  <c r="FT37" i="15"/>
  <c r="ES43" i="15"/>
  <c r="FT64" i="15"/>
  <c r="GM64" i="1"/>
  <c r="F30" i="8"/>
  <c r="G30" i="8" s="1"/>
  <c r="E29" i="8"/>
  <c r="FT56" i="1"/>
  <c r="GD63" i="1"/>
  <c r="E68" i="8"/>
  <c r="AI34" i="12"/>
  <c r="X51" i="12"/>
  <c r="AK55" i="12"/>
  <c r="AI65" i="12"/>
  <c r="HS48" i="14"/>
  <c r="HS39" i="14"/>
  <c r="HS36" i="14"/>
  <c r="HL36" i="14" s="1"/>
  <c r="HS21" i="14"/>
  <c r="HL21" i="14" s="1"/>
  <c r="HS15" i="14"/>
  <c r="HJ15" i="14" s="1"/>
  <c r="HF15" i="1"/>
  <c r="EA18" i="15"/>
  <c r="GG18" i="15"/>
  <c r="HA37" i="15"/>
  <c r="GG52" i="15"/>
  <c r="GW60" i="1"/>
  <c r="Q76" i="8"/>
  <c r="P76" i="8" s="1"/>
  <c r="H37" i="8"/>
  <c r="I37" i="8" s="1"/>
  <c r="E8" i="8"/>
  <c r="C21" i="8"/>
  <c r="M21" i="8" s="1"/>
  <c r="C45" i="8"/>
  <c r="M45" i="8" s="1"/>
  <c r="AJ18" i="12"/>
  <c r="AH24" i="12"/>
  <c r="AH31" i="12"/>
  <c r="X63" i="12"/>
  <c r="AH70" i="12"/>
  <c r="HF63" i="14"/>
  <c r="HF58" i="14"/>
  <c r="HR55" i="14"/>
  <c r="HF55" i="14"/>
  <c r="HR51" i="14"/>
  <c r="HF51" i="14"/>
  <c r="HR48" i="14"/>
  <c r="HF45" i="14"/>
  <c r="HR39" i="14"/>
  <c r="HF36" i="14"/>
  <c r="HR36" i="14"/>
  <c r="HR21" i="14"/>
  <c r="HF18" i="14"/>
  <c r="HR15" i="14"/>
  <c r="HF15" i="14"/>
  <c r="HR12" i="14"/>
  <c r="HF12" i="14"/>
  <c r="HP29" i="1"/>
  <c r="FT15" i="15"/>
  <c r="DZ33" i="15"/>
  <c r="GX26" i="15"/>
  <c r="ES46" i="15"/>
  <c r="FT46" i="15"/>
  <c r="HA46" i="15"/>
  <c r="EA52" i="15"/>
  <c r="GD51" i="15"/>
  <c r="HA56" i="15"/>
  <c r="ER55" i="15"/>
  <c r="FM59" i="15"/>
  <c r="GX61" i="15"/>
  <c r="GM12" i="1"/>
  <c r="GM33" i="1"/>
  <c r="E24" i="8"/>
  <c r="AI72" i="12"/>
  <c r="DZ18" i="15"/>
  <c r="GE18" i="15"/>
  <c r="FM21" i="15"/>
  <c r="DY23" i="1"/>
  <c r="DY28" i="1"/>
  <c r="DY34" i="1"/>
  <c r="DO40" i="1"/>
  <c r="E40" i="8"/>
  <c r="E41" i="8" s="1"/>
  <c r="DO49" i="1"/>
  <c r="E49" i="8"/>
  <c r="ER7" i="1"/>
  <c r="ER13" i="1"/>
  <c r="ER17" i="1"/>
  <c r="ER23" i="1"/>
  <c r="ER28" i="1"/>
  <c r="ER34" i="1"/>
  <c r="ER37" i="1" s="1"/>
  <c r="EH40" i="1"/>
  <c r="EH49" i="1"/>
  <c r="FK7" i="1"/>
  <c r="FK13" i="1"/>
  <c r="FK15" i="1" s="1"/>
  <c r="FK17" i="1"/>
  <c r="FK23" i="1"/>
  <c r="FK28" i="1"/>
  <c r="FK34" i="1"/>
  <c r="FK37" i="1" s="1"/>
  <c r="FA40" i="1"/>
  <c r="FA49" i="1"/>
  <c r="GD7" i="1"/>
  <c r="GD13" i="1"/>
  <c r="GD15" i="1" s="1"/>
  <c r="GD17" i="1"/>
  <c r="GD18" i="1" s="1"/>
  <c r="GD23" i="1"/>
  <c r="GE40" i="1"/>
  <c r="GD42" i="1"/>
  <c r="GD47" i="1"/>
  <c r="GD55" i="1"/>
  <c r="E66" i="8"/>
  <c r="GD73" i="1"/>
  <c r="AI10" i="12"/>
  <c r="AK18" i="12"/>
  <c r="AI38" i="12"/>
  <c r="AH41" i="12"/>
  <c r="AH47" i="12"/>
  <c r="AI71" i="12"/>
  <c r="AH76" i="12"/>
  <c r="HP24" i="1"/>
  <c r="HP61" i="1"/>
  <c r="HH12" i="15"/>
  <c r="HH22" i="15" s="1"/>
  <c r="ET15" i="15"/>
  <c r="HR13" i="15"/>
  <c r="GX16" i="15"/>
  <c r="GD24" i="15"/>
  <c r="FK28" i="15"/>
  <c r="ER30" i="15"/>
  <c r="GD31" i="15"/>
  <c r="GD35" i="15"/>
  <c r="FA43" i="15"/>
  <c r="DO46" i="15"/>
  <c r="ET46" i="15"/>
  <c r="DY51" i="15"/>
  <c r="ET56" i="15"/>
  <c r="GD71" i="15"/>
  <c r="GE52" i="1"/>
  <c r="BD80" i="1"/>
  <c r="GE21" i="1"/>
  <c r="GE37" i="1"/>
  <c r="AK80" i="1"/>
  <c r="GE59" i="1"/>
  <c r="HS80" i="1"/>
  <c r="HM80" i="1"/>
  <c r="R80" i="1"/>
  <c r="GE56" i="1"/>
  <c r="GE79" i="1"/>
  <c r="GZ80" i="1"/>
  <c r="GE33" i="1"/>
  <c r="GT22" i="1"/>
  <c r="DI80" i="1"/>
  <c r="BW22" i="1"/>
  <c r="CP80" i="1"/>
  <c r="BD22" i="1"/>
  <c r="ES59" i="15"/>
  <c r="F40" i="8"/>
  <c r="G40" i="8" s="1"/>
  <c r="GV28" i="1"/>
  <c r="HP57" i="14"/>
  <c r="FM33" i="15"/>
  <c r="FL23" i="15"/>
  <c r="FL33" i="15" s="1"/>
  <c r="FL43" i="15"/>
  <c r="GG46" i="15"/>
  <c r="GE44" i="15"/>
  <c r="GE46" i="15" s="1"/>
  <c r="GY64" i="15"/>
  <c r="F24" i="8"/>
  <c r="G24" i="8" s="1"/>
  <c r="HP74" i="14"/>
  <c r="D28" i="8"/>
  <c r="O28" i="8" s="1"/>
  <c r="D52" i="8"/>
  <c r="H46" i="8"/>
  <c r="I46" i="8" s="1"/>
  <c r="E51" i="8"/>
  <c r="E54" i="8" s="1"/>
  <c r="J52" i="8"/>
  <c r="K52" i="8" s="1"/>
  <c r="C11" i="8"/>
  <c r="M11" i="8" s="1"/>
  <c r="DY8" i="1"/>
  <c r="DY35" i="1"/>
  <c r="DY63" i="1"/>
  <c r="ER14" i="1"/>
  <c r="X12" i="12"/>
  <c r="AI41" i="12"/>
  <c r="AI42" i="12" s="1"/>
  <c r="X55" i="12"/>
  <c r="HP17" i="14"/>
  <c r="HP35" i="14"/>
  <c r="EA15" i="15"/>
  <c r="DZ13" i="15"/>
  <c r="DZ15" i="15" s="1"/>
  <c r="EA46" i="15"/>
  <c r="DZ44" i="15"/>
  <c r="DZ46" i="15" s="1"/>
  <c r="ES64" i="15"/>
  <c r="HA64" i="15"/>
  <c r="GG64" i="15"/>
  <c r="GE60" i="15"/>
  <c r="GE64" i="15" s="1"/>
  <c r="D32" i="8"/>
  <c r="AI21" i="12"/>
  <c r="FL37" i="15"/>
  <c r="D40" i="8"/>
  <c r="H43" i="8"/>
  <c r="I43" i="8" s="1"/>
  <c r="E21" i="8"/>
  <c r="J49" i="8"/>
  <c r="K49" i="8" s="1"/>
  <c r="F51" i="8"/>
  <c r="G51" i="8" s="1"/>
  <c r="F45" i="8"/>
  <c r="G45" i="8" s="1"/>
  <c r="G47" i="8" s="1"/>
  <c r="H49" i="8"/>
  <c r="I49" i="8" s="1"/>
  <c r="J53" i="8"/>
  <c r="K53" i="8" s="1"/>
  <c r="AJ63" i="12"/>
  <c r="AI59" i="12"/>
  <c r="AI63" i="12" s="1"/>
  <c r="AJ78" i="12"/>
  <c r="HH76" i="14"/>
  <c r="HH78" i="14" s="1"/>
  <c r="HP76" i="14"/>
  <c r="HH70" i="14"/>
  <c r="HP70" i="14"/>
  <c r="HS78" i="14"/>
  <c r="HH60" i="14"/>
  <c r="HP60" i="14"/>
  <c r="HS55" i="14"/>
  <c r="HS42" i="14"/>
  <c r="HH42" i="14" s="1"/>
  <c r="HH38" i="14"/>
  <c r="HH39" i="14" s="1"/>
  <c r="HP38" i="14"/>
  <c r="HH34" i="14"/>
  <c r="HH36" i="14" s="1"/>
  <c r="HP34" i="14"/>
  <c r="HH30" i="14"/>
  <c r="HP30" i="14"/>
  <c r="HH24" i="14"/>
  <c r="HP24" i="14"/>
  <c r="HS32" i="14"/>
  <c r="HJ32" i="14" s="1"/>
  <c r="HH20" i="14"/>
  <c r="HP20" i="14"/>
  <c r="HH8" i="14"/>
  <c r="HH12" i="14" s="1"/>
  <c r="HP8" i="14"/>
  <c r="HS12" i="14"/>
  <c r="HJ12" i="14" s="1"/>
  <c r="HF33" i="1"/>
  <c r="ES18" i="15"/>
  <c r="HH56" i="15"/>
  <c r="GD58" i="15"/>
  <c r="DO64" i="15"/>
  <c r="ET64" i="15"/>
  <c r="GX62" i="15"/>
  <c r="GX23" i="1"/>
  <c r="GX33" i="1" s="1"/>
  <c r="GY33" i="1"/>
  <c r="GU55" i="1"/>
  <c r="GV55" i="1"/>
  <c r="E63" i="8"/>
  <c r="D24" i="8"/>
  <c r="J25" i="8"/>
  <c r="K25" i="8" s="1"/>
  <c r="D27" i="8"/>
  <c r="D23" i="8"/>
  <c r="D56" i="8"/>
  <c r="D57" i="8" s="1"/>
  <c r="D51" i="8"/>
  <c r="D45" i="8"/>
  <c r="D33" i="8"/>
  <c r="H52" i="8"/>
  <c r="I52" i="8" s="1"/>
  <c r="J28" i="8"/>
  <c r="K28" i="8" s="1"/>
  <c r="J56" i="8"/>
  <c r="K56" i="8" s="1"/>
  <c r="C14" i="8"/>
  <c r="M14" i="8" s="1"/>
  <c r="DY10" i="1"/>
  <c r="DY26" i="1"/>
  <c r="DY55" i="1"/>
  <c r="DY60" i="1"/>
  <c r="ER26" i="1"/>
  <c r="ER55" i="1"/>
  <c r="ER60" i="1"/>
  <c r="FK26" i="1"/>
  <c r="FK55" i="1"/>
  <c r="FK56" i="1" s="1"/>
  <c r="FK60" i="1"/>
  <c r="FK64" i="1" s="1"/>
  <c r="GD19" i="1"/>
  <c r="GD21" i="1" s="1"/>
  <c r="FT43" i="1"/>
  <c r="GD60" i="1"/>
  <c r="GD75" i="1"/>
  <c r="AK78" i="12"/>
  <c r="HP61" i="14"/>
  <c r="GX19" i="15"/>
  <c r="GX21" i="15" s="1"/>
  <c r="GY33" i="15"/>
  <c r="DO37" i="15"/>
  <c r="ES37" i="15"/>
  <c r="GY37" i="15"/>
  <c r="GG40" i="15"/>
  <c r="GE38" i="15"/>
  <c r="GE40" i="15" s="1"/>
  <c r="DZ56" i="15"/>
  <c r="FA56" i="15"/>
  <c r="GE56" i="15"/>
  <c r="DY58" i="15"/>
  <c r="ER62" i="15"/>
  <c r="GU23" i="1"/>
  <c r="GV23" i="1"/>
  <c r="GO54" i="1"/>
  <c r="GO56" i="1" s="1"/>
  <c r="GW54" i="1"/>
  <c r="GY79" i="1"/>
  <c r="GX65" i="1"/>
  <c r="GX79" i="1" s="1"/>
  <c r="AJ51" i="12"/>
  <c r="AI49" i="12"/>
  <c r="AI51" i="12" s="1"/>
  <c r="E65" i="8"/>
  <c r="F27" i="8"/>
  <c r="G27" i="8" s="1"/>
  <c r="H29" i="8"/>
  <c r="I29" i="8" s="1"/>
  <c r="H27" i="8"/>
  <c r="I27" i="8" s="1"/>
  <c r="H53" i="8"/>
  <c r="I53" i="8" s="1"/>
  <c r="E48" i="8"/>
  <c r="E36" i="8"/>
  <c r="J29" i="8"/>
  <c r="K29" i="8" s="1"/>
  <c r="DY38" i="1"/>
  <c r="DY42" i="1"/>
  <c r="DY43" i="1" s="1"/>
  <c r="DY47" i="1"/>
  <c r="DY51" i="1"/>
  <c r="DO64" i="1"/>
  <c r="ER38" i="1"/>
  <c r="ER42" i="1"/>
  <c r="ER47" i="1"/>
  <c r="ER49" i="1" s="1"/>
  <c r="ER51" i="1"/>
  <c r="ER52" i="1" s="1"/>
  <c r="EH64" i="1"/>
  <c r="FK38" i="1"/>
  <c r="FK42" i="1"/>
  <c r="FK43" i="1" s="1"/>
  <c r="FK47" i="1"/>
  <c r="FK51" i="1"/>
  <c r="FK52" i="1" s="1"/>
  <c r="FA64" i="1"/>
  <c r="GD29" i="1"/>
  <c r="GD45" i="1"/>
  <c r="E73" i="8"/>
  <c r="AI16" i="12"/>
  <c r="AI18" i="12" s="1"/>
  <c r="ET37" i="15"/>
  <c r="EA40" i="15"/>
  <c r="DZ38" i="15"/>
  <c r="DZ40" i="15" s="1"/>
  <c r="GY43" i="15"/>
  <c r="GG49" i="15"/>
  <c r="GE47" i="15"/>
  <c r="GE49" i="15" s="1"/>
  <c r="D26" i="8"/>
  <c r="O26" i="8" s="1"/>
  <c r="F21" i="8"/>
  <c r="G21" i="8" s="1"/>
  <c r="F53" i="8"/>
  <c r="G53" i="8" s="1"/>
  <c r="F48" i="8"/>
  <c r="G48" i="8" s="1"/>
  <c r="F36" i="8"/>
  <c r="G36" i="8" s="1"/>
  <c r="E32" i="8"/>
  <c r="FT46" i="1"/>
  <c r="E69" i="8"/>
  <c r="HP53" i="14"/>
  <c r="HP68" i="14"/>
  <c r="HP77" i="14"/>
  <c r="HP71" i="14"/>
  <c r="HP65" i="14"/>
  <c r="HP44" i="14"/>
  <c r="HP28" i="14"/>
  <c r="GD9" i="15"/>
  <c r="ER11" i="15"/>
  <c r="ES13" i="15"/>
  <c r="ES15" i="15" s="1"/>
  <c r="FA33" i="15"/>
  <c r="GG33" i="15"/>
  <c r="FM56" i="15"/>
  <c r="F25" i="8"/>
  <c r="G25" i="8" s="1"/>
  <c r="H23" i="8"/>
  <c r="I23" i="8" s="1"/>
  <c r="D29" i="8"/>
  <c r="D21" i="8"/>
  <c r="D48" i="8"/>
  <c r="D42" i="8"/>
  <c r="H34" i="8"/>
  <c r="I34" i="8" s="1"/>
  <c r="E55" i="8"/>
  <c r="J22" i="8"/>
  <c r="K22" i="8" s="1"/>
  <c r="DY20" i="1"/>
  <c r="DY21" i="1" s="1"/>
  <c r="DY32" i="1"/>
  <c r="DO43" i="1"/>
  <c r="DO52" i="1"/>
  <c r="ER6" i="1"/>
  <c r="ER11" i="1"/>
  <c r="ER16" i="1"/>
  <c r="ER18" i="1" s="1"/>
  <c r="ER20" i="1"/>
  <c r="ER21" i="1" s="1"/>
  <c r="ER32" i="1"/>
  <c r="EH43" i="1"/>
  <c r="EH52" i="1"/>
  <c r="FK6" i="1"/>
  <c r="FK11" i="1"/>
  <c r="FK16" i="1"/>
  <c r="FK20" i="1"/>
  <c r="FK21" i="1" s="1"/>
  <c r="FK32" i="1"/>
  <c r="FA43" i="1"/>
  <c r="FA52" i="1"/>
  <c r="GD6" i="1"/>
  <c r="GD11" i="1"/>
  <c r="FT33" i="1"/>
  <c r="GD28" i="1"/>
  <c r="GD34" i="1"/>
  <c r="GD37" i="1" s="1"/>
  <c r="GD38" i="1"/>
  <c r="GD48" i="1"/>
  <c r="AH7" i="12"/>
  <c r="AH23" i="12"/>
  <c r="AK58" i="12"/>
  <c r="AI56" i="12"/>
  <c r="GD25" i="15"/>
  <c r="DY35" i="15"/>
  <c r="GD42" i="15"/>
  <c r="DZ50" i="15"/>
  <c r="DZ52" i="15" s="1"/>
  <c r="FA52" i="15"/>
  <c r="GE50" i="15"/>
  <c r="GE52" i="15" s="1"/>
  <c r="DZ59" i="15"/>
  <c r="GE59" i="15"/>
  <c r="GW14" i="1"/>
  <c r="GW15" i="1" s="1"/>
  <c r="GM56" i="1"/>
  <c r="GO62" i="1"/>
  <c r="GO64" i="1" s="1"/>
  <c r="GW62" i="1"/>
  <c r="AI12" i="12"/>
  <c r="ES33" i="15"/>
  <c r="EA49" i="15"/>
  <c r="DZ47" i="15"/>
  <c r="DZ49" i="15" s="1"/>
  <c r="D22" i="8"/>
  <c r="H25" i="8"/>
  <c r="I25" i="8" s="1"/>
  <c r="J33" i="8"/>
  <c r="K33" i="8" s="1"/>
  <c r="J61" i="8"/>
  <c r="K61" i="8" s="1"/>
  <c r="E71" i="8"/>
  <c r="AK48" i="12"/>
  <c r="AI46" i="12"/>
  <c r="HS63" i="14"/>
  <c r="HL63" i="14" s="1"/>
  <c r="EA64" i="15"/>
  <c r="DZ60" i="15"/>
  <c r="DZ64" i="15" s="1"/>
  <c r="C26" i="8"/>
  <c r="N26" i="8" s="1"/>
  <c r="H24" i="8"/>
  <c r="I24" i="8" s="1"/>
  <c r="E45" i="8"/>
  <c r="E47" i="8" s="1"/>
  <c r="J34" i="8"/>
  <c r="K34" i="8" s="1"/>
  <c r="AK12" i="12"/>
  <c r="HP25" i="14"/>
  <c r="HR78" i="14"/>
  <c r="HR63" i="14"/>
  <c r="GE33" i="15"/>
  <c r="H30" i="8"/>
  <c r="I30" i="8" s="1"/>
  <c r="J23" i="8"/>
  <c r="K23" i="8" s="1"/>
  <c r="J43" i="8"/>
  <c r="K43" i="8" s="1"/>
  <c r="DY6" i="1"/>
  <c r="DY11" i="1"/>
  <c r="DY16" i="1"/>
  <c r="DY18" i="1" s="1"/>
  <c r="DY27" i="1"/>
  <c r="EH12" i="1"/>
  <c r="EH18" i="1"/>
  <c r="ER27" i="1"/>
  <c r="FA12" i="1"/>
  <c r="FA18" i="1"/>
  <c r="FK27" i="1"/>
  <c r="GD16" i="1"/>
  <c r="FT37" i="1"/>
  <c r="FT40" i="1"/>
  <c r="GD53" i="1"/>
  <c r="GD57" i="1"/>
  <c r="GD59" i="1" s="1"/>
  <c r="E67" i="8"/>
  <c r="AJ15" i="12"/>
  <c r="AI13" i="12"/>
  <c r="AI15" i="12" s="1"/>
  <c r="AI31" i="12"/>
  <c r="AI37" i="12"/>
  <c r="GV25" i="1"/>
  <c r="HP31" i="14"/>
  <c r="HP73" i="14"/>
  <c r="ET21" i="15"/>
  <c r="ES19" i="15"/>
  <c r="ES21" i="15" s="1"/>
  <c r="EA33" i="15"/>
  <c r="GY38" i="15"/>
  <c r="GY40" i="15" s="1"/>
  <c r="EA59" i="15"/>
  <c r="GG59" i="15"/>
  <c r="GM18" i="1"/>
  <c r="GW53" i="1"/>
  <c r="AK21" i="12"/>
  <c r="X39" i="12"/>
  <c r="AJ42" i="12"/>
  <c r="AH62" i="12"/>
  <c r="FL15" i="15"/>
  <c r="ET18" i="15"/>
  <c r="DZ21" i="15"/>
  <c r="FA21" i="15"/>
  <c r="EA43" i="15"/>
  <c r="GG43" i="15"/>
  <c r="EH46" i="15"/>
  <c r="FL46" i="15"/>
  <c r="GN46" i="15"/>
  <c r="ET59" i="15"/>
  <c r="HA59" i="15"/>
  <c r="X32" i="12"/>
  <c r="AJ36" i="12"/>
  <c r="AH35" i="12"/>
  <c r="AK42" i="12"/>
  <c r="AH67" i="12"/>
  <c r="AH71" i="12"/>
  <c r="AH75" i="12"/>
  <c r="HP26" i="1"/>
  <c r="HP57" i="1"/>
  <c r="HP59" i="1" s="1"/>
  <c r="HP63" i="1"/>
  <c r="FT12" i="15"/>
  <c r="GD7" i="15"/>
  <c r="ER9" i="15"/>
  <c r="FM15" i="15"/>
  <c r="EA21" i="15"/>
  <c r="GG21" i="15"/>
  <c r="DY27" i="15"/>
  <c r="GD27" i="15"/>
  <c r="FK31" i="15"/>
  <c r="DZ37" i="15"/>
  <c r="FA37" i="15"/>
  <c r="GE37" i="15"/>
  <c r="FM46" i="15"/>
  <c r="EH52" i="15"/>
  <c r="FL52" i="15"/>
  <c r="GN52" i="15"/>
  <c r="DO56" i="15"/>
  <c r="ES56" i="15"/>
  <c r="FT56" i="15"/>
  <c r="GY53" i="15"/>
  <c r="GY56" i="15" s="1"/>
  <c r="FK58" i="15"/>
  <c r="GX69" i="15"/>
  <c r="GD75" i="15"/>
  <c r="GD76" i="15"/>
  <c r="GD77" i="15"/>
  <c r="GD78" i="15"/>
  <c r="AH20" i="12"/>
  <c r="AK36" i="12"/>
  <c r="AI36" i="12" s="1"/>
  <c r="X45" i="12"/>
  <c r="AJ48" i="12"/>
  <c r="HF12" i="1"/>
  <c r="HF21" i="1"/>
  <c r="HF59" i="1"/>
  <c r="GD8" i="15"/>
  <c r="ER10" i="15"/>
  <c r="HH18" i="15"/>
  <c r="EH33" i="15"/>
  <c r="GN33" i="15"/>
  <c r="DY26" i="15"/>
  <c r="GD26" i="15"/>
  <c r="FK30" i="15"/>
  <c r="EA37" i="15"/>
  <c r="GG37" i="15"/>
  <c r="FK36" i="15"/>
  <c r="FA40" i="15"/>
  <c r="ER39" i="15"/>
  <c r="GX39" i="15"/>
  <c r="FA49" i="15"/>
  <c r="ER48" i="15"/>
  <c r="GX48" i="15"/>
  <c r="FM52" i="15"/>
  <c r="FK55" i="15"/>
  <c r="FA64" i="15"/>
  <c r="HH64" i="15"/>
  <c r="ER63" i="15"/>
  <c r="GX63" i="15"/>
  <c r="GX70" i="15"/>
  <c r="X21" i="12"/>
  <c r="AJ32" i="12"/>
  <c r="AK39" i="12"/>
  <c r="AI45" i="12"/>
  <c r="HP25" i="1"/>
  <c r="HP53" i="1"/>
  <c r="HP55" i="1"/>
  <c r="HP62" i="1"/>
  <c r="FA12" i="15"/>
  <c r="GX14" i="15"/>
  <c r="DO33" i="15"/>
  <c r="FT33" i="15"/>
  <c r="FK26" i="15"/>
  <c r="EH40" i="15"/>
  <c r="FL40" i="15"/>
  <c r="GN40" i="15"/>
  <c r="EH49" i="15"/>
  <c r="FL49" i="15"/>
  <c r="GN49" i="15"/>
  <c r="EA56" i="15"/>
  <c r="GG56" i="15"/>
  <c r="EH64" i="15"/>
  <c r="FL64" i="15"/>
  <c r="GN64" i="15"/>
  <c r="AH17" i="12"/>
  <c r="AK32" i="12"/>
  <c r="X42" i="12"/>
  <c r="AJ45" i="12"/>
  <c r="AH53" i="12"/>
  <c r="AH65" i="12"/>
  <c r="AH69" i="12"/>
  <c r="AH73" i="12"/>
  <c r="AH77" i="12"/>
  <c r="HP32" i="1"/>
  <c r="GX6" i="15"/>
  <c r="FK8" i="15"/>
  <c r="DY10" i="15"/>
  <c r="ER14" i="15"/>
  <c r="EH18" i="15"/>
  <c r="FL18" i="15"/>
  <c r="GN18" i="15"/>
  <c r="DY17" i="15"/>
  <c r="GD17" i="15"/>
  <c r="ET33" i="15"/>
  <c r="HA33" i="15"/>
  <c r="FK25" i="15"/>
  <c r="ER29" i="15"/>
  <c r="GX29" i="15"/>
  <c r="FK35" i="15"/>
  <c r="FM40" i="15"/>
  <c r="DO43" i="15"/>
  <c r="FT43" i="15"/>
  <c r="FK42" i="15"/>
  <c r="FM49" i="15"/>
  <c r="ER54" i="15"/>
  <c r="GX54" i="15"/>
  <c r="EH59" i="15"/>
  <c r="FL59" i="15"/>
  <c r="GN59" i="15"/>
  <c r="FM64" i="15"/>
  <c r="DY62" i="15"/>
  <c r="GD62" i="15"/>
  <c r="GD69" i="15"/>
  <c r="GX75" i="15"/>
  <c r="GX76" i="15"/>
  <c r="GX77" i="15"/>
  <c r="GX78" i="15"/>
  <c r="AH10" i="12"/>
  <c r="X36" i="12"/>
  <c r="AH38" i="12"/>
  <c r="AK45" i="12"/>
  <c r="AJ58" i="12"/>
  <c r="HP13" i="1"/>
  <c r="HP27" i="1"/>
  <c r="HP58" i="1"/>
  <c r="Q63" i="8"/>
  <c r="P63" i="8" s="1"/>
  <c r="GN12" i="15"/>
  <c r="GX7" i="15"/>
  <c r="FK9" i="15"/>
  <c r="DY11" i="15"/>
  <c r="FA15" i="15"/>
  <c r="FM18" i="15"/>
  <c r="DO21" i="15"/>
  <c r="FT21" i="15"/>
  <c r="FK20" i="15"/>
  <c r="FK24" i="15"/>
  <c r="ER28" i="15"/>
  <c r="GX28" i="15"/>
  <c r="DY32" i="15"/>
  <c r="GD32" i="15"/>
  <c r="ET43" i="15"/>
  <c r="HA43" i="15"/>
  <c r="FA46" i="15"/>
  <c r="ER45" i="15"/>
  <c r="GX45" i="15"/>
  <c r="ER51" i="15"/>
  <c r="GX51" i="15"/>
  <c r="DY61" i="15"/>
  <c r="GD61" i="15"/>
  <c r="GD70" i="15"/>
  <c r="EA18" i="1"/>
  <c r="DZ16" i="1"/>
  <c r="DZ18" i="1" s="1"/>
  <c r="EA21" i="1"/>
  <c r="DZ19" i="1"/>
  <c r="DZ21" i="1" s="1"/>
  <c r="DX23" i="1"/>
  <c r="DW23" i="1"/>
  <c r="EA33" i="1"/>
  <c r="DZ23" i="1"/>
  <c r="DZ33" i="1" s="1"/>
  <c r="DX24" i="1"/>
  <c r="DW24" i="1"/>
  <c r="DX25" i="1"/>
  <c r="DW25" i="1"/>
  <c r="DX26" i="1"/>
  <c r="DW26" i="1"/>
  <c r="DX27" i="1"/>
  <c r="DW27" i="1"/>
  <c r="DX28" i="1"/>
  <c r="DW28" i="1"/>
  <c r="DX29" i="1"/>
  <c r="DW29" i="1"/>
  <c r="DX30" i="1"/>
  <c r="DW30" i="1"/>
  <c r="DX31" i="1"/>
  <c r="DW31" i="1"/>
  <c r="DX32" i="1"/>
  <c r="DW32" i="1"/>
  <c r="DX34" i="1"/>
  <c r="DW34" i="1"/>
  <c r="EA37" i="1"/>
  <c r="DZ34" i="1"/>
  <c r="DZ37" i="1" s="1"/>
  <c r="DX35" i="1"/>
  <c r="DW35" i="1"/>
  <c r="DW36" i="1"/>
  <c r="DX36" i="1"/>
  <c r="DX38" i="1"/>
  <c r="DW38" i="1"/>
  <c r="EA40" i="1"/>
  <c r="DZ38" i="1"/>
  <c r="DZ40" i="1" s="1"/>
  <c r="DX39" i="1"/>
  <c r="DW39" i="1"/>
  <c r="DX41" i="1"/>
  <c r="DW41" i="1"/>
  <c r="EA43" i="1"/>
  <c r="DZ41" i="1"/>
  <c r="DZ43" i="1" s="1"/>
  <c r="DX42" i="1"/>
  <c r="DW42" i="1"/>
  <c r="DX44" i="1"/>
  <c r="DW44" i="1"/>
  <c r="EA46" i="1"/>
  <c r="DZ44" i="1"/>
  <c r="DZ46" i="1" s="1"/>
  <c r="DX45" i="1"/>
  <c r="DW45" i="1"/>
  <c r="DX47" i="1"/>
  <c r="DW47" i="1"/>
  <c r="EA49" i="1"/>
  <c r="DZ47" i="1"/>
  <c r="DZ49" i="1" s="1"/>
  <c r="DX48" i="1"/>
  <c r="DW48" i="1"/>
  <c r="DX50" i="1"/>
  <c r="DW50" i="1"/>
  <c r="EA52" i="1"/>
  <c r="DZ50" i="1"/>
  <c r="DZ52" i="1" s="1"/>
  <c r="DX51" i="1"/>
  <c r="DW51" i="1"/>
  <c r="DX53" i="1"/>
  <c r="DW53" i="1"/>
  <c r="EA56" i="1"/>
  <c r="DZ53" i="1"/>
  <c r="DZ56" i="1" s="1"/>
  <c r="DX54" i="1"/>
  <c r="DW54" i="1"/>
  <c r="DW55" i="1"/>
  <c r="DX55" i="1"/>
  <c r="EA59" i="1"/>
  <c r="DZ59" i="1"/>
  <c r="DX60" i="1"/>
  <c r="DW60" i="1"/>
  <c r="EA64" i="1"/>
  <c r="DZ60" i="1"/>
  <c r="DZ64" i="1" s="1"/>
  <c r="DX61" i="1"/>
  <c r="DW61" i="1"/>
  <c r="DX62" i="1"/>
  <c r="DW62" i="1"/>
  <c r="DX63" i="1"/>
  <c r="DW63" i="1"/>
  <c r="EQ6" i="1"/>
  <c r="EP6" i="1"/>
  <c r="EQ7" i="1"/>
  <c r="EP7" i="1"/>
  <c r="EQ8" i="1"/>
  <c r="EP8" i="1"/>
  <c r="EQ9" i="1"/>
  <c r="EP9" i="1"/>
  <c r="EQ10" i="1"/>
  <c r="EP10" i="1"/>
  <c r="EQ11" i="1"/>
  <c r="EP11" i="1"/>
  <c r="EQ13" i="1"/>
  <c r="EP13" i="1"/>
  <c r="EQ14" i="1"/>
  <c r="EP14" i="1"/>
  <c r="EQ16" i="1"/>
  <c r="EP16" i="1"/>
  <c r="ET18" i="1"/>
  <c r="ES16" i="1"/>
  <c r="ES18" i="1" s="1"/>
  <c r="EQ17" i="1"/>
  <c r="EP17" i="1"/>
  <c r="EQ19" i="1"/>
  <c r="EP19" i="1"/>
  <c r="ET21" i="1"/>
  <c r="ES19" i="1"/>
  <c r="ES21" i="1" s="1"/>
  <c r="EQ20" i="1"/>
  <c r="EP20" i="1"/>
  <c r="EQ23" i="1"/>
  <c r="EP23" i="1"/>
  <c r="ET33" i="1"/>
  <c r="ES23" i="1"/>
  <c r="ES33" i="1" s="1"/>
  <c r="EQ24" i="1"/>
  <c r="EP24" i="1"/>
  <c r="EQ25" i="1"/>
  <c r="EP25" i="1"/>
  <c r="EQ26" i="1"/>
  <c r="EP26" i="1"/>
  <c r="EQ27" i="1"/>
  <c r="EP27" i="1"/>
  <c r="EQ28" i="1"/>
  <c r="EP28" i="1"/>
  <c r="EQ29" i="1"/>
  <c r="EP29" i="1"/>
  <c r="EQ30" i="1"/>
  <c r="EP30" i="1"/>
  <c r="EQ31" i="1"/>
  <c r="EP31" i="1"/>
  <c r="EQ32" i="1"/>
  <c r="EP32" i="1"/>
  <c r="EQ34" i="1"/>
  <c r="EP34" i="1"/>
  <c r="ET37" i="1"/>
  <c r="ES34" i="1"/>
  <c r="ES37" i="1" s="1"/>
  <c r="EQ35" i="1"/>
  <c r="EP35" i="1"/>
  <c r="EQ36" i="1"/>
  <c r="EP36" i="1"/>
  <c r="EQ38" i="1"/>
  <c r="EP38" i="1"/>
  <c r="ET40" i="1"/>
  <c r="ES38" i="1"/>
  <c r="ES40" i="1" s="1"/>
  <c r="EQ39" i="1"/>
  <c r="EP39" i="1"/>
  <c r="EQ41" i="1"/>
  <c r="EP41" i="1"/>
  <c r="ET43" i="1"/>
  <c r="ES41" i="1"/>
  <c r="ES43" i="1" s="1"/>
  <c r="EQ42" i="1"/>
  <c r="EP42" i="1"/>
  <c r="EQ44" i="1"/>
  <c r="EP44" i="1"/>
  <c r="ET46" i="1"/>
  <c r="ES44" i="1"/>
  <c r="ES46" i="1" s="1"/>
  <c r="EQ45" i="1"/>
  <c r="EP45" i="1"/>
  <c r="EQ47" i="1"/>
  <c r="EP47" i="1"/>
  <c r="ET49" i="1"/>
  <c r="ES47" i="1"/>
  <c r="ES49" i="1" s="1"/>
  <c r="EQ48" i="1"/>
  <c r="EP48" i="1"/>
  <c r="EQ50" i="1"/>
  <c r="EP50" i="1"/>
  <c r="ET52" i="1"/>
  <c r="ES50" i="1"/>
  <c r="ES52" i="1" s="1"/>
  <c r="EQ51" i="1"/>
  <c r="EP51" i="1"/>
  <c r="EQ53" i="1"/>
  <c r="EP53" i="1"/>
  <c r="ET56" i="1"/>
  <c r="ES53" i="1"/>
  <c r="ES56" i="1" s="1"/>
  <c r="EQ54" i="1"/>
  <c r="EP54" i="1"/>
  <c r="EQ55" i="1"/>
  <c r="EP55" i="1"/>
  <c r="EQ57" i="1"/>
  <c r="EP57" i="1"/>
  <c r="ET59" i="1"/>
  <c r="ES57" i="1"/>
  <c r="ES59" i="1" s="1"/>
  <c r="EQ58" i="1"/>
  <c r="EP58" i="1"/>
  <c r="EQ60" i="1"/>
  <c r="EP60" i="1"/>
  <c r="ET64" i="1"/>
  <c r="ES60" i="1"/>
  <c r="ES64" i="1" s="1"/>
  <c r="EQ61" i="1"/>
  <c r="EP61" i="1"/>
  <c r="EQ62" i="1"/>
  <c r="EP62" i="1"/>
  <c r="EQ63" i="1"/>
  <c r="EP63" i="1"/>
  <c r="FJ6" i="1"/>
  <c r="FI6" i="1"/>
  <c r="FJ7" i="1"/>
  <c r="FI7" i="1"/>
  <c r="FJ8" i="1"/>
  <c r="FI8" i="1"/>
  <c r="FJ9" i="1"/>
  <c r="FI9" i="1"/>
  <c r="FJ10" i="1"/>
  <c r="FI10" i="1"/>
  <c r="FJ11" i="1"/>
  <c r="FI11" i="1"/>
  <c r="FJ13" i="1"/>
  <c r="FI13" i="1"/>
  <c r="FJ14" i="1"/>
  <c r="FI14" i="1"/>
  <c r="FJ16" i="1"/>
  <c r="FI16" i="1"/>
  <c r="FM18" i="1"/>
  <c r="FL16" i="1"/>
  <c r="FL18" i="1" s="1"/>
  <c r="FJ17" i="1"/>
  <c r="FI17" i="1"/>
  <c r="FJ19" i="1"/>
  <c r="FI19" i="1"/>
  <c r="FM21" i="1"/>
  <c r="FL19" i="1"/>
  <c r="FL21" i="1" s="1"/>
  <c r="FJ20" i="1"/>
  <c r="FI20" i="1"/>
  <c r="FJ23" i="1"/>
  <c r="FI23" i="1"/>
  <c r="FM33" i="1"/>
  <c r="FL23" i="1"/>
  <c r="FL33" i="1" s="1"/>
  <c r="FJ24" i="1"/>
  <c r="FI24" i="1"/>
  <c r="FJ25" i="1"/>
  <c r="FI25" i="1"/>
  <c r="FJ26" i="1"/>
  <c r="FI26" i="1"/>
  <c r="FJ27" i="1"/>
  <c r="FI27" i="1"/>
  <c r="FJ28" i="1"/>
  <c r="FI28" i="1"/>
  <c r="FJ29" i="1"/>
  <c r="FI29" i="1"/>
  <c r="FJ30" i="1"/>
  <c r="FI30" i="1"/>
  <c r="FJ31" i="1"/>
  <c r="FI31" i="1"/>
  <c r="FJ32" i="1"/>
  <c r="FI32" i="1"/>
  <c r="FJ34" i="1"/>
  <c r="FI34" i="1"/>
  <c r="FM37" i="1"/>
  <c r="FL34" i="1"/>
  <c r="FL37" i="1" s="1"/>
  <c r="FJ35" i="1"/>
  <c r="FI35" i="1"/>
  <c r="FJ36" i="1"/>
  <c r="FI36" i="1"/>
  <c r="FJ38" i="1"/>
  <c r="FI38" i="1"/>
  <c r="FM40" i="1"/>
  <c r="FL38" i="1"/>
  <c r="FL40" i="1" s="1"/>
  <c r="FJ39" i="1"/>
  <c r="FI39" i="1"/>
  <c r="FJ41" i="1"/>
  <c r="FI41" i="1"/>
  <c r="FM43" i="1"/>
  <c r="FL41" i="1"/>
  <c r="FL43" i="1" s="1"/>
  <c r="FJ42" i="1"/>
  <c r="FI42" i="1"/>
  <c r="FJ44" i="1"/>
  <c r="FI44" i="1"/>
  <c r="FM46" i="1"/>
  <c r="FL44" i="1"/>
  <c r="FL46" i="1" s="1"/>
  <c r="FJ45" i="1"/>
  <c r="FI45" i="1"/>
  <c r="FJ47" i="1"/>
  <c r="FI47" i="1"/>
  <c r="FM49" i="1"/>
  <c r="FL47" i="1"/>
  <c r="FL49" i="1" s="1"/>
  <c r="FJ48" i="1"/>
  <c r="FI48" i="1"/>
  <c r="FJ50" i="1"/>
  <c r="FI50" i="1"/>
  <c r="FM52" i="1"/>
  <c r="FL50" i="1"/>
  <c r="FL52" i="1" s="1"/>
  <c r="FJ51" i="1"/>
  <c r="FI51" i="1"/>
  <c r="FJ53" i="1"/>
  <c r="FI53" i="1"/>
  <c r="FM56" i="1"/>
  <c r="FL53" i="1"/>
  <c r="FL56" i="1" s="1"/>
  <c r="FJ54" i="1"/>
  <c r="FI54" i="1"/>
  <c r="FJ55" i="1"/>
  <c r="FI55" i="1"/>
  <c r="FJ57" i="1"/>
  <c r="FI57" i="1"/>
  <c r="FM59" i="1"/>
  <c r="FL57" i="1"/>
  <c r="FL59" i="1" s="1"/>
  <c r="FJ58" i="1"/>
  <c r="FI58" i="1"/>
  <c r="FJ60" i="1"/>
  <c r="FI60" i="1"/>
  <c r="FM64" i="1"/>
  <c r="FL60" i="1"/>
  <c r="FL64" i="1" s="1"/>
  <c r="FJ61" i="1"/>
  <c r="FI61" i="1"/>
  <c r="FJ62" i="1"/>
  <c r="FI62" i="1"/>
  <c r="FJ63" i="1"/>
  <c r="FI63" i="1"/>
  <c r="GC23" i="1"/>
  <c r="GB23" i="1"/>
  <c r="GC24" i="1"/>
  <c r="GB24" i="1"/>
  <c r="GC25" i="1"/>
  <c r="GB25" i="1"/>
  <c r="GC26" i="1"/>
  <c r="GB26" i="1"/>
  <c r="GC27" i="1"/>
  <c r="GB27" i="1"/>
  <c r="GC28" i="1"/>
  <c r="GB28" i="1"/>
  <c r="GC29" i="1"/>
  <c r="GB29" i="1"/>
  <c r="GC30" i="1"/>
  <c r="GB30" i="1"/>
  <c r="GC31" i="1"/>
  <c r="GB31" i="1"/>
  <c r="GC32" i="1"/>
  <c r="GB32" i="1"/>
  <c r="GC34" i="1"/>
  <c r="GB34" i="1"/>
  <c r="GC35" i="1"/>
  <c r="GB35" i="1"/>
  <c r="GC36" i="1"/>
  <c r="GB36" i="1"/>
  <c r="GC38" i="1"/>
  <c r="GB38" i="1"/>
  <c r="GC39" i="1"/>
  <c r="GB39" i="1"/>
  <c r="GC41" i="1"/>
  <c r="GB41" i="1"/>
  <c r="GC42" i="1"/>
  <c r="GB42" i="1"/>
  <c r="GC44" i="1"/>
  <c r="GB44" i="1"/>
  <c r="GC45" i="1"/>
  <c r="GB45" i="1"/>
  <c r="GC47" i="1"/>
  <c r="GB47" i="1"/>
  <c r="GC48" i="1"/>
  <c r="GB48" i="1"/>
  <c r="GC50" i="1"/>
  <c r="GB50" i="1"/>
  <c r="GC51" i="1"/>
  <c r="GB51" i="1"/>
  <c r="GC53" i="1"/>
  <c r="GB53" i="1"/>
  <c r="GC54" i="1"/>
  <c r="GB54" i="1"/>
  <c r="GC55" i="1"/>
  <c r="GB55" i="1"/>
  <c r="GC57" i="1"/>
  <c r="GB57" i="1"/>
  <c r="GC58" i="1"/>
  <c r="GB58" i="1"/>
  <c r="GC60" i="1"/>
  <c r="GB60" i="1"/>
  <c r="GC61" i="1"/>
  <c r="GB61" i="1"/>
  <c r="GC62" i="1"/>
  <c r="GB62" i="1"/>
  <c r="GC63" i="1"/>
  <c r="GB63" i="1"/>
  <c r="GV38" i="1"/>
  <c r="GU38" i="1"/>
  <c r="GY40" i="1"/>
  <c r="GX38" i="1"/>
  <c r="GX40" i="1" s="1"/>
  <c r="GV39" i="1"/>
  <c r="GU39" i="1"/>
  <c r="GV41" i="1"/>
  <c r="GU41" i="1"/>
  <c r="GY43" i="1"/>
  <c r="GX41" i="1"/>
  <c r="GX43" i="1" s="1"/>
  <c r="GV42" i="1"/>
  <c r="GU42" i="1"/>
  <c r="GV44" i="1"/>
  <c r="GU44" i="1"/>
  <c r="GY46" i="1"/>
  <c r="GX44" i="1"/>
  <c r="GX46" i="1" s="1"/>
  <c r="GV45" i="1"/>
  <c r="GU45" i="1"/>
  <c r="GV47" i="1"/>
  <c r="GU47" i="1"/>
  <c r="GY49" i="1"/>
  <c r="GX47" i="1"/>
  <c r="GX49" i="1" s="1"/>
  <c r="GV48" i="1"/>
  <c r="GU48" i="1"/>
  <c r="GV50" i="1"/>
  <c r="GU50" i="1"/>
  <c r="GY52" i="1"/>
  <c r="GX50" i="1"/>
  <c r="GX52" i="1" s="1"/>
  <c r="GV51" i="1"/>
  <c r="GU51" i="1"/>
  <c r="GY56" i="1"/>
  <c r="GX53" i="1"/>
  <c r="GX56" i="1" s="1"/>
  <c r="GV57" i="1"/>
  <c r="GU57" i="1"/>
  <c r="GY59" i="1"/>
  <c r="GX57" i="1"/>
  <c r="GX59" i="1" s="1"/>
  <c r="GV58" i="1"/>
  <c r="GU58" i="1"/>
  <c r="GV60" i="1"/>
  <c r="GU60" i="1"/>
  <c r="GY64" i="1"/>
  <c r="GX60" i="1"/>
  <c r="GX64" i="1" s="1"/>
  <c r="GV61" i="1"/>
  <c r="GU61" i="1"/>
  <c r="GV62" i="1"/>
  <c r="GU62" i="1"/>
  <c r="GV63" i="1"/>
  <c r="GU63" i="1"/>
  <c r="GW74" i="1"/>
  <c r="GW73" i="1"/>
  <c r="GW72" i="1"/>
  <c r="GW71" i="1"/>
  <c r="GW70" i="1"/>
  <c r="GW69" i="1"/>
  <c r="GW68" i="1"/>
  <c r="GW67" i="1"/>
  <c r="GW66" i="1"/>
  <c r="GW65" i="1"/>
  <c r="GW75" i="1"/>
  <c r="GW78" i="1"/>
  <c r="GW77" i="1"/>
  <c r="GW76" i="1"/>
  <c r="GV34" i="1"/>
  <c r="GU34" i="1"/>
  <c r="GY37" i="1"/>
  <c r="GX37" i="1"/>
  <c r="GV35" i="1"/>
  <c r="GU35" i="1"/>
  <c r="GV36" i="1"/>
  <c r="GU36" i="1"/>
  <c r="GV66" i="1"/>
  <c r="GV67" i="1"/>
  <c r="GV68" i="1"/>
  <c r="GV69" i="1"/>
  <c r="GV70" i="1"/>
  <c r="GV71" i="1"/>
  <c r="GV72" i="1"/>
  <c r="GV73" i="1"/>
  <c r="GV74" i="1"/>
  <c r="GV75" i="1"/>
  <c r="GV76" i="1"/>
  <c r="GV77" i="1"/>
  <c r="GV78" i="1"/>
  <c r="DX6" i="1"/>
  <c r="DW6" i="1"/>
  <c r="DX7" i="1"/>
  <c r="DW7" i="1"/>
  <c r="DX8" i="1"/>
  <c r="DW8" i="1"/>
  <c r="DX9" i="1"/>
  <c r="DW9" i="1"/>
  <c r="DX10" i="1"/>
  <c r="DW10" i="1"/>
  <c r="DX11" i="1"/>
  <c r="DW11" i="1"/>
  <c r="DX13" i="1"/>
  <c r="DW13" i="1"/>
  <c r="DX14" i="1"/>
  <c r="DW14" i="1"/>
  <c r="DX16" i="1"/>
  <c r="DW16" i="1"/>
  <c r="DX17" i="1"/>
  <c r="DW17" i="1"/>
  <c r="DX19" i="1"/>
  <c r="DW19" i="1"/>
  <c r="DX20" i="1"/>
  <c r="DW20" i="1"/>
  <c r="EA15" i="1"/>
  <c r="DZ13" i="1"/>
  <c r="DZ15" i="1" s="1"/>
  <c r="ET15" i="1"/>
  <c r="ES13" i="1"/>
  <c r="ES15" i="1" s="1"/>
  <c r="FM15" i="1"/>
  <c r="FL13" i="1"/>
  <c r="FL15" i="1" s="1"/>
  <c r="GC6" i="1"/>
  <c r="GB6" i="1"/>
  <c r="GC13" i="1"/>
  <c r="GB13" i="1"/>
  <c r="GC16" i="1"/>
  <c r="GB16" i="1"/>
  <c r="GC19" i="1"/>
  <c r="GB19" i="1"/>
  <c r="D63" i="8"/>
  <c r="GD65" i="1"/>
  <c r="H63" i="8"/>
  <c r="I63" i="8" s="1"/>
  <c r="FX65" i="1"/>
  <c r="FX79" i="1" s="1"/>
  <c r="J63" i="8"/>
  <c r="K63" i="8" s="1"/>
  <c r="FZ65" i="1"/>
  <c r="FZ79" i="1" s="1"/>
  <c r="F63" i="8"/>
  <c r="G63" i="8" s="1"/>
  <c r="FV65" i="1"/>
  <c r="F72" i="8"/>
  <c r="G72" i="8" s="1"/>
  <c r="FV74" i="1"/>
  <c r="F71" i="8"/>
  <c r="G71" i="8" s="1"/>
  <c r="FV73" i="1"/>
  <c r="F70" i="8"/>
  <c r="G70" i="8" s="1"/>
  <c r="FV72" i="1"/>
  <c r="F69" i="8"/>
  <c r="G69" i="8" s="1"/>
  <c r="FV71" i="1"/>
  <c r="F68" i="8"/>
  <c r="G68" i="8" s="1"/>
  <c r="FV70" i="1"/>
  <c r="F67" i="8"/>
  <c r="G67" i="8" s="1"/>
  <c r="FV69" i="1"/>
  <c r="F66" i="8"/>
  <c r="G66" i="8" s="1"/>
  <c r="FV68" i="1"/>
  <c r="F65" i="8"/>
  <c r="G65" i="8" s="1"/>
  <c r="FV67" i="1"/>
  <c r="F64" i="8"/>
  <c r="G64" i="8" s="1"/>
  <c r="FV66" i="1"/>
  <c r="F73" i="8"/>
  <c r="G73" i="8" s="1"/>
  <c r="FV75" i="1"/>
  <c r="F76" i="8"/>
  <c r="G76" i="8" s="1"/>
  <c r="FV78" i="1"/>
  <c r="F75" i="8"/>
  <c r="G75" i="8" s="1"/>
  <c r="FV77" i="1"/>
  <c r="F74" i="8"/>
  <c r="G74" i="8" s="1"/>
  <c r="FV76" i="1"/>
  <c r="AG6" i="1"/>
  <c r="AF6" i="1"/>
  <c r="AG7" i="1"/>
  <c r="AF7" i="1"/>
  <c r="AG8" i="1"/>
  <c r="AF8" i="1"/>
  <c r="AG9" i="1"/>
  <c r="AF9" i="1"/>
  <c r="AG10" i="1"/>
  <c r="AG11" i="1"/>
  <c r="AG13" i="1"/>
  <c r="AF13" i="1"/>
  <c r="AJ15" i="1"/>
  <c r="AI13" i="1"/>
  <c r="AI15" i="1" s="1"/>
  <c r="AG14" i="1"/>
  <c r="AF14" i="1"/>
  <c r="AG16" i="1"/>
  <c r="AF16" i="1"/>
  <c r="AJ18" i="1"/>
  <c r="AI16" i="1"/>
  <c r="AI18" i="1" s="1"/>
  <c r="AG17" i="1"/>
  <c r="AF17" i="1"/>
  <c r="AG19" i="1"/>
  <c r="AF19" i="1"/>
  <c r="AJ21" i="1"/>
  <c r="AI21" i="1"/>
  <c r="AG20" i="1"/>
  <c r="AF20" i="1"/>
  <c r="D4" i="8"/>
  <c r="F4" i="8"/>
  <c r="H4" i="8"/>
  <c r="J4" i="8"/>
  <c r="Q4" i="8"/>
  <c r="P4" i="8" s="1"/>
  <c r="E5" i="8"/>
  <c r="E6" i="8"/>
  <c r="E7" i="8"/>
  <c r="E9" i="8"/>
  <c r="D11" i="8"/>
  <c r="F11" i="8"/>
  <c r="O11" i="8" s="1"/>
  <c r="H11" i="8"/>
  <c r="J11" i="8"/>
  <c r="E12" i="8"/>
  <c r="Q12" i="8"/>
  <c r="P12" i="8" s="1"/>
  <c r="D14" i="8"/>
  <c r="O14" i="8" s="1"/>
  <c r="F14" i="8"/>
  <c r="F16" i="8" s="1"/>
  <c r="H14" i="8"/>
  <c r="J14" i="8"/>
  <c r="E15" i="8"/>
  <c r="Q15" i="8"/>
  <c r="P15" i="8" s="1"/>
  <c r="D17" i="8"/>
  <c r="F17" i="8"/>
  <c r="O17" i="8" s="1"/>
  <c r="H17" i="8"/>
  <c r="J17" i="8"/>
  <c r="E18" i="8"/>
  <c r="Q18" i="8"/>
  <c r="P18" i="8" s="1"/>
  <c r="Q22" i="8"/>
  <c r="P22" i="8" s="1"/>
  <c r="Q23" i="8"/>
  <c r="P23" i="8" s="1"/>
  <c r="Q24" i="8"/>
  <c r="P24" i="8" s="1"/>
  <c r="Q25" i="8"/>
  <c r="P25" i="8" s="1"/>
  <c r="Q26" i="8"/>
  <c r="P26" i="8" s="1"/>
  <c r="Q27" i="8"/>
  <c r="P27" i="8" s="1"/>
  <c r="Q28" i="8"/>
  <c r="P28" i="8" s="1"/>
  <c r="Q29" i="8"/>
  <c r="P29" i="8" s="1"/>
  <c r="Q30" i="8"/>
  <c r="P30" i="8" s="1"/>
  <c r="Q33" i="8"/>
  <c r="P33" i="8" s="1"/>
  <c r="Q34" i="8"/>
  <c r="P34" i="8" s="1"/>
  <c r="Q37" i="8"/>
  <c r="P37" i="8" s="1"/>
  <c r="Q40" i="8"/>
  <c r="P40" i="8" s="1"/>
  <c r="Q43" i="8"/>
  <c r="P43" i="8" s="1"/>
  <c r="Q46" i="8"/>
  <c r="P46" i="8" s="1"/>
  <c r="Q49" i="8"/>
  <c r="P49" i="8" s="1"/>
  <c r="Q52" i="8"/>
  <c r="P52" i="8" s="1"/>
  <c r="Q53" i="8"/>
  <c r="P53" i="8" s="1"/>
  <c r="Q56" i="8"/>
  <c r="P56" i="8" s="1"/>
  <c r="Q59" i="8"/>
  <c r="P59" i="8" s="1"/>
  <c r="Q60" i="8"/>
  <c r="P60" i="8" s="1"/>
  <c r="Q61" i="8"/>
  <c r="P61" i="8" s="1"/>
  <c r="HQ66" i="1"/>
  <c r="Q64" i="8"/>
  <c r="P64" i="8" s="1"/>
  <c r="HQ67" i="1"/>
  <c r="Q65" i="8"/>
  <c r="P65" i="8" s="1"/>
  <c r="HQ68" i="1"/>
  <c r="Q66" i="8"/>
  <c r="P66" i="8" s="1"/>
  <c r="HQ69" i="1"/>
  <c r="Q67" i="8"/>
  <c r="P67" i="8" s="1"/>
  <c r="HQ70" i="1"/>
  <c r="Q68" i="8"/>
  <c r="P68" i="8" s="1"/>
  <c r="HQ71" i="1"/>
  <c r="Q69" i="8"/>
  <c r="P69" i="8" s="1"/>
  <c r="HQ72" i="1"/>
  <c r="Q70" i="8"/>
  <c r="P70" i="8" s="1"/>
  <c r="HQ73" i="1"/>
  <c r="Q71" i="8"/>
  <c r="P71" i="8" s="1"/>
  <c r="HQ74" i="1"/>
  <c r="Q72" i="8"/>
  <c r="P72" i="8" s="1"/>
  <c r="FT12" i="1"/>
  <c r="E4" i="8"/>
  <c r="GC7" i="1"/>
  <c r="C5" i="8"/>
  <c r="N5" i="8" s="1"/>
  <c r="D5" i="8"/>
  <c r="F5" i="8"/>
  <c r="G5" i="8" s="1"/>
  <c r="H5" i="8"/>
  <c r="I5" i="8" s="1"/>
  <c r="J5" i="8"/>
  <c r="K5" i="8" s="1"/>
  <c r="GE7" i="1"/>
  <c r="Q5" i="8"/>
  <c r="P5" i="8" s="1"/>
  <c r="GC8" i="1"/>
  <c r="C6" i="8"/>
  <c r="M6" i="8" s="1"/>
  <c r="D6" i="8"/>
  <c r="F6" i="8"/>
  <c r="G6" i="8" s="1"/>
  <c r="H6" i="8"/>
  <c r="I6" i="8" s="1"/>
  <c r="J6" i="8"/>
  <c r="K6" i="8" s="1"/>
  <c r="GE8" i="1"/>
  <c r="Q6" i="8"/>
  <c r="P6" i="8" s="1"/>
  <c r="GC9" i="1"/>
  <c r="C7" i="8"/>
  <c r="N7" i="8" s="1"/>
  <c r="D7" i="8"/>
  <c r="F7" i="8"/>
  <c r="H7" i="8"/>
  <c r="I7" i="8" s="1"/>
  <c r="J7" i="8"/>
  <c r="K7" i="8" s="1"/>
  <c r="GE9" i="1"/>
  <c r="Q7" i="8"/>
  <c r="P7" i="8" s="1"/>
  <c r="GC10" i="1"/>
  <c r="C8" i="8"/>
  <c r="M8" i="8" s="1"/>
  <c r="D8" i="8"/>
  <c r="F8" i="8"/>
  <c r="G8" i="8" s="1"/>
  <c r="H8" i="8"/>
  <c r="I8" i="8" s="1"/>
  <c r="J8" i="8"/>
  <c r="K8" i="8" s="1"/>
  <c r="GE10" i="1"/>
  <c r="Q8" i="8"/>
  <c r="P8" i="8" s="1"/>
  <c r="GC11" i="1"/>
  <c r="C9" i="8"/>
  <c r="M9" i="8" s="1"/>
  <c r="D9" i="8"/>
  <c r="F9" i="8"/>
  <c r="G9" i="8" s="1"/>
  <c r="H9" i="8"/>
  <c r="I9" i="8" s="1"/>
  <c r="J9" i="8"/>
  <c r="K9" i="8" s="1"/>
  <c r="GE11" i="1"/>
  <c r="Q9" i="8"/>
  <c r="P9" i="8" s="1"/>
  <c r="FT15" i="1"/>
  <c r="E11" i="8"/>
  <c r="E13" i="8" s="1"/>
  <c r="GF15" i="1"/>
  <c r="Q11" i="8"/>
  <c r="P11" i="8" s="1"/>
  <c r="GC14" i="1"/>
  <c r="C12" i="8"/>
  <c r="N12" i="8" s="1"/>
  <c r="D12" i="8"/>
  <c r="F12" i="8"/>
  <c r="G12" i="8" s="1"/>
  <c r="H12" i="8"/>
  <c r="I12" i="8" s="1"/>
  <c r="J12" i="8"/>
  <c r="K12" i="8" s="1"/>
  <c r="FT18" i="1"/>
  <c r="E14" i="8"/>
  <c r="GF18" i="1"/>
  <c r="Q14" i="8"/>
  <c r="P14" i="8" s="1"/>
  <c r="GC17" i="1"/>
  <c r="C15" i="8"/>
  <c r="M15" i="8" s="1"/>
  <c r="D15" i="8"/>
  <c r="F15" i="8"/>
  <c r="G15" i="8" s="1"/>
  <c r="H15" i="8"/>
  <c r="I15" i="8" s="1"/>
  <c r="J15" i="8"/>
  <c r="K15" i="8" s="1"/>
  <c r="FT21" i="1"/>
  <c r="E17" i="8"/>
  <c r="GF21" i="1"/>
  <c r="Q17" i="8"/>
  <c r="GC20" i="1"/>
  <c r="C18" i="8"/>
  <c r="N18" i="8" s="1"/>
  <c r="D18" i="8"/>
  <c r="F18" i="8"/>
  <c r="G18" i="8" s="1"/>
  <c r="H18" i="8"/>
  <c r="I18" i="8" s="1"/>
  <c r="J18" i="8"/>
  <c r="K18" i="8" s="1"/>
  <c r="GF33" i="1"/>
  <c r="Q21" i="8"/>
  <c r="P21" i="8" s="1"/>
  <c r="GF37" i="1"/>
  <c r="Q32" i="8"/>
  <c r="GF40" i="1"/>
  <c r="Q36" i="8"/>
  <c r="P36" i="8" s="1"/>
  <c r="GF43" i="1"/>
  <c r="Q39" i="8"/>
  <c r="P39" i="8" s="1"/>
  <c r="GF46" i="1"/>
  <c r="Q42" i="8"/>
  <c r="P42" i="8" s="1"/>
  <c r="GF49" i="1"/>
  <c r="Q45" i="8"/>
  <c r="P45" i="8" s="1"/>
  <c r="GF52" i="1"/>
  <c r="Q48" i="8"/>
  <c r="P48" i="8" s="1"/>
  <c r="GF56" i="1"/>
  <c r="Q51" i="8"/>
  <c r="P51" i="8" s="1"/>
  <c r="GF59" i="1"/>
  <c r="Q55" i="8"/>
  <c r="P55" i="8" s="1"/>
  <c r="GF64" i="1"/>
  <c r="Q58" i="8"/>
  <c r="O6" i="1"/>
  <c r="E12" i="1"/>
  <c r="G6" i="1"/>
  <c r="O7" i="1"/>
  <c r="G7" i="1"/>
  <c r="O8" i="1"/>
  <c r="G8" i="1"/>
  <c r="O9" i="1"/>
  <c r="G9" i="1"/>
  <c r="O10" i="1"/>
  <c r="G10" i="1"/>
  <c r="O11" i="1"/>
  <c r="G11" i="1"/>
  <c r="O13" i="1"/>
  <c r="E15" i="1"/>
  <c r="G13" i="1"/>
  <c r="O14" i="1"/>
  <c r="G14" i="1"/>
  <c r="O16" i="1"/>
  <c r="E18" i="1"/>
  <c r="G16" i="1"/>
  <c r="O17" i="1"/>
  <c r="G17" i="1"/>
  <c r="G18" i="1" s="1"/>
  <c r="O19" i="1"/>
  <c r="E21" i="1"/>
  <c r="G19" i="1"/>
  <c r="O20" i="1"/>
  <c r="G20" i="1"/>
  <c r="C63" i="8"/>
  <c r="GC65" i="1"/>
  <c r="C64" i="8"/>
  <c r="M64" i="8" s="1"/>
  <c r="GC66" i="1"/>
  <c r="C65" i="8"/>
  <c r="N65" i="8" s="1"/>
  <c r="GC67" i="1"/>
  <c r="C66" i="8"/>
  <c r="N66" i="8" s="1"/>
  <c r="GC68" i="1"/>
  <c r="C67" i="8"/>
  <c r="M67" i="8" s="1"/>
  <c r="GC69" i="1"/>
  <c r="C68" i="8"/>
  <c r="N68" i="8" s="1"/>
  <c r="GC70" i="1"/>
  <c r="C69" i="8"/>
  <c r="N69" i="8" s="1"/>
  <c r="GC71" i="1"/>
  <c r="C70" i="8"/>
  <c r="N70" i="8" s="1"/>
  <c r="GC72" i="1"/>
  <c r="C71" i="8"/>
  <c r="N71" i="8" s="1"/>
  <c r="GC73" i="1"/>
  <c r="C72" i="8"/>
  <c r="N72" i="8" s="1"/>
  <c r="GC74" i="1"/>
  <c r="C73" i="8"/>
  <c r="N73" i="8" s="1"/>
  <c r="GC75" i="1"/>
  <c r="C74" i="8"/>
  <c r="M74" i="8" s="1"/>
  <c r="GC76" i="1"/>
  <c r="C75" i="8"/>
  <c r="N75" i="8" s="1"/>
  <c r="GC77" i="1"/>
  <c r="C76" i="8"/>
  <c r="M76" i="8" s="1"/>
  <c r="GC78" i="1"/>
  <c r="N64" i="8"/>
  <c r="D64" i="8"/>
  <c r="H64" i="8"/>
  <c r="I64" i="8" s="1"/>
  <c r="J64" i="8"/>
  <c r="K64" i="8" s="1"/>
  <c r="D65" i="8"/>
  <c r="H65" i="8"/>
  <c r="I65" i="8" s="1"/>
  <c r="J65" i="8"/>
  <c r="K65" i="8" s="1"/>
  <c r="D66" i="8"/>
  <c r="O66" i="8" s="1"/>
  <c r="H66" i="8"/>
  <c r="I66" i="8" s="1"/>
  <c r="J66" i="8"/>
  <c r="K66" i="8" s="1"/>
  <c r="D67" i="8"/>
  <c r="H67" i="8"/>
  <c r="I67" i="8" s="1"/>
  <c r="J67" i="8"/>
  <c r="K67" i="8" s="1"/>
  <c r="D68" i="8"/>
  <c r="H68" i="8"/>
  <c r="I68" i="8" s="1"/>
  <c r="J68" i="8"/>
  <c r="K68" i="8" s="1"/>
  <c r="D69" i="8"/>
  <c r="H69" i="8"/>
  <c r="I69" i="8" s="1"/>
  <c r="J69" i="8"/>
  <c r="K69" i="8" s="1"/>
  <c r="D70" i="8"/>
  <c r="H70" i="8"/>
  <c r="I70" i="8" s="1"/>
  <c r="J70" i="8"/>
  <c r="K70" i="8" s="1"/>
  <c r="D71" i="8"/>
  <c r="H71" i="8"/>
  <c r="I71" i="8" s="1"/>
  <c r="J71" i="8"/>
  <c r="K71" i="8" s="1"/>
  <c r="D72" i="8"/>
  <c r="H72" i="8"/>
  <c r="I72" i="8" s="1"/>
  <c r="J72" i="8"/>
  <c r="K72" i="8" s="1"/>
  <c r="D73" i="8"/>
  <c r="H73" i="8"/>
  <c r="I73" i="8" s="1"/>
  <c r="J73" i="8"/>
  <c r="K73" i="8" s="1"/>
  <c r="N74" i="8"/>
  <c r="D74" i="8"/>
  <c r="H74" i="8"/>
  <c r="I74" i="8" s="1"/>
  <c r="J74" i="8"/>
  <c r="K74" i="8" s="1"/>
  <c r="D75" i="8"/>
  <c r="H75" i="8"/>
  <c r="I75" i="8" s="1"/>
  <c r="J75" i="8"/>
  <c r="K75" i="8" s="1"/>
  <c r="D76" i="8"/>
  <c r="H76" i="8"/>
  <c r="I76" i="8" s="1"/>
  <c r="J76" i="8"/>
  <c r="K76" i="8" s="1"/>
  <c r="GU6" i="1"/>
  <c r="GV6" i="1"/>
  <c r="GU7" i="1"/>
  <c r="GV7" i="1"/>
  <c r="GU8" i="1"/>
  <c r="GV8" i="1"/>
  <c r="GU9" i="1"/>
  <c r="GV9" i="1"/>
  <c r="GU10" i="1"/>
  <c r="GV10" i="1"/>
  <c r="GU11" i="1"/>
  <c r="GV11" i="1"/>
  <c r="GU13" i="1"/>
  <c r="GV13" i="1"/>
  <c r="GY15" i="1"/>
  <c r="GX13" i="1"/>
  <c r="GX15" i="1" s="1"/>
  <c r="GU14" i="1"/>
  <c r="GV14" i="1"/>
  <c r="GU16" i="1"/>
  <c r="GV16" i="1"/>
  <c r="GY18" i="1"/>
  <c r="GX16" i="1"/>
  <c r="GX18" i="1" s="1"/>
  <c r="GU17" i="1"/>
  <c r="GV17" i="1"/>
  <c r="GU19" i="1"/>
  <c r="GV19" i="1"/>
  <c r="GY21" i="1"/>
  <c r="GX19" i="1"/>
  <c r="GX21" i="1" s="1"/>
  <c r="GU20" i="1"/>
  <c r="GV20" i="1"/>
  <c r="AJ12" i="15"/>
  <c r="AI6" i="15"/>
  <c r="AI12" i="15" s="1"/>
  <c r="BC12" i="15"/>
  <c r="BB12" i="15" s="1"/>
  <c r="BB6" i="15"/>
  <c r="BV12" i="15"/>
  <c r="BU6" i="15"/>
  <c r="BU12" i="15" s="1"/>
  <c r="CO12" i="15"/>
  <c r="CN6" i="15"/>
  <c r="CN12" i="15" s="1"/>
  <c r="DH12" i="15"/>
  <c r="DG12" i="15" s="1"/>
  <c r="DG6" i="15"/>
  <c r="EA12" i="15"/>
  <c r="DZ6" i="15"/>
  <c r="DZ12" i="15" s="1"/>
  <c r="ET12" i="15"/>
  <c r="ES6" i="15"/>
  <c r="ES12" i="15" s="1"/>
  <c r="FM12" i="15"/>
  <c r="FL6" i="15"/>
  <c r="FL12" i="15" s="1"/>
  <c r="GG12" i="15"/>
  <c r="GE12" i="15" s="1"/>
  <c r="GE6" i="15"/>
  <c r="GW6" i="15"/>
  <c r="GV6" i="15"/>
  <c r="HA12" i="15"/>
  <c r="GY12" i="15" s="1"/>
  <c r="GY6" i="15"/>
  <c r="HQ6" i="15"/>
  <c r="HP6" i="15"/>
  <c r="HR6" i="15"/>
  <c r="HU12" i="15"/>
  <c r="HS6" i="15"/>
  <c r="GW7" i="15"/>
  <c r="GV7" i="15"/>
  <c r="HQ7" i="15"/>
  <c r="HP7" i="15"/>
  <c r="HR7" i="15"/>
  <c r="GW8" i="15"/>
  <c r="GV8" i="15"/>
  <c r="HQ8" i="15"/>
  <c r="HP8" i="15"/>
  <c r="HR8" i="15"/>
  <c r="GW9" i="15"/>
  <c r="GV9" i="15"/>
  <c r="HQ9" i="15"/>
  <c r="HP9" i="15"/>
  <c r="HR9" i="15"/>
  <c r="GW10" i="15"/>
  <c r="GV10" i="15"/>
  <c r="HQ10" i="15"/>
  <c r="HP10" i="15"/>
  <c r="HR10" i="15"/>
  <c r="GW11" i="15"/>
  <c r="GV11" i="15"/>
  <c r="HQ11" i="15"/>
  <c r="HP11" i="15"/>
  <c r="HR11" i="15"/>
  <c r="BC15" i="15"/>
  <c r="BB15" i="15" s="1"/>
  <c r="BB13" i="15"/>
  <c r="DH15" i="15"/>
  <c r="DG13" i="15"/>
  <c r="DG15" i="15" s="1"/>
  <c r="GG15" i="15"/>
  <c r="GE13" i="15"/>
  <c r="GE15" i="15" s="1"/>
  <c r="GW13" i="15"/>
  <c r="GV13" i="15"/>
  <c r="HA15" i="15"/>
  <c r="GY15" i="15" s="1"/>
  <c r="GY13" i="15"/>
  <c r="HQ13" i="15"/>
  <c r="HP13" i="15"/>
  <c r="HU15" i="15"/>
  <c r="HS15" i="15" s="1"/>
  <c r="HS13" i="15"/>
  <c r="GW14" i="15"/>
  <c r="GV14" i="15"/>
  <c r="HQ14" i="15"/>
  <c r="HP14" i="15"/>
  <c r="HR14" i="15"/>
  <c r="HR15" i="15" s="1"/>
  <c r="BC18" i="15"/>
  <c r="BB18" i="15" s="1"/>
  <c r="BB16" i="15"/>
  <c r="GW16" i="15"/>
  <c r="GV16" i="15"/>
  <c r="HA18" i="15"/>
  <c r="GY18" i="15" s="1"/>
  <c r="GY16" i="15"/>
  <c r="HQ16" i="15"/>
  <c r="HP16" i="15"/>
  <c r="HU18" i="15"/>
  <c r="HS18" i="15" s="1"/>
  <c r="HS16" i="15"/>
  <c r="GW17" i="15"/>
  <c r="GV17" i="15"/>
  <c r="HQ17" i="15"/>
  <c r="HP17" i="15"/>
  <c r="BC21" i="15"/>
  <c r="BB19" i="15"/>
  <c r="BB21" i="15" s="1"/>
  <c r="GW19" i="15"/>
  <c r="GV19" i="15"/>
  <c r="HA21" i="15"/>
  <c r="GY19" i="15"/>
  <c r="GY21" i="15" s="1"/>
  <c r="HQ19" i="15"/>
  <c r="HP19" i="15"/>
  <c r="HU21" i="15"/>
  <c r="HS21" i="15" s="1"/>
  <c r="HS19" i="15"/>
  <c r="GW20" i="15"/>
  <c r="GV20" i="15"/>
  <c r="HQ20" i="15"/>
  <c r="HP20" i="15"/>
  <c r="HQ23" i="15"/>
  <c r="HP23" i="15"/>
  <c r="HM33" i="15"/>
  <c r="HN33" i="15" s="1"/>
  <c r="HN23" i="15"/>
  <c r="HU33" i="15"/>
  <c r="HS23" i="15"/>
  <c r="HQ24" i="15"/>
  <c r="HP24" i="15"/>
  <c r="HQ25" i="15"/>
  <c r="HP25" i="15"/>
  <c r="HQ26" i="15"/>
  <c r="HP26" i="15"/>
  <c r="HQ27" i="15"/>
  <c r="HP27" i="15"/>
  <c r="HQ28" i="15"/>
  <c r="HP28" i="15"/>
  <c r="HQ29" i="15"/>
  <c r="HP29" i="15"/>
  <c r="HQ30" i="15"/>
  <c r="HP30" i="15"/>
  <c r="HQ31" i="15"/>
  <c r="HP31" i="15"/>
  <c r="HQ32" i="15"/>
  <c r="HP32" i="15"/>
  <c r="HU37" i="15"/>
  <c r="HS37" i="15" s="1"/>
  <c r="HS34" i="15"/>
  <c r="HQ37" i="15"/>
  <c r="HP37" i="15"/>
  <c r="HQ38" i="15"/>
  <c r="HP38" i="15"/>
  <c r="HU40" i="15"/>
  <c r="HS40" i="15" s="1"/>
  <c r="HS38" i="15"/>
  <c r="HQ39" i="15"/>
  <c r="HP39" i="15"/>
  <c r="HQ41" i="15"/>
  <c r="HP41" i="15"/>
  <c r="HU43" i="15"/>
  <c r="HS43" i="15" s="1"/>
  <c r="HS41" i="15"/>
  <c r="HQ42" i="15"/>
  <c r="HP42" i="15"/>
  <c r="HQ44" i="15"/>
  <c r="HP44" i="15"/>
  <c r="HU46" i="15"/>
  <c r="HS46" i="15" s="1"/>
  <c r="HS44" i="15"/>
  <c r="HQ47" i="15"/>
  <c r="HP47" i="15"/>
  <c r="HU49" i="15"/>
  <c r="HS49" i="15" s="1"/>
  <c r="HS47" i="15"/>
  <c r="HU52" i="15"/>
  <c r="HS52" i="15" s="1"/>
  <c r="HS50" i="15"/>
  <c r="HQ52" i="15"/>
  <c r="HP52" i="15"/>
  <c r="HQ53" i="15"/>
  <c r="HP53" i="15"/>
  <c r="HU56" i="15"/>
  <c r="HS56" i="15" s="1"/>
  <c r="HS53" i="15"/>
  <c r="HQ54" i="15"/>
  <c r="HP54" i="15"/>
  <c r="HQ55" i="15"/>
  <c r="HP55" i="15"/>
  <c r="HQ57" i="15"/>
  <c r="HP57" i="15"/>
  <c r="HU59" i="15"/>
  <c r="HS59" i="15" s="1"/>
  <c r="HS57" i="15"/>
  <c r="HQ58" i="15"/>
  <c r="HP58" i="15"/>
  <c r="HQ60" i="15"/>
  <c r="HP60" i="15"/>
  <c r="HU64" i="15"/>
  <c r="HS64" i="15" s="1"/>
  <c r="HS60" i="15"/>
  <c r="HQ61" i="15"/>
  <c r="HP61" i="15"/>
  <c r="HQ62" i="15"/>
  <c r="HP62" i="15"/>
  <c r="HQ63" i="15"/>
  <c r="HP63" i="15"/>
  <c r="HU79" i="15"/>
  <c r="HS65" i="15"/>
  <c r="HS79" i="15" s="1"/>
  <c r="C12" i="15"/>
  <c r="N6" i="15"/>
  <c r="M6" i="15"/>
  <c r="D12" i="15"/>
  <c r="O6" i="15"/>
  <c r="O12" i="15" s="1"/>
  <c r="F12" i="15"/>
  <c r="G12" i="15"/>
  <c r="H12" i="15"/>
  <c r="I6" i="15"/>
  <c r="I12" i="15" s="1"/>
  <c r="J12" i="15"/>
  <c r="K6" i="15"/>
  <c r="K12" i="15" s="1"/>
  <c r="V12" i="15"/>
  <c r="AG12" i="15" s="1"/>
  <c r="AF6" i="15"/>
  <c r="W12" i="15"/>
  <c r="AH6" i="15"/>
  <c r="AH12" i="15" s="1"/>
  <c r="Y12" i="15"/>
  <c r="Z6" i="15"/>
  <c r="Z12" i="15" s="1"/>
  <c r="AA12" i="15"/>
  <c r="AB6" i="15"/>
  <c r="AB12" i="15" s="1"/>
  <c r="AC12" i="15"/>
  <c r="AD6" i="15"/>
  <c r="AD12" i="15" s="1"/>
  <c r="AO12" i="15"/>
  <c r="AZ12" i="15" s="1"/>
  <c r="AY6" i="15"/>
  <c r="AP12" i="15"/>
  <c r="AR12" i="15"/>
  <c r="AS6" i="15"/>
  <c r="AS12" i="15" s="1"/>
  <c r="AT12" i="15"/>
  <c r="AU6" i="15"/>
  <c r="AU12" i="15" s="1"/>
  <c r="AV12" i="15"/>
  <c r="AW6" i="15"/>
  <c r="AW12" i="15" s="1"/>
  <c r="BH12" i="15"/>
  <c r="BS6" i="15"/>
  <c r="BR6" i="15"/>
  <c r="BI12" i="15"/>
  <c r="BT6" i="15"/>
  <c r="BT12" i="15" s="1"/>
  <c r="BK12" i="15"/>
  <c r="BL6" i="15"/>
  <c r="BL12" i="15" s="1"/>
  <c r="BM12" i="15"/>
  <c r="BN6" i="15"/>
  <c r="BN12" i="15" s="1"/>
  <c r="BO12" i="15"/>
  <c r="BP6" i="15"/>
  <c r="BP12" i="15" s="1"/>
  <c r="CA12" i="15"/>
  <c r="CL6" i="15"/>
  <c r="CK6" i="15"/>
  <c r="CB12" i="15"/>
  <c r="CM6" i="15"/>
  <c r="CM12" i="15" s="1"/>
  <c r="CD12" i="15"/>
  <c r="CE6" i="15"/>
  <c r="CE12" i="15" s="1"/>
  <c r="CF12" i="15"/>
  <c r="CG6" i="15"/>
  <c r="CG12" i="15" s="1"/>
  <c r="CH12" i="15"/>
  <c r="CI6" i="15"/>
  <c r="CI12" i="15" s="1"/>
  <c r="CT12" i="15"/>
  <c r="DD6" i="15"/>
  <c r="CU12" i="15"/>
  <c r="DF6" i="15"/>
  <c r="DF12" i="15" s="1"/>
  <c r="CW12" i="15"/>
  <c r="CX6" i="15"/>
  <c r="CX12" i="15" s="1"/>
  <c r="CY12" i="15"/>
  <c r="CZ6" i="15"/>
  <c r="CZ12" i="15" s="1"/>
  <c r="DA12" i="15"/>
  <c r="DB6" i="15"/>
  <c r="DB12" i="15" s="1"/>
  <c r="DM12" i="15"/>
  <c r="DX6" i="15"/>
  <c r="DW6" i="15"/>
  <c r="DN12" i="15"/>
  <c r="DY6" i="15"/>
  <c r="DP12" i="15"/>
  <c r="DQ6" i="15"/>
  <c r="DQ12" i="15" s="1"/>
  <c r="DR12" i="15"/>
  <c r="DS6" i="15"/>
  <c r="DS12" i="15" s="1"/>
  <c r="DT12" i="15"/>
  <c r="DU6" i="15"/>
  <c r="DU12" i="15" s="1"/>
  <c r="EF12" i="15"/>
  <c r="EQ6" i="15"/>
  <c r="EP6" i="15"/>
  <c r="EG12" i="15"/>
  <c r="ER6" i="15"/>
  <c r="EI12" i="15"/>
  <c r="EJ6" i="15"/>
  <c r="EJ12" i="15" s="1"/>
  <c r="EK12" i="15"/>
  <c r="EL6" i="15"/>
  <c r="EL12" i="15" s="1"/>
  <c r="EM12" i="15"/>
  <c r="EN6" i="15"/>
  <c r="EN12" i="15" s="1"/>
  <c r="EY12" i="15"/>
  <c r="FJ6" i="15"/>
  <c r="FI6" i="15"/>
  <c r="EZ12" i="15"/>
  <c r="FK6" i="15"/>
  <c r="FB12" i="15"/>
  <c r="FC6" i="15"/>
  <c r="FC12" i="15" s="1"/>
  <c r="FD12" i="15"/>
  <c r="FE6" i="15"/>
  <c r="FE12" i="15" s="1"/>
  <c r="FF12" i="15"/>
  <c r="FG6" i="15"/>
  <c r="FG12" i="15" s="1"/>
  <c r="FR12" i="15"/>
  <c r="GC6" i="15"/>
  <c r="GB6" i="15"/>
  <c r="FS12" i="15"/>
  <c r="GD6" i="15"/>
  <c r="FU12" i="15"/>
  <c r="FV6" i="15"/>
  <c r="FV12" i="15" s="1"/>
  <c r="FW12" i="15"/>
  <c r="FX6" i="15"/>
  <c r="FX12" i="15" s="1"/>
  <c r="FY12" i="15"/>
  <c r="FZ6" i="15"/>
  <c r="FZ12" i="15" s="1"/>
  <c r="GL12" i="15"/>
  <c r="GM12" i="15"/>
  <c r="GO12" i="15"/>
  <c r="GP12" i="15" s="1"/>
  <c r="GQ12" i="15"/>
  <c r="GR12" i="15" s="1"/>
  <c r="GS12" i="15"/>
  <c r="GT12" i="15" s="1"/>
  <c r="HF12" i="15"/>
  <c r="HG12" i="15"/>
  <c r="HI12" i="15"/>
  <c r="HJ12" i="15" s="1"/>
  <c r="HK12" i="15"/>
  <c r="HL12" i="15" s="1"/>
  <c r="HM12" i="15"/>
  <c r="HN12" i="15" s="1"/>
  <c r="N7" i="15"/>
  <c r="M7" i="15"/>
  <c r="AF7" i="15"/>
  <c r="AY7" i="15"/>
  <c r="BS7" i="15"/>
  <c r="BR7" i="15"/>
  <c r="CL7" i="15"/>
  <c r="CK7" i="15"/>
  <c r="DD7" i="15"/>
  <c r="DX7" i="15"/>
  <c r="DW7" i="15"/>
  <c r="EQ7" i="15"/>
  <c r="EP7" i="15"/>
  <c r="FJ7" i="15"/>
  <c r="FI7" i="15"/>
  <c r="GC7" i="15"/>
  <c r="GB7" i="15"/>
  <c r="N8" i="15"/>
  <c r="M8" i="15"/>
  <c r="AF8" i="15"/>
  <c r="AY8" i="15"/>
  <c r="BS8" i="15"/>
  <c r="BR8" i="15"/>
  <c r="CL8" i="15"/>
  <c r="CK8" i="15"/>
  <c r="DD8" i="15"/>
  <c r="DX8" i="15"/>
  <c r="DW8" i="15"/>
  <c r="EQ8" i="15"/>
  <c r="EP8" i="15"/>
  <c r="FJ8" i="15"/>
  <c r="FI8" i="15"/>
  <c r="GC8" i="15"/>
  <c r="GB8" i="15"/>
  <c r="N9" i="15"/>
  <c r="M9" i="15"/>
  <c r="AF9" i="15"/>
  <c r="AY9" i="15"/>
  <c r="BS9" i="15"/>
  <c r="BR9" i="15"/>
  <c r="CL9" i="15"/>
  <c r="CK9" i="15"/>
  <c r="DD9" i="15"/>
  <c r="DX9" i="15"/>
  <c r="DW9" i="15"/>
  <c r="EQ9" i="15"/>
  <c r="EP9" i="15"/>
  <c r="FJ9" i="15"/>
  <c r="FI9" i="15"/>
  <c r="GC9" i="15"/>
  <c r="GB9" i="15"/>
  <c r="N10" i="15"/>
  <c r="M10" i="15"/>
  <c r="AF10" i="15"/>
  <c r="AY10" i="15"/>
  <c r="BS10" i="15"/>
  <c r="BR10" i="15"/>
  <c r="CL10" i="15"/>
  <c r="CK10" i="15"/>
  <c r="DD10" i="15"/>
  <c r="DX10" i="15"/>
  <c r="DW10" i="15"/>
  <c r="EQ10" i="15"/>
  <c r="EP10" i="15"/>
  <c r="FJ10" i="15"/>
  <c r="FI10" i="15"/>
  <c r="GC10" i="15"/>
  <c r="GB10" i="15"/>
  <c r="N11" i="15"/>
  <c r="M11" i="15"/>
  <c r="AF11" i="15"/>
  <c r="AY11" i="15"/>
  <c r="BS11" i="15"/>
  <c r="BR11" i="15"/>
  <c r="CL11" i="15"/>
  <c r="CK11" i="15"/>
  <c r="DD11" i="15"/>
  <c r="DX11" i="15"/>
  <c r="DW11" i="15"/>
  <c r="EQ11" i="15"/>
  <c r="EP11" i="15"/>
  <c r="FJ11" i="15"/>
  <c r="FI11" i="15"/>
  <c r="GC11" i="15"/>
  <c r="GB11" i="15"/>
  <c r="C15" i="15"/>
  <c r="N13" i="15"/>
  <c r="M13" i="15"/>
  <c r="D15" i="15"/>
  <c r="O13" i="15"/>
  <c r="O15" i="15" s="1"/>
  <c r="F15" i="15"/>
  <c r="G13" i="15"/>
  <c r="G15" i="15" s="1"/>
  <c r="H15" i="15"/>
  <c r="I13" i="15"/>
  <c r="I15" i="15" s="1"/>
  <c r="J15" i="15"/>
  <c r="K13" i="15"/>
  <c r="K15" i="15" s="1"/>
  <c r="V15" i="15"/>
  <c r="AG15" i="15" s="1"/>
  <c r="AF13" i="15"/>
  <c r="W15" i="15"/>
  <c r="AH13" i="15"/>
  <c r="AH15" i="15" s="1"/>
  <c r="Y15" i="15"/>
  <c r="Z13" i="15"/>
  <c r="Z15" i="15" s="1"/>
  <c r="AA15" i="15"/>
  <c r="AB13" i="15"/>
  <c r="AB15" i="15" s="1"/>
  <c r="AC15" i="15"/>
  <c r="AD13" i="15"/>
  <c r="AD15" i="15" s="1"/>
  <c r="AO15" i="15"/>
  <c r="AZ15" i="15" s="1"/>
  <c r="AY13" i="15"/>
  <c r="AP15" i="15"/>
  <c r="AR15" i="15"/>
  <c r="AS13" i="15"/>
  <c r="AS15" i="15" s="1"/>
  <c r="AT15" i="15"/>
  <c r="AU13" i="15"/>
  <c r="AU15" i="15" s="1"/>
  <c r="AV15" i="15"/>
  <c r="AW13" i="15"/>
  <c r="AW15" i="15" s="1"/>
  <c r="BH15" i="15"/>
  <c r="BS13" i="15"/>
  <c r="BR13" i="15"/>
  <c r="BI15" i="15"/>
  <c r="BT13" i="15"/>
  <c r="BT15" i="15" s="1"/>
  <c r="BK15" i="15"/>
  <c r="BL13" i="15"/>
  <c r="BL15" i="15" s="1"/>
  <c r="BM15" i="15"/>
  <c r="BN13" i="15"/>
  <c r="BN15" i="15" s="1"/>
  <c r="BO15" i="15"/>
  <c r="BP13" i="15"/>
  <c r="BP15" i="15" s="1"/>
  <c r="CA15" i="15"/>
  <c r="CL13" i="15"/>
  <c r="CK13" i="15"/>
  <c r="CB15" i="15"/>
  <c r="CM13" i="15"/>
  <c r="CM15" i="15" s="1"/>
  <c r="CD15" i="15"/>
  <c r="CE13" i="15"/>
  <c r="CE15" i="15" s="1"/>
  <c r="CF15" i="15"/>
  <c r="CG13" i="15"/>
  <c r="CG15" i="15" s="1"/>
  <c r="CH15" i="15"/>
  <c r="CI13" i="15"/>
  <c r="CI15" i="15" s="1"/>
  <c r="CT15" i="15"/>
  <c r="DE13" i="15"/>
  <c r="DD13" i="15"/>
  <c r="CU15" i="15"/>
  <c r="DF13" i="15"/>
  <c r="DF15" i="15" s="1"/>
  <c r="CW15" i="15"/>
  <c r="CX13" i="15"/>
  <c r="CX15" i="15" s="1"/>
  <c r="CY15" i="15"/>
  <c r="CZ13" i="15"/>
  <c r="CZ15" i="15" s="1"/>
  <c r="DA15" i="15"/>
  <c r="DB13" i="15"/>
  <c r="DB15" i="15" s="1"/>
  <c r="DM15" i="15"/>
  <c r="DX13" i="15"/>
  <c r="DW13" i="15"/>
  <c r="DN15" i="15"/>
  <c r="DY13" i="15"/>
  <c r="DP15" i="15"/>
  <c r="DQ13" i="15"/>
  <c r="DQ15" i="15" s="1"/>
  <c r="DR15" i="15"/>
  <c r="DS13" i="15"/>
  <c r="DS15" i="15" s="1"/>
  <c r="DT15" i="15"/>
  <c r="DU13" i="15"/>
  <c r="DU15" i="15" s="1"/>
  <c r="EF15" i="15"/>
  <c r="EQ13" i="15"/>
  <c r="EP13" i="15"/>
  <c r="EG15" i="15"/>
  <c r="ER13" i="15"/>
  <c r="EI15" i="15"/>
  <c r="EJ13" i="15"/>
  <c r="EJ15" i="15" s="1"/>
  <c r="EK15" i="15"/>
  <c r="EL13" i="15"/>
  <c r="EL15" i="15" s="1"/>
  <c r="EM15" i="15"/>
  <c r="EN13" i="15"/>
  <c r="EN15" i="15" s="1"/>
  <c r="EY15" i="15"/>
  <c r="FJ13" i="15"/>
  <c r="FI13" i="15"/>
  <c r="EZ15" i="15"/>
  <c r="FK13" i="15"/>
  <c r="FK15" i="15" s="1"/>
  <c r="FB15" i="15"/>
  <c r="FC13" i="15"/>
  <c r="FC15" i="15" s="1"/>
  <c r="FD15" i="15"/>
  <c r="FE13" i="15"/>
  <c r="FE15" i="15" s="1"/>
  <c r="FF15" i="15"/>
  <c r="FG13" i="15"/>
  <c r="FG15" i="15" s="1"/>
  <c r="FR15" i="15"/>
  <c r="GC13" i="15"/>
  <c r="GB13" i="15"/>
  <c r="FS15" i="15"/>
  <c r="GD13" i="15"/>
  <c r="GD15" i="15" s="1"/>
  <c r="FU15" i="15"/>
  <c r="FV13" i="15"/>
  <c r="FV15" i="15" s="1"/>
  <c r="FW15" i="15"/>
  <c r="FX13" i="15"/>
  <c r="FX15" i="15" s="1"/>
  <c r="FY15" i="15"/>
  <c r="FZ13" i="15"/>
  <c r="FZ15" i="15" s="1"/>
  <c r="GL15" i="15"/>
  <c r="GM15" i="15"/>
  <c r="GO15" i="15"/>
  <c r="GP15" i="15" s="1"/>
  <c r="GQ15" i="15"/>
  <c r="GR15" i="15" s="1"/>
  <c r="GS15" i="15"/>
  <c r="GT15" i="15" s="1"/>
  <c r="HF15" i="15"/>
  <c r="HG15" i="15"/>
  <c r="HI15" i="15"/>
  <c r="HJ15" i="15" s="1"/>
  <c r="HK15" i="15"/>
  <c r="HL15" i="15" s="1"/>
  <c r="HM15" i="15"/>
  <c r="HN15" i="15" s="1"/>
  <c r="N14" i="15"/>
  <c r="M14" i="15"/>
  <c r="AF14" i="15"/>
  <c r="AY14" i="15"/>
  <c r="BS14" i="15"/>
  <c r="BR14" i="15"/>
  <c r="CL14" i="15"/>
  <c r="CK14" i="15"/>
  <c r="DE14" i="15"/>
  <c r="DD14" i="15"/>
  <c r="DX14" i="15"/>
  <c r="DW14" i="15"/>
  <c r="EQ14" i="15"/>
  <c r="EP14" i="15"/>
  <c r="FJ14" i="15"/>
  <c r="FI14" i="15"/>
  <c r="GC14" i="15"/>
  <c r="GB14" i="15"/>
  <c r="C18" i="15"/>
  <c r="N16" i="15"/>
  <c r="M16" i="15"/>
  <c r="D18" i="15"/>
  <c r="O16" i="15"/>
  <c r="O18" i="15" s="1"/>
  <c r="F18" i="15"/>
  <c r="G16" i="15"/>
  <c r="G18" i="15" s="1"/>
  <c r="H18" i="15"/>
  <c r="I16" i="15"/>
  <c r="I18" i="15" s="1"/>
  <c r="J18" i="15"/>
  <c r="K16" i="15"/>
  <c r="K18" i="15" s="1"/>
  <c r="V18" i="15"/>
  <c r="AG18" i="15" s="1"/>
  <c r="AF16" i="15"/>
  <c r="W18" i="15"/>
  <c r="AH16" i="15"/>
  <c r="AH18" i="15" s="1"/>
  <c r="Y18" i="15"/>
  <c r="Z16" i="15"/>
  <c r="Z18" i="15" s="1"/>
  <c r="AA18" i="15"/>
  <c r="AB16" i="15"/>
  <c r="AB18" i="15" s="1"/>
  <c r="AC18" i="15"/>
  <c r="AD16" i="15"/>
  <c r="AD18" i="15" s="1"/>
  <c r="AO18" i="15"/>
  <c r="AZ18" i="15" s="1"/>
  <c r="AY16" i="15"/>
  <c r="AP18" i="15"/>
  <c r="AR18" i="15"/>
  <c r="AS16" i="15"/>
  <c r="AS18" i="15" s="1"/>
  <c r="AT18" i="15"/>
  <c r="AU16" i="15"/>
  <c r="AU18" i="15" s="1"/>
  <c r="AV18" i="15"/>
  <c r="AW16" i="15"/>
  <c r="AW18" i="15" s="1"/>
  <c r="BH18" i="15"/>
  <c r="BS16" i="15"/>
  <c r="BR16" i="15"/>
  <c r="BI18" i="15"/>
  <c r="BT16" i="15"/>
  <c r="BT18" i="15" s="1"/>
  <c r="BK18" i="15"/>
  <c r="BL16" i="15"/>
  <c r="BL18" i="15" s="1"/>
  <c r="BM18" i="15"/>
  <c r="BN16" i="15"/>
  <c r="BN18" i="15" s="1"/>
  <c r="BO18" i="15"/>
  <c r="BP16" i="15"/>
  <c r="BP18" i="15" s="1"/>
  <c r="CA18" i="15"/>
  <c r="CL16" i="15"/>
  <c r="CK16" i="15"/>
  <c r="CB18" i="15"/>
  <c r="CM16" i="15"/>
  <c r="CM18" i="15" s="1"/>
  <c r="CD18" i="15"/>
  <c r="CE16" i="15"/>
  <c r="CE18" i="15" s="1"/>
  <c r="CF18" i="15"/>
  <c r="CG16" i="15"/>
  <c r="CG18" i="15" s="1"/>
  <c r="CH18" i="15"/>
  <c r="CI16" i="15"/>
  <c r="CI18" i="15" s="1"/>
  <c r="CT18" i="15"/>
  <c r="DE18" i="15" s="1"/>
  <c r="DD16" i="15"/>
  <c r="CU18" i="15"/>
  <c r="DF16" i="15"/>
  <c r="DF18" i="15" s="1"/>
  <c r="CW18" i="15"/>
  <c r="CX16" i="15"/>
  <c r="CX18" i="15" s="1"/>
  <c r="CY18" i="15"/>
  <c r="CZ16" i="15"/>
  <c r="CZ18" i="15" s="1"/>
  <c r="DA18" i="15"/>
  <c r="DB16" i="15"/>
  <c r="DB18" i="15" s="1"/>
  <c r="DM18" i="15"/>
  <c r="DX16" i="15"/>
  <c r="DW16" i="15"/>
  <c r="DN18" i="15"/>
  <c r="DY16" i="15"/>
  <c r="DY18" i="15" s="1"/>
  <c r="DP18" i="15"/>
  <c r="DQ16" i="15"/>
  <c r="DQ18" i="15" s="1"/>
  <c r="DR18" i="15"/>
  <c r="DS16" i="15"/>
  <c r="DS18" i="15" s="1"/>
  <c r="DT18" i="15"/>
  <c r="DU16" i="15"/>
  <c r="DU18" i="15" s="1"/>
  <c r="EF18" i="15"/>
  <c r="EQ16" i="15"/>
  <c r="EP16" i="15"/>
  <c r="EG18" i="15"/>
  <c r="ER16" i="15"/>
  <c r="ER18" i="15" s="1"/>
  <c r="EI18" i="15"/>
  <c r="EJ16" i="15"/>
  <c r="EJ18" i="15" s="1"/>
  <c r="EK18" i="15"/>
  <c r="EL16" i="15"/>
  <c r="EL18" i="15" s="1"/>
  <c r="EM18" i="15"/>
  <c r="EN16" i="15"/>
  <c r="EN18" i="15" s="1"/>
  <c r="EY18" i="15"/>
  <c r="FJ16" i="15"/>
  <c r="FI16" i="15"/>
  <c r="EZ18" i="15"/>
  <c r="FK16" i="15"/>
  <c r="FK18" i="15" s="1"/>
  <c r="FB18" i="15"/>
  <c r="FC16" i="15"/>
  <c r="FC18" i="15" s="1"/>
  <c r="FD18" i="15"/>
  <c r="FE16" i="15"/>
  <c r="FE18" i="15" s="1"/>
  <c r="FF18" i="15"/>
  <c r="FG16" i="15"/>
  <c r="FG18" i="15" s="1"/>
  <c r="FR18" i="15"/>
  <c r="GC16" i="15"/>
  <c r="GB16" i="15"/>
  <c r="FS18" i="15"/>
  <c r="GD16" i="15"/>
  <c r="FU18" i="15"/>
  <c r="FV16" i="15"/>
  <c r="FV18" i="15" s="1"/>
  <c r="FW18" i="15"/>
  <c r="FX16" i="15"/>
  <c r="FX18" i="15" s="1"/>
  <c r="FY18" i="15"/>
  <c r="FZ16" i="15"/>
  <c r="FZ18" i="15" s="1"/>
  <c r="GL18" i="15"/>
  <c r="GM18" i="15"/>
  <c r="GO18" i="15"/>
  <c r="GP18" i="15" s="1"/>
  <c r="GQ18" i="15"/>
  <c r="GR18" i="15" s="1"/>
  <c r="GS18" i="15"/>
  <c r="GT18" i="15" s="1"/>
  <c r="HF18" i="15"/>
  <c r="HG18" i="15"/>
  <c r="HI18" i="15"/>
  <c r="HJ18" i="15" s="1"/>
  <c r="HK18" i="15"/>
  <c r="HL18" i="15" s="1"/>
  <c r="HM18" i="15"/>
  <c r="HN18" i="15" s="1"/>
  <c r="N17" i="15"/>
  <c r="M17" i="15"/>
  <c r="AF17" i="15"/>
  <c r="AY17" i="15"/>
  <c r="BS17" i="15"/>
  <c r="BR17" i="15"/>
  <c r="CL17" i="15"/>
  <c r="CK17" i="15"/>
  <c r="DD17" i="15"/>
  <c r="DX17" i="15"/>
  <c r="DW17" i="15"/>
  <c r="EQ17" i="15"/>
  <c r="EP17" i="15"/>
  <c r="FJ17" i="15"/>
  <c r="FI17" i="15"/>
  <c r="GC17" i="15"/>
  <c r="GB17" i="15"/>
  <c r="C21" i="15"/>
  <c r="N19" i="15"/>
  <c r="M19" i="15"/>
  <c r="D21" i="15"/>
  <c r="O19" i="15"/>
  <c r="O21" i="15" s="1"/>
  <c r="F21" i="15"/>
  <c r="G19" i="15"/>
  <c r="G21" i="15" s="1"/>
  <c r="H21" i="15"/>
  <c r="I19" i="15"/>
  <c r="I21" i="15" s="1"/>
  <c r="J21" i="15"/>
  <c r="K19" i="15"/>
  <c r="K21" i="15" s="1"/>
  <c r="V21" i="15"/>
  <c r="AF19" i="15"/>
  <c r="W21" i="15"/>
  <c r="AH19" i="15"/>
  <c r="AH21" i="15" s="1"/>
  <c r="Y21" i="15"/>
  <c r="Z19" i="15"/>
  <c r="Z21" i="15" s="1"/>
  <c r="AA21" i="15"/>
  <c r="AB19" i="15"/>
  <c r="AB21" i="15" s="1"/>
  <c r="AC21" i="15"/>
  <c r="AD19" i="15"/>
  <c r="AD21" i="15" s="1"/>
  <c r="AO21" i="15"/>
  <c r="AY19" i="15"/>
  <c r="AP21" i="15"/>
  <c r="BA21" i="15"/>
  <c r="AR21" i="15"/>
  <c r="AS19" i="15"/>
  <c r="AS21" i="15" s="1"/>
  <c r="AT21" i="15"/>
  <c r="AU19" i="15"/>
  <c r="AU21" i="15" s="1"/>
  <c r="AV21" i="15"/>
  <c r="AW19" i="15"/>
  <c r="AW21" i="15" s="1"/>
  <c r="BH21" i="15"/>
  <c r="BS19" i="15"/>
  <c r="BR19" i="15"/>
  <c r="BI21" i="15"/>
  <c r="BT19" i="15"/>
  <c r="BT21" i="15" s="1"/>
  <c r="BK21" i="15"/>
  <c r="BL19" i="15"/>
  <c r="BL21" i="15" s="1"/>
  <c r="BM21" i="15"/>
  <c r="BN19" i="15"/>
  <c r="BN21" i="15" s="1"/>
  <c r="BO21" i="15"/>
  <c r="BP19" i="15"/>
  <c r="BP21" i="15" s="1"/>
  <c r="CA21" i="15"/>
  <c r="CL19" i="15"/>
  <c r="CK19" i="15"/>
  <c r="CB21" i="15"/>
  <c r="CM19" i="15"/>
  <c r="CM21" i="15" s="1"/>
  <c r="CD21" i="15"/>
  <c r="CE19" i="15"/>
  <c r="CE21" i="15" s="1"/>
  <c r="CF21" i="15"/>
  <c r="CG19" i="15"/>
  <c r="CG21" i="15" s="1"/>
  <c r="CH21" i="15"/>
  <c r="CI19" i="15"/>
  <c r="CI21" i="15" s="1"/>
  <c r="CT21" i="15"/>
  <c r="DD19" i="15"/>
  <c r="CU21" i="15"/>
  <c r="DF19" i="15"/>
  <c r="DF21" i="15" s="1"/>
  <c r="CW21" i="15"/>
  <c r="CX19" i="15"/>
  <c r="CX21" i="15" s="1"/>
  <c r="CY21" i="15"/>
  <c r="CZ19" i="15"/>
  <c r="CZ21" i="15" s="1"/>
  <c r="DA21" i="15"/>
  <c r="DB19" i="15"/>
  <c r="DB21" i="15" s="1"/>
  <c r="DM21" i="15"/>
  <c r="DX19" i="15"/>
  <c r="DW19" i="15"/>
  <c r="DN21" i="15"/>
  <c r="DY19" i="15"/>
  <c r="DY21" i="15" s="1"/>
  <c r="DP21" i="15"/>
  <c r="DQ19" i="15"/>
  <c r="DQ21" i="15" s="1"/>
  <c r="DR21" i="15"/>
  <c r="DS19" i="15"/>
  <c r="DS21" i="15" s="1"/>
  <c r="DT21" i="15"/>
  <c r="DU19" i="15"/>
  <c r="DU21" i="15" s="1"/>
  <c r="EF21" i="15"/>
  <c r="EQ19" i="15"/>
  <c r="EP19" i="15"/>
  <c r="EG21" i="15"/>
  <c r="ER19" i="15"/>
  <c r="ER21" i="15" s="1"/>
  <c r="EI21" i="15"/>
  <c r="EJ19" i="15"/>
  <c r="EJ21" i="15" s="1"/>
  <c r="EK21" i="15"/>
  <c r="EL19" i="15"/>
  <c r="EL21" i="15" s="1"/>
  <c r="EM21" i="15"/>
  <c r="EN19" i="15"/>
  <c r="EN21" i="15" s="1"/>
  <c r="EY21" i="15"/>
  <c r="FJ19" i="15"/>
  <c r="FI19" i="15"/>
  <c r="EZ21" i="15"/>
  <c r="FK19" i="15"/>
  <c r="FB21" i="15"/>
  <c r="FC19" i="15"/>
  <c r="FC21" i="15" s="1"/>
  <c r="FD21" i="15"/>
  <c r="FE19" i="15"/>
  <c r="FE21" i="15" s="1"/>
  <c r="FF21" i="15"/>
  <c r="FG19" i="15"/>
  <c r="FG21" i="15" s="1"/>
  <c r="FR21" i="15"/>
  <c r="GC19" i="15"/>
  <c r="GB19" i="15"/>
  <c r="FS21" i="15"/>
  <c r="GD19" i="15"/>
  <c r="GD21" i="15" s="1"/>
  <c r="FU21" i="15"/>
  <c r="FV19" i="15"/>
  <c r="FV21" i="15" s="1"/>
  <c r="FW21" i="15"/>
  <c r="FX19" i="15"/>
  <c r="FX21" i="15" s="1"/>
  <c r="FY21" i="15"/>
  <c r="FZ19" i="15"/>
  <c r="FZ21" i="15" s="1"/>
  <c r="GL21" i="15"/>
  <c r="GM21" i="15"/>
  <c r="GO21" i="15"/>
  <c r="GP21" i="15"/>
  <c r="GQ21" i="15"/>
  <c r="GR21" i="15"/>
  <c r="GS21" i="15"/>
  <c r="GT21" i="15"/>
  <c r="HF21" i="15"/>
  <c r="HG21" i="15"/>
  <c r="HI21" i="15"/>
  <c r="HJ21" i="15" s="1"/>
  <c r="HK21" i="15"/>
  <c r="HL21" i="15" s="1"/>
  <c r="HM21" i="15"/>
  <c r="HN21" i="15" s="1"/>
  <c r="N20" i="15"/>
  <c r="M20" i="15"/>
  <c r="AF20" i="15"/>
  <c r="AY20" i="15"/>
  <c r="BS20" i="15"/>
  <c r="BR20" i="15"/>
  <c r="CL20" i="15"/>
  <c r="CK20" i="15"/>
  <c r="DD20" i="15"/>
  <c r="DX20" i="15"/>
  <c r="DW20" i="15"/>
  <c r="EQ20" i="15"/>
  <c r="EP20" i="15"/>
  <c r="FJ20" i="15"/>
  <c r="FI20" i="15"/>
  <c r="GC20" i="15"/>
  <c r="GB20" i="15"/>
  <c r="C33" i="15"/>
  <c r="N23" i="15"/>
  <c r="M23" i="15"/>
  <c r="D33" i="15"/>
  <c r="O23" i="15"/>
  <c r="O33" i="15" s="1"/>
  <c r="F33" i="15"/>
  <c r="G23" i="15"/>
  <c r="G33" i="15" s="1"/>
  <c r="H33" i="15"/>
  <c r="I23" i="15"/>
  <c r="I33" i="15" s="1"/>
  <c r="J33" i="15"/>
  <c r="K23" i="15"/>
  <c r="K33" i="15" s="1"/>
  <c r="V33" i="15"/>
  <c r="AG23" i="15"/>
  <c r="AF23" i="15"/>
  <c r="W33" i="15"/>
  <c r="AH23" i="15"/>
  <c r="AH33" i="15" s="1"/>
  <c r="Y33" i="15"/>
  <c r="Z23" i="15"/>
  <c r="Z33" i="15" s="1"/>
  <c r="AA33" i="15"/>
  <c r="AB23" i="15"/>
  <c r="AB33" i="15" s="1"/>
  <c r="AC33" i="15"/>
  <c r="AD23" i="15"/>
  <c r="AD33" i="15" s="1"/>
  <c r="AO33" i="15"/>
  <c r="AZ23" i="15"/>
  <c r="AY23" i="15"/>
  <c r="AP33" i="15"/>
  <c r="BA23" i="15"/>
  <c r="BA33" i="15" s="1"/>
  <c r="AR33" i="15"/>
  <c r="AS23" i="15"/>
  <c r="AS33" i="15" s="1"/>
  <c r="AT33" i="15"/>
  <c r="AU23" i="15"/>
  <c r="AU33" i="15" s="1"/>
  <c r="AV33" i="15"/>
  <c r="AW23" i="15"/>
  <c r="AW33" i="15" s="1"/>
  <c r="BH33" i="15"/>
  <c r="BS23" i="15"/>
  <c r="BR23" i="15"/>
  <c r="BI33" i="15"/>
  <c r="BT23" i="15"/>
  <c r="BT33" i="15" s="1"/>
  <c r="BK33" i="15"/>
  <c r="BL23" i="15"/>
  <c r="BL33" i="15" s="1"/>
  <c r="BM33" i="15"/>
  <c r="BN23" i="15"/>
  <c r="BN33" i="15" s="1"/>
  <c r="BO33" i="15"/>
  <c r="BP23" i="15"/>
  <c r="BP33" i="15" s="1"/>
  <c r="CA33" i="15"/>
  <c r="CL23" i="15"/>
  <c r="CK23" i="15"/>
  <c r="CB33" i="15"/>
  <c r="CM23" i="15"/>
  <c r="CM33" i="15" s="1"/>
  <c r="CD33" i="15"/>
  <c r="CE23" i="15"/>
  <c r="CE33" i="15" s="1"/>
  <c r="CF33" i="15"/>
  <c r="CG23" i="15"/>
  <c r="CG33" i="15" s="1"/>
  <c r="CH33" i="15"/>
  <c r="CI23" i="15"/>
  <c r="CI33" i="15" s="1"/>
  <c r="CT33" i="15"/>
  <c r="DE23" i="15"/>
  <c r="DD23" i="15"/>
  <c r="CU33" i="15"/>
  <c r="DF23" i="15"/>
  <c r="DF33" i="15" s="1"/>
  <c r="CW33" i="15"/>
  <c r="CX23" i="15"/>
  <c r="CX33" i="15" s="1"/>
  <c r="CY33" i="15"/>
  <c r="CZ23" i="15"/>
  <c r="CZ33" i="15" s="1"/>
  <c r="DA33" i="15"/>
  <c r="DB23" i="15"/>
  <c r="DB33" i="15" s="1"/>
  <c r="DM33" i="15"/>
  <c r="DX23" i="15"/>
  <c r="DW23" i="15"/>
  <c r="DN33" i="15"/>
  <c r="DY23" i="15"/>
  <c r="DP33" i="15"/>
  <c r="DQ23" i="15"/>
  <c r="DQ33" i="15" s="1"/>
  <c r="DR33" i="15"/>
  <c r="DS23" i="15"/>
  <c r="DS33" i="15" s="1"/>
  <c r="DT33" i="15"/>
  <c r="DU23" i="15"/>
  <c r="DU33" i="15" s="1"/>
  <c r="EF33" i="15"/>
  <c r="EQ23" i="15"/>
  <c r="EP23" i="15"/>
  <c r="EG33" i="15"/>
  <c r="ER23" i="15"/>
  <c r="EI33" i="15"/>
  <c r="EJ23" i="15"/>
  <c r="EJ33" i="15" s="1"/>
  <c r="EK33" i="15"/>
  <c r="EL23" i="15"/>
  <c r="EL33" i="15" s="1"/>
  <c r="EM33" i="15"/>
  <c r="EN23" i="15"/>
  <c r="EN33" i="15" s="1"/>
  <c r="EY33" i="15"/>
  <c r="FJ23" i="15"/>
  <c r="FI23" i="15"/>
  <c r="EZ33" i="15"/>
  <c r="FK23" i="15"/>
  <c r="FB33" i="15"/>
  <c r="FC23" i="15"/>
  <c r="FC33" i="15" s="1"/>
  <c r="FD33" i="15"/>
  <c r="FE23" i="15"/>
  <c r="FE33" i="15" s="1"/>
  <c r="FF33" i="15"/>
  <c r="FG23" i="15"/>
  <c r="FG33" i="15" s="1"/>
  <c r="FR33" i="15"/>
  <c r="GC23" i="15"/>
  <c r="GB23" i="15"/>
  <c r="FS33" i="15"/>
  <c r="GD23" i="15"/>
  <c r="FU33" i="15"/>
  <c r="FV23" i="15"/>
  <c r="FV33" i="15" s="1"/>
  <c r="FW33" i="15"/>
  <c r="FX23" i="15"/>
  <c r="FX33" i="15" s="1"/>
  <c r="FY33" i="15"/>
  <c r="FZ23" i="15"/>
  <c r="FZ33" i="15" s="1"/>
  <c r="GL33" i="15"/>
  <c r="GW23" i="15"/>
  <c r="GV23" i="15"/>
  <c r="GM33" i="15"/>
  <c r="GX23" i="15"/>
  <c r="GO33" i="15"/>
  <c r="GP23" i="15"/>
  <c r="GP33" i="15" s="1"/>
  <c r="GQ33" i="15"/>
  <c r="GR23" i="15"/>
  <c r="GR33" i="15" s="1"/>
  <c r="GS33" i="15"/>
  <c r="GT23" i="15"/>
  <c r="GT33" i="15" s="1"/>
  <c r="HF33" i="15"/>
  <c r="HG33" i="15"/>
  <c r="HI33" i="15"/>
  <c r="HJ33" i="15" s="1"/>
  <c r="HK33" i="15"/>
  <c r="HL33" i="15" s="1"/>
  <c r="N24" i="15"/>
  <c r="M24" i="15"/>
  <c r="AG24" i="15"/>
  <c r="AF24" i="15"/>
  <c r="AZ24" i="15"/>
  <c r="AY24" i="15"/>
  <c r="BS24" i="15"/>
  <c r="BR24" i="15"/>
  <c r="CL24" i="15"/>
  <c r="CK24" i="15"/>
  <c r="DE24" i="15"/>
  <c r="DD24" i="15"/>
  <c r="DX24" i="15"/>
  <c r="DW24" i="15"/>
  <c r="EQ24" i="15"/>
  <c r="EP24" i="15"/>
  <c r="FJ24" i="15"/>
  <c r="FI24" i="15"/>
  <c r="GC24" i="15"/>
  <c r="GB24" i="15"/>
  <c r="GW24" i="15"/>
  <c r="GV24" i="15"/>
  <c r="N25" i="15"/>
  <c r="M25" i="15"/>
  <c r="AG25" i="15"/>
  <c r="AF25" i="15"/>
  <c r="AZ25" i="15"/>
  <c r="AY25" i="15"/>
  <c r="BS25" i="15"/>
  <c r="BR25" i="15"/>
  <c r="CL25" i="15"/>
  <c r="CK25" i="15"/>
  <c r="DE25" i="15"/>
  <c r="DD25" i="15"/>
  <c r="DX25" i="15"/>
  <c r="DW25" i="15"/>
  <c r="EQ25" i="15"/>
  <c r="EP25" i="15"/>
  <c r="FJ25" i="15"/>
  <c r="FI25" i="15"/>
  <c r="GC25" i="15"/>
  <c r="GB25" i="15"/>
  <c r="GW25" i="15"/>
  <c r="GV25" i="15"/>
  <c r="N26" i="15"/>
  <c r="M26" i="15"/>
  <c r="AG26" i="15"/>
  <c r="AF26" i="15"/>
  <c r="AZ26" i="15"/>
  <c r="AY26" i="15"/>
  <c r="BS26" i="15"/>
  <c r="BR26" i="15"/>
  <c r="CL26" i="15"/>
  <c r="CK26" i="15"/>
  <c r="DE26" i="15"/>
  <c r="DD26" i="15"/>
  <c r="DX26" i="15"/>
  <c r="DW26" i="15"/>
  <c r="EQ26" i="15"/>
  <c r="EP26" i="15"/>
  <c r="FJ26" i="15"/>
  <c r="FI26" i="15"/>
  <c r="GC26" i="15"/>
  <c r="GB26" i="15"/>
  <c r="GW26" i="15"/>
  <c r="GV26" i="15"/>
  <c r="N27" i="15"/>
  <c r="M27" i="15"/>
  <c r="AG27" i="15"/>
  <c r="AF27" i="15"/>
  <c r="AZ27" i="15"/>
  <c r="AY27" i="15"/>
  <c r="BS27" i="15"/>
  <c r="BR27" i="15"/>
  <c r="CL27" i="15"/>
  <c r="CK27" i="15"/>
  <c r="DE27" i="15"/>
  <c r="DD27" i="15"/>
  <c r="DX27" i="15"/>
  <c r="DW27" i="15"/>
  <c r="EQ27" i="15"/>
  <c r="EP27" i="15"/>
  <c r="FJ27" i="15"/>
  <c r="FI27" i="15"/>
  <c r="GC27" i="15"/>
  <c r="GB27" i="15"/>
  <c r="GW27" i="15"/>
  <c r="GV27" i="15"/>
  <c r="N28" i="15"/>
  <c r="M28" i="15"/>
  <c r="AG28" i="15"/>
  <c r="AF28" i="15"/>
  <c r="AZ28" i="15"/>
  <c r="AY28" i="15"/>
  <c r="BS28" i="15"/>
  <c r="BR28" i="15"/>
  <c r="CL28" i="15"/>
  <c r="CK28" i="15"/>
  <c r="DE28" i="15"/>
  <c r="DD28" i="15"/>
  <c r="DX28" i="15"/>
  <c r="DW28" i="15"/>
  <c r="EQ28" i="15"/>
  <c r="EP28" i="15"/>
  <c r="FJ28" i="15"/>
  <c r="FI28" i="15"/>
  <c r="GC28" i="15"/>
  <c r="GB28" i="15"/>
  <c r="GW28" i="15"/>
  <c r="GV28" i="15"/>
  <c r="N29" i="15"/>
  <c r="M29" i="15"/>
  <c r="AG29" i="15"/>
  <c r="AF29" i="15"/>
  <c r="AZ29" i="15"/>
  <c r="AY29" i="15"/>
  <c r="BS29" i="15"/>
  <c r="BR29" i="15"/>
  <c r="CL29" i="15"/>
  <c r="CK29" i="15"/>
  <c r="DE29" i="15"/>
  <c r="DD29" i="15"/>
  <c r="DX29" i="15"/>
  <c r="DW29" i="15"/>
  <c r="EQ29" i="15"/>
  <c r="EP29" i="15"/>
  <c r="FJ29" i="15"/>
  <c r="FI29" i="15"/>
  <c r="GC29" i="15"/>
  <c r="GB29" i="15"/>
  <c r="GW29" i="15"/>
  <c r="GV29" i="15"/>
  <c r="N30" i="15"/>
  <c r="M30" i="15"/>
  <c r="AG30" i="15"/>
  <c r="AF30" i="15"/>
  <c r="AZ30" i="15"/>
  <c r="AY30" i="15"/>
  <c r="BS30" i="15"/>
  <c r="BR30" i="15"/>
  <c r="CL30" i="15"/>
  <c r="CK30" i="15"/>
  <c r="DE30" i="15"/>
  <c r="DD30" i="15"/>
  <c r="DX30" i="15"/>
  <c r="DW30" i="15"/>
  <c r="EQ30" i="15"/>
  <c r="EP30" i="15"/>
  <c r="FJ30" i="15"/>
  <c r="FI30" i="15"/>
  <c r="GC30" i="15"/>
  <c r="GB30" i="15"/>
  <c r="GW30" i="15"/>
  <c r="GV30" i="15"/>
  <c r="N31" i="15"/>
  <c r="M31" i="15"/>
  <c r="AG31" i="15"/>
  <c r="AF31" i="15"/>
  <c r="AZ31" i="15"/>
  <c r="AY31" i="15"/>
  <c r="BS31" i="15"/>
  <c r="BR31" i="15"/>
  <c r="CL31" i="15"/>
  <c r="CK31" i="15"/>
  <c r="DE31" i="15"/>
  <c r="DD31" i="15"/>
  <c r="DX31" i="15"/>
  <c r="DW31" i="15"/>
  <c r="EQ31" i="15"/>
  <c r="EP31" i="15"/>
  <c r="FJ31" i="15"/>
  <c r="FI31" i="15"/>
  <c r="GC31" i="15"/>
  <c r="GB31" i="15"/>
  <c r="GW31" i="15"/>
  <c r="GV31" i="15"/>
  <c r="N32" i="15"/>
  <c r="M32" i="15"/>
  <c r="AG32" i="15"/>
  <c r="AF32" i="15"/>
  <c r="AZ32" i="15"/>
  <c r="AY32" i="15"/>
  <c r="BS32" i="15"/>
  <c r="BR32" i="15"/>
  <c r="CL32" i="15"/>
  <c r="CK32" i="15"/>
  <c r="DE32" i="15"/>
  <c r="DD32" i="15"/>
  <c r="DX32" i="15"/>
  <c r="DW32" i="15"/>
  <c r="EQ32" i="15"/>
  <c r="EP32" i="15"/>
  <c r="FJ32" i="15"/>
  <c r="FI32" i="15"/>
  <c r="GC32" i="15"/>
  <c r="GB32" i="15"/>
  <c r="GW32" i="15"/>
  <c r="GV32" i="15"/>
  <c r="C37" i="15"/>
  <c r="M34" i="15"/>
  <c r="D37" i="15"/>
  <c r="F37" i="15"/>
  <c r="G34" i="15"/>
  <c r="G37" i="15" s="1"/>
  <c r="H37" i="15"/>
  <c r="I34" i="15"/>
  <c r="I37" i="15" s="1"/>
  <c r="J37" i="15"/>
  <c r="K34" i="15"/>
  <c r="K37" i="15" s="1"/>
  <c r="V37" i="15"/>
  <c r="AG34" i="15"/>
  <c r="AF34" i="15"/>
  <c r="W37" i="15"/>
  <c r="AH34" i="15"/>
  <c r="AH37" i="15" s="1"/>
  <c r="Y37" i="15"/>
  <c r="Z34" i="15"/>
  <c r="Z37" i="15" s="1"/>
  <c r="AA37" i="15"/>
  <c r="AB34" i="15"/>
  <c r="AB37" i="15" s="1"/>
  <c r="AC37" i="15"/>
  <c r="AD34" i="15"/>
  <c r="AD37" i="15" s="1"/>
  <c r="AO37" i="15"/>
  <c r="AZ34" i="15"/>
  <c r="AY34" i="15"/>
  <c r="AP37" i="15"/>
  <c r="BA34" i="15"/>
  <c r="BA37" i="15" s="1"/>
  <c r="AR37" i="15"/>
  <c r="AS34" i="15"/>
  <c r="AS37" i="15" s="1"/>
  <c r="AT37" i="15"/>
  <c r="AU34" i="15"/>
  <c r="AU37" i="15" s="1"/>
  <c r="AV37" i="15"/>
  <c r="AW34" i="15"/>
  <c r="AW37" i="15" s="1"/>
  <c r="BH37" i="15"/>
  <c r="BS34" i="15"/>
  <c r="BR34" i="15"/>
  <c r="BI37" i="15"/>
  <c r="BT34" i="15"/>
  <c r="BT37" i="15" s="1"/>
  <c r="BK37" i="15"/>
  <c r="BL34" i="15"/>
  <c r="BL37" i="15" s="1"/>
  <c r="BM37" i="15"/>
  <c r="BN34" i="15"/>
  <c r="BN37" i="15" s="1"/>
  <c r="BO37" i="15"/>
  <c r="BP34" i="15"/>
  <c r="BP37" i="15" s="1"/>
  <c r="CA37" i="15"/>
  <c r="CL34" i="15"/>
  <c r="CK34" i="15"/>
  <c r="CB37" i="15"/>
  <c r="CM34" i="15"/>
  <c r="CM37" i="15" s="1"/>
  <c r="CD37" i="15"/>
  <c r="CE34" i="15"/>
  <c r="CE37" i="15" s="1"/>
  <c r="CF37" i="15"/>
  <c r="CG34" i="15"/>
  <c r="CG37" i="15" s="1"/>
  <c r="CH37" i="15"/>
  <c r="CI34" i="15"/>
  <c r="CI37" i="15" s="1"/>
  <c r="CT37" i="15"/>
  <c r="DE34" i="15"/>
  <c r="DD34" i="15"/>
  <c r="CU37" i="15"/>
  <c r="DF34" i="15"/>
  <c r="DF37" i="15" s="1"/>
  <c r="CW37" i="15"/>
  <c r="CX34" i="15"/>
  <c r="CX37" i="15" s="1"/>
  <c r="CY37" i="15"/>
  <c r="CZ34" i="15"/>
  <c r="CZ37" i="15" s="1"/>
  <c r="DA37" i="15"/>
  <c r="DB34" i="15"/>
  <c r="DB37" i="15" s="1"/>
  <c r="DM37" i="15"/>
  <c r="DX34" i="15"/>
  <c r="DW34" i="15"/>
  <c r="DN37" i="15"/>
  <c r="DY34" i="15"/>
  <c r="DP37" i="15"/>
  <c r="DQ34" i="15"/>
  <c r="DQ37" i="15" s="1"/>
  <c r="DR37" i="15"/>
  <c r="DS34" i="15"/>
  <c r="DS37" i="15" s="1"/>
  <c r="DT37" i="15"/>
  <c r="DU34" i="15"/>
  <c r="DU37" i="15" s="1"/>
  <c r="EF37" i="15"/>
  <c r="EQ34" i="15"/>
  <c r="EP34" i="15"/>
  <c r="EG37" i="15"/>
  <c r="ER34" i="15"/>
  <c r="EI37" i="15"/>
  <c r="EJ34" i="15"/>
  <c r="EJ37" i="15" s="1"/>
  <c r="EK37" i="15"/>
  <c r="EL34" i="15"/>
  <c r="EL37" i="15" s="1"/>
  <c r="EM37" i="15"/>
  <c r="EN34" i="15"/>
  <c r="EN37" i="15" s="1"/>
  <c r="EY37" i="15"/>
  <c r="FJ34" i="15"/>
  <c r="FI34" i="15"/>
  <c r="EZ37" i="15"/>
  <c r="FK34" i="15"/>
  <c r="FB37" i="15"/>
  <c r="FC34" i="15"/>
  <c r="FC37" i="15" s="1"/>
  <c r="FD37" i="15"/>
  <c r="FE34" i="15"/>
  <c r="FE37" i="15" s="1"/>
  <c r="FF37" i="15"/>
  <c r="FG34" i="15"/>
  <c r="FG37" i="15" s="1"/>
  <c r="FR37" i="15"/>
  <c r="GC34" i="15"/>
  <c r="GB34" i="15"/>
  <c r="FS37" i="15"/>
  <c r="GD34" i="15"/>
  <c r="GD37" i="15" s="1"/>
  <c r="FU37" i="15"/>
  <c r="FV34" i="15"/>
  <c r="FV37" i="15" s="1"/>
  <c r="FW37" i="15"/>
  <c r="FX34" i="15"/>
  <c r="FX37" i="15" s="1"/>
  <c r="FY37" i="15"/>
  <c r="FZ34" i="15"/>
  <c r="FZ37" i="15" s="1"/>
  <c r="GL37" i="15"/>
  <c r="GW34" i="15"/>
  <c r="GV34" i="15"/>
  <c r="GM37" i="15"/>
  <c r="GX34" i="15"/>
  <c r="GX37" i="15" s="1"/>
  <c r="GO37" i="15"/>
  <c r="GP34" i="15"/>
  <c r="GP37" i="15" s="1"/>
  <c r="GQ37" i="15"/>
  <c r="GR34" i="15"/>
  <c r="GR37" i="15" s="1"/>
  <c r="GS37" i="15"/>
  <c r="GT34" i="15"/>
  <c r="GT37" i="15" s="1"/>
  <c r="HK37" i="15"/>
  <c r="HL37" i="15" s="1"/>
  <c r="HM37" i="15"/>
  <c r="HN37" i="15" s="1"/>
  <c r="M35" i="15"/>
  <c r="AG35" i="15"/>
  <c r="AF35" i="15"/>
  <c r="AZ35" i="15"/>
  <c r="AY35" i="15"/>
  <c r="BS35" i="15"/>
  <c r="BR35" i="15"/>
  <c r="CL35" i="15"/>
  <c r="CK35" i="15"/>
  <c r="DE35" i="15"/>
  <c r="DD35" i="15"/>
  <c r="DX35" i="15"/>
  <c r="DW35" i="15"/>
  <c r="EQ35" i="15"/>
  <c r="EP35" i="15"/>
  <c r="FJ35" i="15"/>
  <c r="FI35" i="15"/>
  <c r="GC35" i="15"/>
  <c r="GB35" i="15"/>
  <c r="GW35" i="15"/>
  <c r="GV35" i="15"/>
  <c r="M36" i="15"/>
  <c r="O36" i="15"/>
  <c r="L36" i="15"/>
  <c r="N36" i="15" s="1"/>
  <c r="AG36" i="15"/>
  <c r="AF36" i="15"/>
  <c r="AZ36" i="15"/>
  <c r="AY36" i="15"/>
  <c r="BS36" i="15"/>
  <c r="BR36" i="15"/>
  <c r="CL36" i="15"/>
  <c r="CK36" i="15"/>
  <c r="DE36" i="15"/>
  <c r="DD36" i="15"/>
  <c r="DX36" i="15"/>
  <c r="DW36" i="15"/>
  <c r="EQ36" i="15"/>
  <c r="EP36" i="15"/>
  <c r="FJ36" i="15"/>
  <c r="FI36" i="15"/>
  <c r="GC36" i="15"/>
  <c r="GB36" i="15"/>
  <c r="GW36" i="15"/>
  <c r="GV36" i="15"/>
  <c r="C40" i="15"/>
  <c r="N38" i="15"/>
  <c r="M38" i="15"/>
  <c r="D40" i="15"/>
  <c r="O38" i="15"/>
  <c r="O40" i="15" s="1"/>
  <c r="F40" i="15"/>
  <c r="G38" i="15"/>
  <c r="G40" i="15" s="1"/>
  <c r="H40" i="15"/>
  <c r="I38" i="15"/>
  <c r="I40" i="15" s="1"/>
  <c r="J40" i="15"/>
  <c r="K38" i="15"/>
  <c r="K40" i="15" s="1"/>
  <c r="V40" i="15"/>
  <c r="AG38" i="15"/>
  <c r="AF38" i="15"/>
  <c r="W40" i="15"/>
  <c r="AH38" i="15"/>
  <c r="AH40" i="15" s="1"/>
  <c r="Y40" i="15"/>
  <c r="Z38" i="15"/>
  <c r="Z40" i="15" s="1"/>
  <c r="AA40" i="15"/>
  <c r="AB38" i="15"/>
  <c r="AB40" i="15" s="1"/>
  <c r="AC40" i="15"/>
  <c r="AD38" i="15"/>
  <c r="AD40" i="15" s="1"/>
  <c r="AO40" i="15"/>
  <c r="AZ38" i="15"/>
  <c r="AY38" i="15"/>
  <c r="AP40" i="15"/>
  <c r="BA38" i="15"/>
  <c r="BA40" i="15" s="1"/>
  <c r="AR40" i="15"/>
  <c r="AS38" i="15"/>
  <c r="AS40" i="15" s="1"/>
  <c r="AT40" i="15"/>
  <c r="AU38" i="15"/>
  <c r="AU40" i="15" s="1"/>
  <c r="AV40" i="15"/>
  <c r="AW38" i="15"/>
  <c r="AW40" i="15" s="1"/>
  <c r="BH40" i="15"/>
  <c r="BS38" i="15"/>
  <c r="BR38" i="15"/>
  <c r="BI40" i="15"/>
  <c r="BT38" i="15"/>
  <c r="BT40" i="15" s="1"/>
  <c r="BK40" i="15"/>
  <c r="BL38" i="15"/>
  <c r="BL40" i="15" s="1"/>
  <c r="BM40" i="15"/>
  <c r="BN38" i="15"/>
  <c r="BN40" i="15" s="1"/>
  <c r="BO40" i="15"/>
  <c r="BP38" i="15"/>
  <c r="BP40" i="15" s="1"/>
  <c r="CA40" i="15"/>
  <c r="CL38" i="15"/>
  <c r="CK38" i="15"/>
  <c r="CB40" i="15"/>
  <c r="CM38" i="15"/>
  <c r="CM40" i="15" s="1"/>
  <c r="CD40" i="15"/>
  <c r="CE38" i="15"/>
  <c r="CE40" i="15" s="1"/>
  <c r="CF40" i="15"/>
  <c r="CG38" i="15"/>
  <c r="CG40" i="15" s="1"/>
  <c r="CH40" i="15"/>
  <c r="CI38" i="15"/>
  <c r="CI40" i="15" s="1"/>
  <c r="CT40" i="15"/>
  <c r="DE38" i="15"/>
  <c r="DD38" i="15"/>
  <c r="CU40" i="15"/>
  <c r="DF38" i="15"/>
  <c r="DF40" i="15" s="1"/>
  <c r="CW40" i="15"/>
  <c r="CX38" i="15"/>
  <c r="CX40" i="15" s="1"/>
  <c r="CY40" i="15"/>
  <c r="CZ38" i="15"/>
  <c r="CZ40" i="15" s="1"/>
  <c r="DA40" i="15"/>
  <c r="DB38" i="15"/>
  <c r="DB40" i="15" s="1"/>
  <c r="DM40" i="15"/>
  <c r="DX38" i="15"/>
  <c r="DW38" i="15"/>
  <c r="DN40" i="15"/>
  <c r="DY38" i="15"/>
  <c r="DY40" i="15" s="1"/>
  <c r="DP40" i="15"/>
  <c r="DQ38" i="15"/>
  <c r="DQ40" i="15" s="1"/>
  <c r="DR40" i="15"/>
  <c r="DS38" i="15"/>
  <c r="DS40" i="15" s="1"/>
  <c r="DT40" i="15"/>
  <c r="DU38" i="15"/>
  <c r="DU40" i="15" s="1"/>
  <c r="EF40" i="15"/>
  <c r="EQ38" i="15"/>
  <c r="EP38" i="15"/>
  <c r="EG40" i="15"/>
  <c r="ER38" i="15"/>
  <c r="EI40" i="15"/>
  <c r="EJ38" i="15"/>
  <c r="EJ40" i="15" s="1"/>
  <c r="EK40" i="15"/>
  <c r="EL38" i="15"/>
  <c r="EL40" i="15" s="1"/>
  <c r="EM40" i="15"/>
  <c r="EN38" i="15"/>
  <c r="EN40" i="15" s="1"/>
  <c r="EY40" i="15"/>
  <c r="FJ38" i="15"/>
  <c r="FI38" i="15"/>
  <c r="EZ40" i="15"/>
  <c r="FK38" i="15"/>
  <c r="FK40" i="15" s="1"/>
  <c r="FB40" i="15"/>
  <c r="FC38" i="15"/>
  <c r="FC40" i="15" s="1"/>
  <c r="FD40" i="15"/>
  <c r="FE38" i="15"/>
  <c r="FE40" i="15" s="1"/>
  <c r="FF40" i="15"/>
  <c r="FG38" i="15"/>
  <c r="FG40" i="15" s="1"/>
  <c r="FR40" i="15"/>
  <c r="GC38" i="15"/>
  <c r="GB38" i="15"/>
  <c r="FS40" i="15"/>
  <c r="GD38" i="15"/>
  <c r="GD40" i="15" s="1"/>
  <c r="FU40" i="15"/>
  <c r="FV38" i="15"/>
  <c r="FV40" i="15" s="1"/>
  <c r="FW40" i="15"/>
  <c r="FX38" i="15"/>
  <c r="FX40" i="15" s="1"/>
  <c r="FY40" i="15"/>
  <c r="FZ38" i="15"/>
  <c r="FZ40" i="15" s="1"/>
  <c r="GL40" i="15"/>
  <c r="GW38" i="15"/>
  <c r="GV38" i="15"/>
  <c r="GM40" i="15"/>
  <c r="GX38" i="15"/>
  <c r="GX40" i="15" s="1"/>
  <c r="GO40" i="15"/>
  <c r="GP38" i="15"/>
  <c r="GP40" i="15" s="1"/>
  <c r="GQ40" i="15"/>
  <c r="GR38" i="15"/>
  <c r="GR40" i="15" s="1"/>
  <c r="GS40" i="15"/>
  <c r="GT38" i="15"/>
  <c r="GT40" i="15" s="1"/>
  <c r="HF40" i="15"/>
  <c r="HG40" i="15"/>
  <c r="HK40" i="15"/>
  <c r="HL40" i="15" s="1"/>
  <c r="HM40" i="15"/>
  <c r="HN40" i="15" s="1"/>
  <c r="N39" i="15"/>
  <c r="M39" i="15"/>
  <c r="AG39" i="15"/>
  <c r="AF39" i="15"/>
  <c r="AZ39" i="15"/>
  <c r="AY39" i="15"/>
  <c r="BS39" i="15"/>
  <c r="BR39" i="15"/>
  <c r="CL39" i="15"/>
  <c r="CK39" i="15"/>
  <c r="DE39" i="15"/>
  <c r="DD39" i="15"/>
  <c r="DX39" i="15"/>
  <c r="DW39" i="15"/>
  <c r="EQ39" i="15"/>
  <c r="EP39" i="15"/>
  <c r="FJ39" i="15"/>
  <c r="FI39" i="15"/>
  <c r="GC39" i="15"/>
  <c r="GB39" i="15"/>
  <c r="GW39" i="15"/>
  <c r="GV39" i="15"/>
  <c r="C43" i="15"/>
  <c r="N41" i="15"/>
  <c r="M41" i="15"/>
  <c r="D43" i="15"/>
  <c r="O41" i="15"/>
  <c r="O43" i="15" s="1"/>
  <c r="F43" i="15"/>
  <c r="G41" i="15"/>
  <c r="G43" i="15" s="1"/>
  <c r="H43" i="15"/>
  <c r="I41" i="15"/>
  <c r="I43" i="15" s="1"/>
  <c r="J43" i="15"/>
  <c r="K41" i="15"/>
  <c r="K43" i="15" s="1"/>
  <c r="V43" i="15"/>
  <c r="AG41" i="15"/>
  <c r="AF41" i="15"/>
  <c r="W43" i="15"/>
  <c r="AH41" i="15"/>
  <c r="AH43" i="15" s="1"/>
  <c r="Y43" i="15"/>
  <c r="Z41" i="15"/>
  <c r="Z43" i="15" s="1"/>
  <c r="AA43" i="15"/>
  <c r="AB41" i="15"/>
  <c r="AB43" i="15" s="1"/>
  <c r="AC43" i="15"/>
  <c r="AD41" i="15"/>
  <c r="AD43" i="15" s="1"/>
  <c r="AO43" i="15"/>
  <c r="AZ41" i="15"/>
  <c r="AY41" i="15"/>
  <c r="AP43" i="15"/>
  <c r="BA41" i="15"/>
  <c r="BA43" i="15" s="1"/>
  <c r="AR43" i="15"/>
  <c r="AS41" i="15"/>
  <c r="AS43" i="15" s="1"/>
  <c r="AT43" i="15"/>
  <c r="AU41" i="15"/>
  <c r="AU43" i="15" s="1"/>
  <c r="AV43" i="15"/>
  <c r="AW41" i="15"/>
  <c r="AW43" i="15" s="1"/>
  <c r="BH43" i="15"/>
  <c r="BS41" i="15"/>
  <c r="BR41" i="15"/>
  <c r="BI43" i="15"/>
  <c r="BT41" i="15"/>
  <c r="BT43" i="15" s="1"/>
  <c r="BK43" i="15"/>
  <c r="BL41" i="15"/>
  <c r="BL43" i="15" s="1"/>
  <c r="BM43" i="15"/>
  <c r="BN41" i="15"/>
  <c r="BN43" i="15" s="1"/>
  <c r="BO43" i="15"/>
  <c r="BP41" i="15"/>
  <c r="BP43" i="15" s="1"/>
  <c r="CA43" i="15"/>
  <c r="CL41" i="15"/>
  <c r="CK41" i="15"/>
  <c r="CB43" i="15"/>
  <c r="CM41" i="15"/>
  <c r="CM43" i="15" s="1"/>
  <c r="CD43" i="15"/>
  <c r="CE41" i="15"/>
  <c r="CE43" i="15" s="1"/>
  <c r="CF43" i="15"/>
  <c r="CG41" i="15"/>
  <c r="CG43" i="15" s="1"/>
  <c r="CH43" i="15"/>
  <c r="CI41" i="15"/>
  <c r="CI43" i="15" s="1"/>
  <c r="CT43" i="15"/>
  <c r="DE41" i="15"/>
  <c r="DD41" i="15"/>
  <c r="CU43" i="15"/>
  <c r="DF41" i="15"/>
  <c r="DF43" i="15" s="1"/>
  <c r="CW43" i="15"/>
  <c r="CX41" i="15"/>
  <c r="CX43" i="15" s="1"/>
  <c r="CY43" i="15"/>
  <c r="CZ41" i="15"/>
  <c r="CZ43" i="15" s="1"/>
  <c r="DA43" i="15"/>
  <c r="DB41" i="15"/>
  <c r="DB43" i="15" s="1"/>
  <c r="DM43" i="15"/>
  <c r="DX41" i="15"/>
  <c r="DW41" i="15"/>
  <c r="DN43" i="15"/>
  <c r="DY41" i="15"/>
  <c r="DY43" i="15" s="1"/>
  <c r="DP43" i="15"/>
  <c r="DQ41" i="15"/>
  <c r="DQ43" i="15" s="1"/>
  <c r="DR43" i="15"/>
  <c r="DS41" i="15"/>
  <c r="DS43" i="15" s="1"/>
  <c r="DT43" i="15"/>
  <c r="DU41" i="15"/>
  <c r="DU43" i="15" s="1"/>
  <c r="EF43" i="15"/>
  <c r="EQ41" i="15"/>
  <c r="EP41" i="15"/>
  <c r="EG43" i="15"/>
  <c r="ER41" i="15"/>
  <c r="ER43" i="15" s="1"/>
  <c r="EI43" i="15"/>
  <c r="EJ41" i="15"/>
  <c r="EJ43" i="15" s="1"/>
  <c r="EK43" i="15"/>
  <c r="EL41" i="15"/>
  <c r="EL43" i="15" s="1"/>
  <c r="EM43" i="15"/>
  <c r="EN41" i="15"/>
  <c r="EN43" i="15" s="1"/>
  <c r="EY43" i="15"/>
  <c r="FJ41" i="15"/>
  <c r="FI41" i="15"/>
  <c r="EZ43" i="15"/>
  <c r="FK41" i="15"/>
  <c r="FB43" i="15"/>
  <c r="FC41" i="15"/>
  <c r="FC43" i="15" s="1"/>
  <c r="FD43" i="15"/>
  <c r="FE41" i="15"/>
  <c r="FE43" i="15" s="1"/>
  <c r="FF43" i="15"/>
  <c r="FG41" i="15"/>
  <c r="FG43" i="15" s="1"/>
  <c r="FR43" i="15"/>
  <c r="GC41" i="15"/>
  <c r="GB41" i="15"/>
  <c r="FS43" i="15"/>
  <c r="GD41" i="15"/>
  <c r="GD43" i="15" s="1"/>
  <c r="FU43" i="15"/>
  <c r="FV41" i="15"/>
  <c r="FV43" i="15" s="1"/>
  <c r="FW43" i="15"/>
  <c r="FX41" i="15"/>
  <c r="FX43" i="15" s="1"/>
  <c r="FY43" i="15"/>
  <c r="FZ41" i="15"/>
  <c r="FZ43" i="15" s="1"/>
  <c r="GL43" i="15"/>
  <c r="GW41" i="15"/>
  <c r="GV41" i="15"/>
  <c r="GM43" i="15"/>
  <c r="GX41" i="15"/>
  <c r="GX43" i="15" s="1"/>
  <c r="GO43" i="15"/>
  <c r="GP41" i="15"/>
  <c r="GP43" i="15" s="1"/>
  <c r="GQ43" i="15"/>
  <c r="GR41" i="15"/>
  <c r="GR43" i="15" s="1"/>
  <c r="GS43" i="15"/>
  <c r="GT41" i="15"/>
  <c r="GT43" i="15" s="1"/>
  <c r="HF43" i="15"/>
  <c r="HG43" i="15"/>
  <c r="HK43" i="15"/>
  <c r="HL43" i="15" s="1"/>
  <c r="HM43" i="15"/>
  <c r="HN43" i="15" s="1"/>
  <c r="N42" i="15"/>
  <c r="M42" i="15"/>
  <c r="AG42" i="15"/>
  <c r="AF42" i="15"/>
  <c r="AZ42" i="15"/>
  <c r="AY42" i="15"/>
  <c r="BS42" i="15"/>
  <c r="BR42" i="15"/>
  <c r="CL42" i="15"/>
  <c r="CK42" i="15"/>
  <c r="DE42" i="15"/>
  <c r="DD42" i="15"/>
  <c r="DX42" i="15"/>
  <c r="DW42" i="15"/>
  <c r="EQ42" i="15"/>
  <c r="EP42" i="15"/>
  <c r="FJ42" i="15"/>
  <c r="FI42" i="15"/>
  <c r="GC42" i="15"/>
  <c r="GB42" i="15"/>
  <c r="GW42" i="15"/>
  <c r="GV42" i="15"/>
  <c r="C46" i="15"/>
  <c r="N44" i="15"/>
  <c r="M44" i="15"/>
  <c r="D46" i="15"/>
  <c r="O44" i="15"/>
  <c r="O46" i="15" s="1"/>
  <c r="F46" i="15"/>
  <c r="G44" i="15"/>
  <c r="G46" i="15" s="1"/>
  <c r="H46" i="15"/>
  <c r="I44" i="15"/>
  <c r="I46" i="15" s="1"/>
  <c r="J46" i="15"/>
  <c r="K44" i="15"/>
  <c r="K46" i="15" s="1"/>
  <c r="V46" i="15"/>
  <c r="AG44" i="15"/>
  <c r="AF44" i="15"/>
  <c r="W46" i="15"/>
  <c r="AH44" i="15"/>
  <c r="AH46" i="15" s="1"/>
  <c r="Y46" i="15"/>
  <c r="Z44" i="15"/>
  <c r="Z46" i="15" s="1"/>
  <c r="AA46" i="15"/>
  <c r="AB44" i="15"/>
  <c r="AB46" i="15" s="1"/>
  <c r="AC46" i="15"/>
  <c r="AD44" i="15"/>
  <c r="AD46" i="15" s="1"/>
  <c r="AO46" i="15"/>
  <c r="AZ44" i="15"/>
  <c r="AY44" i="15"/>
  <c r="AP46" i="15"/>
  <c r="BA44" i="15"/>
  <c r="BA46" i="15" s="1"/>
  <c r="AR46" i="15"/>
  <c r="AS44" i="15"/>
  <c r="AS46" i="15" s="1"/>
  <c r="AT46" i="15"/>
  <c r="AU44" i="15"/>
  <c r="AU46" i="15" s="1"/>
  <c r="AV46" i="15"/>
  <c r="AW44" i="15"/>
  <c r="AW46" i="15" s="1"/>
  <c r="BH46" i="15"/>
  <c r="BS44" i="15"/>
  <c r="BR44" i="15"/>
  <c r="BI46" i="15"/>
  <c r="BT44" i="15"/>
  <c r="BT46" i="15" s="1"/>
  <c r="BK46" i="15"/>
  <c r="BL44" i="15"/>
  <c r="BL46" i="15" s="1"/>
  <c r="BM46" i="15"/>
  <c r="BN44" i="15"/>
  <c r="BN46" i="15" s="1"/>
  <c r="BO46" i="15"/>
  <c r="BP44" i="15"/>
  <c r="BP46" i="15" s="1"/>
  <c r="CA46" i="15"/>
  <c r="CL44" i="15"/>
  <c r="CK44" i="15"/>
  <c r="CB46" i="15"/>
  <c r="CM44" i="15"/>
  <c r="CM46" i="15" s="1"/>
  <c r="CD46" i="15"/>
  <c r="CE44" i="15"/>
  <c r="CE46" i="15" s="1"/>
  <c r="CF46" i="15"/>
  <c r="CG44" i="15"/>
  <c r="CG46" i="15" s="1"/>
  <c r="CH46" i="15"/>
  <c r="CI44" i="15"/>
  <c r="CI46" i="15" s="1"/>
  <c r="CT46" i="15"/>
  <c r="DE44" i="15"/>
  <c r="DD44" i="15"/>
  <c r="CU46" i="15"/>
  <c r="DF44" i="15"/>
  <c r="DF46" i="15" s="1"/>
  <c r="CW46" i="15"/>
  <c r="CX44" i="15"/>
  <c r="CX46" i="15" s="1"/>
  <c r="CY46" i="15"/>
  <c r="CZ44" i="15"/>
  <c r="CZ46" i="15" s="1"/>
  <c r="DA46" i="15"/>
  <c r="DB44" i="15"/>
  <c r="DB46" i="15" s="1"/>
  <c r="DM46" i="15"/>
  <c r="DX44" i="15"/>
  <c r="DW44" i="15"/>
  <c r="DN46" i="15"/>
  <c r="DY44" i="15"/>
  <c r="DY46" i="15" s="1"/>
  <c r="DP46" i="15"/>
  <c r="DQ44" i="15"/>
  <c r="DQ46" i="15" s="1"/>
  <c r="DR46" i="15"/>
  <c r="DS44" i="15"/>
  <c r="DS46" i="15" s="1"/>
  <c r="DT46" i="15"/>
  <c r="DU44" i="15"/>
  <c r="DU46" i="15" s="1"/>
  <c r="EF46" i="15"/>
  <c r="EQ44" i="15"/>
  <c r="EP44" i="15"/>
  <c r="EG46" i="15"/>
  <c r="ER44" i="15"/>
  <c r="ER46" i="15" s="1"/>
  <c r="EI46" i="15"/>
  <c r="EJ44" i="15"/>
  <c r="EJ46" i="15" s="1"/>
  <c r="EK46" i="15"/>
  <c r="EL44" i="15"/>
  <c r="EL46" i="15" s="1"/>
  <c r="EM46" i="15"/>
  <c r="EN44" i="15"/>
  <c r="EN46" i="15" s="1"/>
  <c r="EY46" i="15"/>
  <c r="FJ44" i="15"/>
  <c r="FI44" i="15"/>
  <c r="EZ46" i="15"/>
  <c r="FK44" i="15"/>
  <c r="FK46" i="15" s="1"/>
  <c r="FB46" i="15"/>
  <c r="FC44" i="15"/>
  <c r="FC46" i="15" s="1"/>
  <c r="FD46" i="15"/>
  <c r="FE44" i="15"/>
  <c r="FE46" i="15" s="1"/>
  <c r="FF46" i="15"/>
  <c r="FG44" i="15"/>
  <c r="FG46" i="15" s="1"/>
  <c r="FR46" i="15"/>
  <c r="GC44" i="15"/>
  <c r="GB44" i="15"/>
  <c r="FS46" i="15"/>
  <c r="GD44" i="15"/>
  <c r="GD46" i="15" s="1"/>
  <c r="FU46" i="15"/>
  <c r="FV44" i="15"/>
  <c r="FV46" i="15" s="1"/>
  <c r="FW46" i="15"/>
  <c r="FX44" i="15"/>
  <c r="FX46" i="15" s="1"/>
  <c r="FY46" i="15"/>
  <c r="FZ44" i="15"/>
  <c r="FZ46" i="15" s="1"/>
  <c r="GL46" i="15"/>
  <c r="GW44" i="15"/>
  <c r="GV44" i="15"/>
  <c r="GM46" i="15"/>
  <c r="GX44" i="15"/>
  <c r="GX46" i="15" s="1"/>
  <c r="GO46" i="15"/>
  <c r="GP44" i="15"/>
  <c r="GP46" i="15" s="1"/>
  <c r="GQ46" i="15"/>
  <c r="GR44" i="15"/>
  <c r="GR46" i="15" s="1"/>
  <c r="GS46" i="15"/>
  <c r="GT44" i="15"/>
  <c r="GT46" i="15" s="1"/>
  <c r="HF46" i="15"/>
  <c r="HG46" i="15"/>
  <c r="HM46" i="15"/>
  <c r="HN46" i="15" s="1"/>
  <c r="N45" i="15"/>
  <c r="M45" i="15"/>
  <c r="AG45" i="15"/>
  <c r="AF45" i="15"/>
  <c r="AZ45" i="15"/>
  <c r="AY45" i="15"/>
  <c r="BS45" i="15"/>
  <c r="BR45" i="15"/>
  <c r="CL45" i="15"/>
  <c r="CK45" i="15"/>
  <c r="DE45" i="15"/>
  <c r="DD45" i="15"/>
  <c r="DX45" i="15"/>
  <c r="DW45" i="15"/>
  <c r="EQ45" i="15"/>
  <c r="EP45" i="15"/>
  <c r="FJ45" i="15"/>
  <c r="FI45" i="15"/>
  <c r="GC45" i="15"/>
  <c r="GB45" i="15"/>
  <c r="GW45" i="15"/>
  <c r="GV45" i="15"/>
  <c r="HI46" i="15"/>
  <c r="HJ46" i="15" s="1"/>
  <c r="HK46" i="15"/>
  <c r="HL46" i="15" s="1"/>
  <c r="C49" i="15"/>
  <c r="N47" i="15"/>
  <c r="M47" i="15"/>
  <c r="D49" i="15"/>
  <c r="O47" i="15"/>
  <c r="O49" i="15" s="1"/>
  <c r="F49" i="15"/>
  <c r="G47" i="15"/>
  <c r="G49" i="15" s="1"/>
  <c r="H49" i="15"/>
  <c r="I47" i="15"/>
  <c r="I49" i="15" s="1"/>
  <c r="J49" i="15"/>
  <c r="K47" i="15"/>
  <c r="K49" i="15" s="1"/>
  <c r="V49" i="15"/>
  <c r="AG47" i="15"/>
  <c r="AF47" i="15"/>
  <c r="W49" i="15"/>
  <c r="AH47" i="15"/>
  <c r="AH49" i="15" s="1"/>
  <c r="Y49" i="15"/>
  <c r="Z47" i="15"/>
  <c r="Z49" i="15" s="1"/>
  <c r="AA49" i="15"/>
  <c r="AB47" i="15"/>
  <c r="AB49" i="15" s="1"/>
  <c r="AC49" i="15"/>
  <c r="AD47" i="15"/>
  <c r="AD49" i="15" s="1"/>
  <c r="AO49" i="15"/>
  <c r="AZ47" i="15"/>
  <c r="AY47" i="15"/>
  <c r="AP49" i="15"/>
  <c r="BA47" i="15"/>
  <c r="BA49" i="15" s="1"/>
  <c r="AR49" i="15"/>
  <c r="AS47" i="15"/>
  <c r="AS49" i="15" s="1"/>
  <c r="AT49" i="15"/>
  <c r="AU47" i="15"/>
  <c r="AU49" i="15" s="1"/>
  <c r="AV49" i="15"/>
  <c r="AW47" i="15"/>
  <c r="AW49" i="15" s="1"/>
  <c r="BH49" i="15"/>
  <c r="BS47" i="15"/>
  <c r="BR47" i="15"/>
  <c r="BI49" i="15"/>
  <c r="BT47" i="15"/>
  <c r="BT49" i="15" s="1"/>
  <c r="BK49" i="15"/>
  <c r="BL47" i="15"/>
  <c r="BL49" i="15" s="1"/>
  <c r="BM49" i="15"/>
  <c r="BN47" i="15"/>
  <c r="BN49" i="15" s="1"/>
  <c r="BO49" i="15"/>
  <c r="BP47" i="15"/>
  <c r="BP49" i="15" s="1"/>
  <c r="CA49" i="15"/>
  <c r="CL47" i="15"/>
  <c r="CK47" i="15"/>
  <c r="CB49" i="15"/>
  <c r="CM47" i="15"/>
  <c r="CM49" i="15" s="1"/>
  <c r="CD49" i="15"/>
  <c r="CE47" i="15"/>
  <c r="CE49" i="15" s="1"/>
  <c r="CF49" i="15"/>
  <c r="CG47" i="15"/>
  <c r="CG49" i="15" s="1"/>
  <c r="CH49" i="15"/>
  <c r="CI47" i="15"/>
  <c r="CI49" i="15" s="1"/>
  <c r="CT49" i="15"/>
  <c r="DE47" i="15"/>
  <c r="DD47" i="15"/>
  <c r="CU49" i="15"/>
  <c r="DF47" i="15"/>
  <c r="DF49" i="15" s="1"/>
  <c r="CW49" i="15"/>
  <c r="CX47" i="15"/>
  <c r="CX49" i="15" s="1"/>
  <c r="CY49" i="15"/>
  <c r="CZ47" i="15"/>
  <c r="CZ49" i="15" s="1"/>
  <c r="DA49" i="15"/>
  <c r="DB47" i="15"/>
  <c r="DB49" i="15" s="1"/>
  <c r="DM49" i="15"/>
  <c r="DX47" i="15"/>
  <c r="DW47" i="15"/>
  <c r="DN49" i="15"/>
  <c r="DY47" i="15"/>
  <c r="DY49" i="15" s="1"/>
  <c r="DP49" i="15"/>
  <c r="DQ47" i="15"/>
  <c r="DQ49" i="15" s="1"/>
  <c r="DR49" i="15"/>
  <c r="DS47" i="15"/>
  <c r="DS49" i="15" s="1"/>
  <c r="DT49" i="15"/>
  <c r="DU47" i="15"/>
  <c r="DU49" i="15" s="1"/>
  <c r="EF49" i="15"/>
  <c r="EQ47" i="15"/>
  <c r="EP47" i="15"/>
  <c r="EG49" i="15"/>
  <c r="ER47" i="15"/>
  <c r="EI49" i="15"/>
  <c r="EJ47" i="15"/>
  <c r="EJ49" i="15" s="1"/>
  <c r="EK49" i="15"/>
  <c r="EL47" i="15"/>
  <c r="EL49" i="15" s="1"/>
  <c r="EM49" i="15"/>
  <c r="EN47" i="15"/>
  <c r="EN49" i="15" s="1"/>
  <c r="EY49" i="15"/>
  <c r="FJ47" i="15"/>
  <c r="FI47" i="15"/>
  <c r="EZ49" i="15"/>
  <c r="FK47" i="15"/>
  <c r="FK49" i="15" s="1"/>
  <c r="FB49" i="15"/>
  <c r="FC47" i="15"/>
  <c r="FC49" i="15" s="1"/>
  <c r="FD49" i="15"/>
  <c r="FE47" i="15"/>
  <c r="FE49" i="15" s="1"/>
  <c r="FF49" i="15"/>
  <c r="FG47" i="15"/>
  <c r="FG49" i="15" s="1"/>
  <c r="FR49" i="15"/>
  <c r="GC47" i="15"/>
  <c r="GB47" i="15"/>
  <c r="FS49" i="15"/>
  <c r="GD47" i="15"/>
  <c r="GD49" i="15" s="1"/>
  <c r="FU49" i="15"/>
  <c r="FV47" i="15"/>
  <c r="FV49" i="15" s="1"/>
  <c r="FW49" i="15"/>
  <c r="FX47" i="15"/>
  <c r="FX49" i="15" s="1"/>
  <c r="FY49" i="15"/>
  <c r="FZ47" i="15"/>
  <c r="FZ49" i="15" s="1"/>
  <c r="GL49" i="15"/>
  <c r="GW47" i="15"/>
  <c r="GV47" i="15"/>
  <c r="GM49" i="15"/>
  <c r="GX47" i="15"/>
  <c r="GO49" i="15"/>
  <c r="GP47" i="15"/>
  <c r="GP49" i="15" s="1"/>
  <c r="GQ49" i="15"/>
  <c r="GR47" i="15"/>
  <c r="GR49" i="15" s="1"/>
  <c r="GS49" i="15"/>
  <c r="GT47" i="15"/>
  <c r="GT49" i="15" s="1"/>
  <c r="HF49" i="15"/>
  <c r="HG49" i="15"/>
  <c r="HK49" i="15"/>
  <c r="HL49" i="15" s="1"/>
  <c r="HM49" i="15"/>
  <c r="HN49" i="15" s="1"/>
  <c r="N48" i="15"/>
  <c r="M48" i="15"/>
  <c r="AG48" i="15"/>
  <c r="AF48" i="15"/>
  <c r="AZ48" i="15"/>
  <c r="AY48" i="15"/>
  <c r="BS48" i="15"/>
  <c r="BR48" i="15"/>
  <c r="CL48" i="15"/>
  <c r="CK48" i="15"/>
  <c r="DE48" i="15"/>
  <c r="DD48" i="15"/>
  <c r="DX48" i="15"/>
  <c r="DW48" i="15"/>
  <c r="EQ48" i="15"/>
  <c r="EP48" i="15"/>
  <c r="FJ48" i="15"/>
  <c r="FI48" i="15"/>
  <c r="GC48" i="15"/>
  <c r="GB48" i="15"/>
  <c r="GW48" i="15"/>
  <c r="GV48" i="15"/>
  <c r="HI49" i="15"/>
  <c r="HJ49" i="15" s="1"/>
  <c r="C52" i="15"/>
  <c r="N50" i="15"/>
  <c r="M50" i="15"/>
  <c r="D52" i="15"/>
  <c r="O50" i="15"/>
  <c r="O52" i="15" s="1"/>
  <c r="F52" i="15"/>
  <c r="G50" i="15"/>
  <c r="G52" i="15" s="1"/>
  <c r="H52" i="15"/>
  <c r="I50" i="15"/>
  <c r="I52" i="15" s="1"/>
  <c r="J52" i="15"/>
  <c r="K50" i="15"/>
  <c r="K52" i="15" s="1"/>
  <c r="V52" i="15"/>
  <c r="AG50" i="15"/>
  <c r="AF50" i="15"/>
  <c r="W52" i="15"/>
  <c r="AH50" i="15"/>
  <c r="AH52" i="15" s="1"/>
  <c r="Y52" i="15"/>
  <c r="Z50" i="15"/>
  <c r="Z52" i="15" s="1"/>
  <c r="AA52" i="15"/>
  <c r="AB50" i="15"/>
  <c r="AB52" i="15" s="1"/>
  <c r="AC52" i="15"/>
  <c r="AD50" i="15"/>
  <c r="AD52" i="15" s="1"/>
  <c r="AO52" i="15"/>
  <c r="AZ50" i="15"/>
  <c r="AY50" i="15"/>
  <c r="AP52" i="15"/>
  <c r="BA50" i="15"/>
  <c r="BA52" i="15" s="1"/>
  <c r="AR52" i="15"/>
  <c r="AS50" i="15"/>
  <c r="AS52" i="15" s="1"/>
  <c r="AT52" i="15"/>
  <c r="AU50" i="15"/>
  <c r="AU52" i="15" s="1"/>
  <c r="AV52" i="15"/>
  <c r="AW50" i="15"/>
  <c r="AW52" i="15" s="1"/>
  <c r="BH52" i="15"/>
  <c r="BS50" i="15"/>
  <c r="BR50" i="15"/>
  <c r="BI52" i="15"/>
  <c r="BT50" i="15"/>
  <c r="BT52" i="15" s="1"/>
  <c r="BK52" i="15"/>
  <c r="BL50" i="15"/>
  <c r="BL52" i="15" s="1"/>
  <c r="BM52" i="15"/>
  <c r="BN50" i="15"/>
  <c r="BN52" i="15" s="1"/>
  <c r="BO52" i="15"/>
  <c r="BP50" i="15"/>
  <c r="BP52" i="15" s="1"/>
  <c r="CA52" i="15"/>
  <c r="CL50" i="15"/>
  <c r="CK50" i="15"/>
  <c r="CB52" i="15"/>
  <c r="CM50" i="15"/>
  <c r="CM52" i="15" s="1"/>
  <c r="CD52" i="15"/>
  <c r="CE50" i="15"/>
  <c r="CE52" i="15" s="1"/>
  <c r="CF52" i="15"/>
  <c r="CG50" i="15"/>
  <c r="CG52" i="15" s="1"/>
  <c r="CH52" i="15"/>
  <c r="CI50" i="15"/>
  <c r="CI52" i="15" s="1"/>
  <c r="CT52" i="15"/>
  <c r="DE50" i="15"/>
  <c r="DD50" i="15"/>
  <c r="CU52" i="15"/>
  <c r="DF50" i="15"/>
  <c r="DF52" i="15" s="1"/>
  <c r="CW52" i="15"/>
  <c r="CX50" i="15"/>
  <c r="CX52" i="15" s="1"/>
  <c r="CY52" i="15"/>
  <c r="CZ50" i="15"/>
  <c r="CZ52" i="15" s="1"/>
  <c r="DA52" i="15"/>
  <c r="DB50" i="15"/>
  <c r="DB52" i="15" s="1"/>
  <c r="DM52" i="15"/>
  <c r="DX50" i="15"/>
  <c r="DW50" i="15"/>
  <c r="DN52" i="15"/>
  <c r="DY50" i="15"/>
  <c r="DP52" i="15"/>
  <c r="DQ50" i="15"/>
  <c r="DQ52" i="15" s="1"/>
  <c r="DR52" i="15"/>
  <c r="DS50" i="15"/>
  <c r="DS52" i="15" s="1"/>
  <c r="DT52" i="15"/>
  <c r="DU50" i="15"/>
  <c r="DU52" i="15" s="1"/>
  <c r="EF52" i="15"/>
  <c r="EQ50" i="15"/>
  <c r="EP50" i="15"/>
  <c r="EG52" i="15"/>
  <c r="ER50" i="15"/>
  <c r="EI52" i="15"/>
  <c r="EJ50" i="15"/>
  <c r="EJ52" i="15" s="1"/>
  <c r="EK52" i="15"/>
  <c r="EL50" i="15"/>
  <c r="EL52" i="15" s="1"/>
  <c r="EM52" i="15"/>
  <c r="EN50" i="15"/>
  <c r="EN52" i="15" s="1"/>
  <c r="EY52" i="15"/>
  <c r="FJ50" i="15"/>
  <c r="FI50" i="15"/>
  <c r="EZ52" i="15"/>
  <c r="FK50" i="15"/>
  <c r="FB52" i="15"/>
  <c r="FC50" i="15"/>
  <c r="FC52" i="15" s="1"/>
  <c r="FD52" i="15"/>
  <c r="FE50" i="15"/>
  <c r="FE52" i="15" s="1"/>
  <c r="FF52" i="15"/>
  <c r="FG50" i="15"/>
  <c r="FG52" i="15" s="1"/>
  <c r="FR52" i="15"/>
  <c r="GC50" i="15"/>
  <c r="GB50" i="15"/>
  <c r="FS52" i="15"/>
  <c r="GD50" i="15"/>
  <c r="FU52" i="15"/>
  <c r="FV50" i="15"/>
  <c r="FV52" i="15" s="1"/>
  <c r="FW52" i="15"/>
  <c r="FX50" i="15"/>
  <c r="FX52" i="15" s="1"/>
  <c r="FY52" i="15"/>
  <c r="FZ50" i="15"/>
  <c r="FZ52" i="15" s="1"/>
  <c r="GL52" i="15"/>
  <c r="GW50" i="15"/>
  <c r="GV50" i="15"/>
  <c r="GM52" i="15"/>
  <c r="GX50" i="15"/>
  <c r="GO52" i="15"/>
  <c r="GP50" i="15"/>
  <c r="GP52" i="15" s="1"/>
  <c r="GQ52" i="15"/>
  <c r="GR50" i="15"/>
  <c r="GR52" i="15" s="1"/>
  <c r="GS52" i="15"/>
  <c r="GT50" i="15"/>
  <c r="GT52" i="15" s="1"/>
  <c r="HI52" i="15"/>
  <c r="HJ52" i="15" s="1"/>
  <c r="HK52" i="15"/>
  <c r="HL52" i="15" s="1"/>
  <c r="HM52" i="15"/>
  <c r="HN52" i="15" s="1"/>
  <c r="N51" i="15"/>
  <c r="M51" i="15"/>
  <c r="AG51" i="15"/>
  <c r="AF51" i="15"/>
  <c r="AZ51" i="15"/>
  <c r="AY51" i="15"/>
  <c r="BS51" i="15"/>
  <c r="BR51" i="15"/>
  <c r="CL51" i="15"/>
  <c r="CK51" i="15"/>
  <c r="DE51" i="15"/>
  <c r="DD51" i="15"/>
  <c r="DX51" i="15"/>
  <c r="DW51" i="15"/>
  <c r="EQ51" i="15"/>
  <c r="EP51" i="15"/>
  <c r="FJ51" i="15"/>
  <c r="FI51" i="15"/>
  <c r="GC51" i="15"/>
  <c r="GB51" i="15"/>
  <c r="GW51" i="15"/>
  <c r="GV51" i="15"/>
  <c r="C56" i="15"/>
  <c r="N53" i="15"/>
  <c r="M53" i="15"/>
  <c r="D56" i="15"/>
  <c r="O53" i="15"/>
  <c r="O56" i="15" s="1"/>
  <c r="F56" i="15"/>
  <c r="G53" i="15"/>
  <c r="G56" i="15" s="1"/>
  <c r="H56" i="15"/>
  <c r="I53" i="15"/>
  <c r="I56" i="15" s="1"/>
  <c r="J56" i="15"/>
  <c r="K53" i="15"/>
  <c r="K56" i="15" s="1"/>
  <c r="V56" i="15"/>
  <c r="AG53" i="15"/>
  <c r="AF53" i="15"/>
  <c r="W56" i="15"/>
  <c r="AH53" i="15"/>
  <c r="AH56" i="15" s="1"/>
  <c r="Y56" i="15"/>
  <c r="Z53" i="15"/>
  <c r="Z56" i="15" s="1"/>
  <c r="AA56" i="15"/>
  <c r="AB53" i="15"/>
  <c r="AB56" i="15" s="1"/>
  <c r="AC56" i="15"/>
  <c r="AD53" i="15"/>
  <c r="AD56" i="15" s="1"/>
  <c r="AO56" i="15"/>
  <c r="AZ53" i="15"/>
  <c r="AY53" i="15"/>
  <c r="AP56" i="15"/>
  <c r="BA53" i="15"/>
  <c r="BA56" i="15" s="1"/>
  <c r="AR56" i="15"/>
  <c r="AS53" i="15"/>
  <c r="AS56" i="15" s="1"/>
  <c r="AT56" i="15"/>
  <c r="AU53" i="15"/>
  <c r="AU56" i="15" s="1"/>
  <c r="AV56" i="15"/>
  <c r="AW53" i="15"/>
  <c r="AW56" i="15" s="1"/>
  <c r="BH56" i="15"/>
  <c r="BS53" i="15"/>
  <c r="BR53" i="15"/>
  <c r="BI56" i="15"/>
  <c r="BT53" i="15"/>
  <c r="BT56" i="15" s="1"/>
  <c r="BK56" i="15"/>
  <c r="BL53" i="15"/>
  <c r="BL56" i="15" s="1"/>
  <c r="BM56" i="15"/>
  <c r="BN53" i="15"/>
  <c r="BN56" i="15" s="1"/>
  <c r="BO56" i="15"/>
  <c r="BP53" i="15"/>
  <c r="BP56" i="15" s="1"/>
  <c r="CA56" i="15"/>
  <c r="CL53" i="15"/>
  <c r="CK53" i="15"/>
  <c r="CB56" i="15"/>
  <c r="CM53" i="15"/>
  <c r="CM56" i="15" s="1"/>
  <c r="CD56" i="15"/>
  <c r="CE53" i="15"/>
  <c r="CE56" i="15" s="1"/>
  <c r="CF56" i="15"/>
  <c r="CG53" i="15"/>
  <c r="CG56" i="15" s="1"/>
  <c r="CH56" i="15"/>
  <c r="CI53" i="15"/>
  <c r="CI56" i="15" s="1"/>
  <c r="CT56" i="15"/>
  <c r="DE53" i="15"/>
  <c r="DD53" i="15"/>
  <c r="CU56" i="15"/>
  <c r="DF53" i="15"/>
  <c r="DF56" i="15" s="1"/>
  <c r="CW56" i="15"/>
  <c r="CX53" i="15"/>
  <c r="CX56" i="15" s="1"/>
  <c r="CY56" i="15"/>
  <c r="CZ53" i="15"/>
  <c r="CZ56" i="15" s="1"/>
  <c r="DA56" i="15"/>
  <c r="DB53" i="15"/>
  <c r="DB56" i="15" s="1"/>
  <c r="DM56" i="15"/>
  <c r="DX53" i="15"/>
  <c r="DW53" i="15"/>
  <c r="DN56" i="15"/>
  <c r="DY53" i="15"/>
  <c r="DY56" i="15" s="1"/>
  <c r="DP56" i="15"/>
  <c r="DQ53" i="15"/>
  <c r="DQ56" i="15" s="1"/>
  <c r="DR56" i="15"/>
  <c r="DS53" i="15"/>
  <c r="DS56" i="15" s="1"/>
  <c r="DT56" i="15"/>
  <c r="DU53" i="15"/>
  <c r="DU56" i="15" s="1"/>
  <c r="EF56" i="15"/>
  <c r="EQ53" i="15"/>
  <c r="EP53" i="15"/>
  <c r="EG56" i="15"/>
  <c r="ER53" i="15"/>
  <c r="ER56" i="15" s="1"/>
  <c r="EI56" i="15"/>
  <c r="EJ53" i="15"/>
  <c r="EJ56" i="15" s="1"/>
  <c r="EK56" i="15"/>
  <c r="EL53" i="15"/>
  <c r="EL56" i="15" s="1"/>
  <c r="EM56" i="15"/>
  <c r="EN53" i="15"/>
  <c r="EN56" i="15" s="1"/>
  <c r="EY56" i="15"/>
  <c r="FJ53" i="15"/>
  <c r="FI53" i="15"/>
  <c r="EZ56" i="15"/>
  <c r="FK53" i="15"/>
  <c r="FB56" i="15"/>
  <c r="FC53" i="15"/>
  <c r="FC56" i="15" s="1"/>
  <c r="FD56" i="15"/>
  <c r="FE53" i="15"/>
  <c r="FE56" i="15" s="1"/>
  <c r="FF56" i="15"/>
  <c r="FG53" i="15"/>
  <c r="FG56" i="15" s="1"/>
  <c r="FR56" i="15"/>
  <c r="GC53" i="15"/>
  <c r="GB53" i="15"/>
  <c r="FS56" i="15"/>
  <c r="GD53" i="15"/>
  <c r="FU56" i="15"/>
  <c r="FV53" i="15"/>
  <c r="FV56" i="15" s="1"/>
  <c r="FW56" i="15"/>
  <c r="FX53" i="15"/>
  <c r="FX56" i="15" s="1"/>
  <c r="FY56" i="15"/>
  <c r="FZ53" i="15"/>
  <c r="FZ56" i="15" s="1"/>
  <c r="GL56" i="15"/>
  <c r="GW53" i="15"/>
  <c r="GV53" i="15"/>
  <c r="GM56" i="15"/>
  <c r="GX53" i="15"/>
  <c r="GX56" i="15" s="1"/>
  <c r="GO56" i="15"/>
  <c r="GP53" i="15"/>
  <c r="GP56" i="15" s="1"/>
  <c r="GQ56" i="15"/>
  <c r="GR53" i="15"/>
  <c r="GR56" i="15" s="1"/>
  <c r="GS56" i="15"/>
  <c r="GT53" i="15"/>
  <c r="GT56" i="15" s="1"/>
  <c r="HF56" i="15"/>
  <c r="HG56" i="15"/>
  <c r="HI56" i="15"/>
  <c r="HJ56" i="15" s="1"/>
  <c r="HK56" i="15"/>
  <c r="HL56" i="15" s="1"/>
  <c r="HM56" i="15"/>
  <c r="HN56" i="15" s="1"/>
  <c r="N54" i="15"/>
  <c r="M54" i="15"/>
  <c r="AG54" i="15"/>
  <c r="AF54" i="15"/>
  <c r="AZ54" i="15"/>
  <c r="AY54" i="15"/>
  <c r="BS54" i="15"/>
  <c r="BR54" i="15"/>
  <c r="CL54" i="15"/>
  <c r="CK54" i="15"/>
  <c r="DE54" i="15"/>
  <c r="DD54" i="15"/>
  <c r="DX54" i="15"/>
  <c r="DW54" i="15"/>
  <c r="EQ54" i="15"/>
  <c r="EP54" i="15"/>
  <c r="FJ54" i="15"/>
  <c r="FI54" i="15"/>
  <c r="GC54" i="15"/>
  <c r="GB54" i="15"/>
  <c r="GW54" i="15"/>
  <c r="GV54" i="15"/>
  <c r="N55" i="15"/>
  <c r="M55" i="15"/>
  <c r="AG55" i="15"/>
  <c r="AF55" i="15"/>
  <c r="AZ55" i="15"/>
  <c r="AY55" i="15"/>
  <c r="BS55" i="15"/>
  <c r="BR55" i="15"/>
  <c r="CL55" i="15"/>
  <c r="CK55" i="15"/>
  <c r="DE55" i="15"/>
  <c r="DD55" i="15"/>
  <c r="DX55" i="15"/>
  <c r="DW55" i="15"/>
  <c r="EQ55" i="15"/>
  <c r="EP55" i="15"/>
  <c r="FJ55" i="15"/>
  <c r="FI55" i="15"/>
  <c r="GC55" i="15"/>
  <c r="GB55" i="15"/>
  <c r="GW55" i="15"/>
  <c r="GV55" i="15"/>
  <c r="C59" i="15"/>
  <c r="N57" i="15"/>
  <c r="M57" i="15"/>
  <c r="D59" i="15"/>
  <c r="O57" i="15"/>
  <c r="O59" i="15" s="1"/>
  <c r="F59" i="15"/>
  <c r="G57" i="15"/>
  <c r="G59" i="15" s="1"/>
  <c r="H59" i="15"/>
  <c r="I57" i="15"/>
  <c r="I59" i="15" s="1"/>
  <c r="J59" i="15"/>
  <c r="K57" i="15"/>
  <c r="K59" i="15" s="1"/>
  <c r="V59" i="15"/>
  <c r="AG57" i="15"/>
  <c r="AF57" i="15"/>
  <c r="W59" i="15"/>
  <c r="AH57" i="15"/>
  <c r="AH59" i="15" s="1"/>
  <c r="Y59" i="15"/>
  <c r="Z57" i="15"/>
  <c r="Z59" i="15" s="1"/>
  <c r="AA59" i="15"/>
  <c r="AB57" i="15"/>
  <c r="AB59" i="15" s="1"/>
  <c r="AC59" i="15"/>
  <c r="AD57" i="15"/>
  <c r="AD59" i="15" s="1"/>
  <c r="AO59" i="15"/>
  <c r="AZ57" i="15"/>
  <c r="AY57" i="15"/>
  <c r="AP59" i="15"/>
  <c r="BA57" i="15"/>
  <c r="BA59" i="15" s="1"/>
  <c r="AR59" i="15"/>
  <c r="AS57" i="15"/>
  <c r="AS59" i="15" s="1"/>
  <c r="AT59" i="15"/>
  <c r="AU57" i="15"/>
  <c r="AU59" i="15" s="1"/>
  <c r="AV59" i="15"/>
  <c r="AW57" i="15"/>
  <c r="AW59" i="15" s="1"/>
  <c r="BH59" i="15"/>
  <c r="BS57" i="15"/>
  <c r="BR57" i="15"/>
  <c r="BI59" i="15"/>
  <c r="BT57" i="15"/>
  <c r="BT59" i="15" s="1"/>
  <c r="BK59" i="15"/>
  <c r="BL57" i="15"/>
  <c r="BL59" i="15" s="1"/>
  <c r="BM59" i="15"/>
  <c r="BN57" i="15"/>
  <c r="BN59" i="15" s="1"/>
  <c r="BO59" i="15"/>
  <c r="BP57" i="15"/>
  <c r="BP59" i="15" s="1"/>
  <c r="CA59" i="15"/>
  <c r="CL57" i="15"/>
  <c r="CK57" i="15"/>
  <c r="CB59" i="15"/>
  <c r="CM57" i="15"/>
  <c r="CM59" i="15" s="1"/>
  <c r="CD59" i="15"/>
  <c r="CE57" i="15"/>
  <c r="CE59" i="15" s="1"/>
  <c r="CF59" i="15"/>
  <c r="CG57" i="15"/>
  <c r="CG59" i="15" s="1"/>
  <c r="CH59" i="15"/>
  <c r="CI57" i="15"/>
  <c r="CI59" i="15" s="1"/>
  <c r="CT59" i="15"/>
  <c r="DE57" i="15"/>
  <c r="DD57" i="15"/>
  <c r="CU59" i="15"/>
  <c r="DF57" i="15"/>
  <c r="DF59" i="15" s="1"/>
  <c r="CW59" i="15"/>
  <c r="CX57" i="15"/>
  <c r="CX59" i="15" s="1"/>
  <c r="CY59" i="15"/>
  <c r="CZ57" i="15"/>
  <c r="CZ59" i="15" s="1"/>
  <c r="DA59" i="15"/>
  <c r="DB57" i="15"/>
  <c r="DB59" i="15" s="1"/>
  <c r="DM59" i="15"/>
  <c r="DX57" i="15"/>
  <c r="DW57" i="15"/>
  <c r="DN59" i="15"/>
  <c r="DY57" i="15"/>
  <c r="DY59" i="15" s="1"/>
  <c r="DP59" i="15"/>
  <c r="DQ57" i="15"/>
  <c r="DQ59" i="15" s="1"/>
  <c r="DR59" i="15"/>
  <c r="DS57" i="15"/>
  <c r="DS59" i="15" s="1"/>
  <c r="DT59" i="15"/>
  <c r="DU57" i="15"/>
  <c r="DU59" i="15" s="1"/>
  <c r="EF59" i="15"/>
  <c r="EQ57" i="15"/>
  <c r="EP57" i="15"/>
  <c r="EG59" i="15"/>
  <c r="ER57" i="15"/>
  <c r="ER59" i="15" s="1"/>
  <c r="EI59" i="15"/>
  <c r="EJ57" i="15"/>
  <c r="EJ59" i="15" s="1"/>
  <c r="EK59" i="15"/>
  <c r="EL57" i="15"/>
  <c r="EL59" i="15" s="1"/>
  <c r="EM59" i="15"/>
  <c r="EN57" i="15"/>
  <c r="EN59" i="15" s="1"/>
  <c r="EY59" i="15"/>
  <c r="FJ57" i="15"/>
  <c r="FI57" i="15"/>
  <c r="EZ59" i="15"/>
  <c r="FK57" i="15"/>
  <c r="FB59" i="15"/>
  <c r="FC57" i="15"/>
  <c r="FC59" i="15" s="1"/>
  <c r="FD59" i="15"/>
  <c r="FE57" i="15"/>
  <c r="FE59" i="15" s="1"/>
  <c r="FF59" i="15"/>
  <c r="FG57" i="15"/>
  <c r="FG59" i="15" s="1"/>
  <c r="FR59" i="15"/>
  <c r="GC57" i="15"/>
  <c r="GB57" i="15"/>
  <c r="FS59" i="15"/>
  <c r="GD57" i="15"/>
  <c r="GD59" i="15" s="1"/>
  <c r="FU59" i="15"/>
  <c r="FV57" i="15"/>
  <c r="FV59" i="15" s="1"/>
  <c r="FW59" i="15"/>
  <c r="FX57" i="15"/>
  <c r="FX59" i="15" s="1"/>
  <c r="FY59" i="15"/>
  <c r="FZ57" i="15"/>
  <c r="FZ59" i="15" s="1"/>
  <c r="GL59" i="15"/>
  <c r="GW57" i="15"/>
  <c r="GV57" i="15"/>
  <c r="GM59" i="15"/>
  <c r="GX57" i="15"/>
  <c r="GX59" i="15" s="1"/>
  <c r="GO59" i="15"/>
  <c r="GP57" i="15"/>
  <c r="GP59" i="15" s="1"/>
  <c r="GQ59" i="15"/>
  <c r="GR57" i="15"/>
  <c r="GR59" i="15" s="1"/>
  <c r="GS59" i="15"/>
  <c r="GT57" i="15"/>
  <c r="GT59" i="15" s="1"/>
  <c r="HF59" i="15"/>
  <c r="HG59" i="15"/>
  <c r="HI59" i="15"/>
  <c r="HJ59" i="15" s="1"/>
  <c r="HK59" i="15"/>
  <c r="HL59" i="15" s="1"/>
  <c r="HM59" i="15"/>
  <c r="HN59" i="15" s="1"/>
  <c r="N58" i="15"/>
  <c r="M58" i="15"/>
  <c r="AG58" i="15"/>
  <c r="AF58" i="15"/>
  <c r="AZ58" i="15"/>
  <c r="AY58" i="15"/>
  <c r="BS58" i="15"/>
  <c r="BR58" i="15"/>
  <c r="CL58" i="15"/>
  <c r="CK58" i="15"/>
  <c r="DE58" i="15"/>
  <c r="DD58" i="15"/>
  <c r="DX58" i="15"/>
  <c r="DW58" i="15"/>
  <c r="EQ58" i="15"/>
  <c r="EP58" i="15"/>
  <c r="FJ58" i="15"/>
  <c r="FI58" i="15"/>
  <c r="GC58" i="15"/>
  <c r="GB58" i="15"/>
  <c r="GW58" i="15"/>
  <c r="GV58" i="15"/>
  <c r="C64" i="15"/>
  <c r="N60" i="15"/>
  <c r="M60" i="15"/>
  <c r="D64" i="15"/>
  <c r="O60" i="15"/>
  <c r="O64" i="15" s="1"/>
  <c r="F64" i="15"/>
  <c r="G60" i="15"/>
  <c r="G64" i="15" s="1"/>
  <c r="H64" i="15"/>
  <c r="I60" i="15"/>
  <c r="I64" i="15" s="1"/>
  <c r="J64" i="15"/>
  <c r="K60" i="15"/>
  <c r="K64" i="15" s="1"/>
  <c r="Q82" i="15"/>
  <c r="V64" i="15"/>
  <c r="AG60" i="15"/>
  <c r="AF60" i="15"/>
  <c r="W64" i="15"/>
  <c r="AH60" i="15"/>
  <c r="AH64" i="15" s="1"/>
  <c r="Y64" i="15"/>
  <c r="Z60" i="15"/>
  <c r="Z64" i="15" s="1"/>
  <c r="AA64" i="15"/>
  <c r="AB60" i="15"/>
  <c r="AB64" i="15" s="1"/>
  <c r="AC64" i="15"/>
  <c r="AD60" i="15"/>
  <c r="AD64" i="15" s="1"/>
  <c r="AJ82" i="15"/>
  <c r="AO64" i="15"/>
  <c r="AZ60" i="15"/>
  <c r="AY60" i="15"/>
  <c r="AP64" i="15"/>
  <c r="BA60" i="15"/>
  <c r="BA64" i="15" s="1"/>
  <c r="AR64" i="15"/>
  <c r="AS60" i="15"/>
  <c r="AS64" i="15" s="1"/>
  <c r="AT64" i="15"/>
  <c r="AU60" i="15"/>
  <c r="AU64" i="15" s="1"/>
  <c r="AV64" i="15"/>
  <c r="AW60" i="15"/>
  <c r="AW64" i="15" s="1"/>
  <c r="BC82" i="15"/>
  <c r="BH64" i="15"/>
  <c r="BS60" i="15"/>
  <c r="BR60" i="15"/>
  <c r="BI64" i="15"/>
  <c r="BT60" i="15"/>
  <c r="BT64" i="15" s="1"/>
  <c r="BK64" i="15"/>
  <c r="BL60" i="15"/>
  <c r="BL64" i="15" s="1"/>
  <c r="BM64" i="15"/>
  <c r="BN60" i="15"/>
  <c r="BN64" i="15" s="1"/>
  <c r="BO64" i="15"/>
  <c r="BP60" i="15"/>
  <c r="BP64" i="15" s="1"/>
  <c r="BV82" i="15"/>
  <c r="CA64" i="15"/>
  <c r="CL60" i="15"/>
  <c r="CK60" i="15"/>
  <c r="CB64" i="15"/>
  <c r="CM60" i="15"/>
  <c r="CM64" i="15" s="1"/>
  <c r="CD64" i="15"/>
  <c r="CE60" i="15"/>
  <c r="CE64" i="15" s="1"/>
  <c r="CF64" i="15"/>
  <c r="CG60" i="15"/>
  <c r="CG64" i="15" s="1"/>
  <c r="CH64" i="15"/>
  <c r="CI60" i="15"/>
  <c r="CI64" i="15" s="1"/>
  <c r="CO82" i="15"/>
  <c r="CT64" i="15"/>
  <c r="DE60" i="15"/>
  <c r="DD60" i="15"/>
  <c r="CU64" i="15"/>
  <c r="DF60" i="15"/>
  <c r="DF64" i="15" s="1"/>
  <c r="CW64" i="15"/>
  <c r="CX60" i="15"/>
  <c r="CX64" i="15" s="1"/>
  <c r="CY64" i="15"/>
  <c r="CZ60" i="15"/>
  <c r="CZ64" i="15" s="1"/>
  <c r="DA64" i="15"/>
  <c r="DB60" i="15"/>
  <c r="DB64" i="15" s="1"/>
  <c r="DH82" i="15"/>
  <c r="DM64" i="15"/>
  <c r="DX60" i="15"/>
  <c r="DW60" i="15"/>
  <c r="DN64" i="15"/>
  <c r="DY60" i="15"/>
  <c r="DP64" i="15"/>
  <c r="DQ60" i="15"/>
  <c r="DQ64" i="15" s="1"/>
  <c r="DR64" i="15"/>
  <c r="DS60" i="15"/>
  <c r="DS64" i="15" s="1"/>
  <c r="DT64" i="15"/>
  <c r="DU60" i="15"/>
  <c r="DU64" i="15" s="1"/>
  <c r="EF64" i="15"/>
  <c r="EQ60" i="15"/>
  <c r="EP60" i="15"/>
  <c r="EG64" i="15"/>
  <c r="ER60" i="15"/>
  <c r="EI64" i="15"/>
  <c r="EJ60" i="15"/>
  <c r="EJ64" i="15" s="1"/>
  <c r="EK64" i="15"/>
  <c r="EL60" i="15"/>
  <c r="EL64" i="15" s="1"/>
  <c r="EM64" i="15"/>
  <c r="EN60" i="15"/>
  <c r="EN64" i="15" s="1"/>
  <c r="EY64" i="15"/>
  <c r="FJ60" i="15"/>
  <c r="FI60" i="15"/>
  <c r="EZ64" i="15"/>
  <c r="FK60" i="15"/>
  <c r="FK64" i="15" s="1"/>
  <c r="FB64" i="15"/>
  <c r="FC60" i="15"/>
  <c r="FC64" i="15" s="1"/>
  <c r="FD64" i="15"/>
  <c r="FE60" i="15"/>
  <c r="FE64" i="15" s="1"/>
  <c r="FF64" i="15"/>
  <c r="FG60" i="15"/>
  <c r="FG64" i="15" s="1"/>
  <c r="FR64" i="15"/>
  <c r="GC60" i="15"/>
  <c r="GB60" i="15"/>
  <c r="FS64" i="15"/>
  <c r="GD60" i="15"/>
  <c r="FU64" i="15"/>
  <c r="FV60" i="15"/>
  <c r="FV64" i="15" s="1"/>
  <c r="FW64" i="15"/>
  <c r="FX60" i="15"/>
  <c r="FX64" i="15" s="1"/>
  <c r="FY64" i="15"/>
  <c r="FZ60" i="15"/>
  <c r="FZ64" i="15" s="1"/>
  <c r="GL64" i="15"/>
  <c r="GW60" i="15"/>
  <c r="GV60" i="15"/>
  <c r="GM64" i="15"/>
  <c r="GX60" i="15"/>
  <c r="GO64" i="15"/>
  <c r="GP60" i="15"/>
  <c r="GP64" i="15" s="1"/>
  <c r="GQ64" i="15"/>
  <c r="GR60" i="15"/>
  <c r="GR64" i="15" s="1"/>
  <c r="GS64" i="15"/>
  <c r="GT60" i="15"/>
  <c r="GT64" i="15" s="1"/>
  <c r="HF64" i="15"/>
  <c r="HG64" i="15"/>
  <c r="HI64" i="15"/>
  <c r="HJ64" i="15" s="1"/>
  <c r="HK64" i="15"/>
  <c r="HL64" i="15" s="1"/>
  <c r="HM64" i="15"/>
  <c r="HN64" i="15" s="1"/>
  <c r="N61" i="15"/>
  <c r="M61" i="15"/>
  <c r="AG61" i="15"/>
  <c r="AF61" i="15"/>
  <c r="AZ61" i="15"/>
  <c r="AY61" i="15"/>
  <c r="BS61" i="15"/>
  <c r="BR61" i="15"/>
  <c r="CL61" i="15"/>
  <c r="CK61" i="15"/>
  <c r="DE61" i="15"/>
  <c r="DD61" i="15"/>
  <c r="DX61" i="15"/>
  <c r="DW61" i="15"/>
  <c r="EQ61" i="15"/>
  <c r="EP61" i="15"/>
  <c r="FJ61" i="15"/>
  <c r="FI61" i="15"/>
  <c r="GC61" i="15"/>
  <c r="GB61" i="15"/>
  <c r="GW61" i="15"/>
  <c r="GV61" i="15"/>
  <c r="N62" i="15"/>
  <c r="M62" i="15"/>
  <c r="AG62" i="15"/>
  <c r="AF62" i="15"/>
  <c r="AZ62" i="15"/>
  <c r="AY62" i="15"/>
  <c r="BS62" i="15"/>
  <c r="BR62" i="15"/>
  <c r="CL62" i="15"/>
  <c r="CK62" i="15"/>
  <c r="DE62" i="15"/>
  <c r="DD62" i="15"/>
  <c r="DX62" i="15"/>
  <c r="DW62" i="15"/>
  <c r="EQ62" i="15"/>
  <c r="EP62" i="15"/>
  <c r="FJ62" i="15"/>
  <c r="FI62" i="15"/>
  <c r="GC62" i="15"/>
  <c r="GB62" i="15"/>
  <c r="GW62" i="15"/>
  <c r="GV62" i="15"/>
  <c r="N63" i="15"/>
  <c r="M63" i="15"/>
  <c r="AG63" i="15"/>
  <c r="AF63" i="15"/>
  <c r="AZ63" i="15"/>
  <c r="AY63" i="15"/>
  <c r="BS63" i="15"/>
  <c r="BR63" i="15"/>
  <c r="CL63" i="15"/>
  <c r="CK63" i="15"/>
  <c r="DE63" i="15"/>
  <c r="DD63" i="15"/>
  <c r="DX63" i="15"/>
  <c r="DW63" i="15"/>
  <c r="EQ63" i="15"/>
  <c r="EP63" i="15"/>
  <c r="FJ63" i="15"/>
  <c r="FI63" i="15"/>
  <c r="GC63" i="15"/>
  <c r="GB63" i="15"/>
  <c r="GW63" i="15"/>
  <c r="GV63" i="15"/>
  <c r="FR79" i="15"/>
  <c r="GC65" i="15"/>
  <c r="GB65" i="15"/>
  <c r="FS79" i="15"/>
  <c r="GD65" i="15"/>
  <c r="FU79" i="15"/>
  <c r="FV65" i="15"/>
  <c r="FV79" i="15" s="1"/>
  <c r="FW79" i="15"/>
  <c r="FX65" i="15"/>
  <c r="FX79" i="15" s="1"/>
  <c r="FY79" i="15"/>
  <c r="FZ65" i="15"/>
  <c r="FZ79" i="15" s="1"/>
  <c r="GL79" i="15"/>
  <c r="GW65" i="15"/>
  <c r="GV65" i="15"/>
  <c r="GM79" i="15"/>
  <c r="GX65" i="15"/>
  <c r="GO79" i="15"/>
  <c r="GP65" i="15"/>
  <c r="GP79" i="15" s="1"/>
  <c r="GQ79" i="15"/>
  <c r="GR65" i="15"/>
  <c r="GR79" i="15" s="1"/>
  <c r="GS79" i="15"/>
  <c r="GT65" i="15"/>
  <c r="GT79" i="15" s="1"/>
  <c r="GC66" i="15"/>
  <c r="GB66" i="15"/>
  <c r="GW66" i="15"/>
  <c r="GV66" i="15"/>
  <c r="GC67" i="15"/>
  <c r="GB67" i="15"/>
  <c r="GW67" i="15"/>
  <c r="GV67" i="15"/>
  <c r="GC68" i="15"/>
  <c r="GB68" i="15"/>
  <c r="GW68" i="15"/>
  <c r="GV68" i="15"/>
  <c r="GC69" i="15"/>
  <c r="GB69" i="15"/>
  <c r="GW69" i="15"/>
  <c r="GV69" i="15"/>
  <c r="GC70" i="15"/>
  <c r="GB70" i="15"/>
  <c r="GW70" i="15"/>
  <c r="GV70" i="15"/>
  <c r="GC71" i="15"/>
  <c r="GB71" i="15"/>
  <c r="GW71" i="15"/>
  <c r="GV71" i="15"/>
  <c r="GC72" i="15"/>
  <c r="GB72" i="15"/>
  <c r="GW72" i="15"/>
  <c r="GV72" i="15"/>
  <c r="GC73" i="15"/>
  <c r="GB73" i="15"/>
  <c r="GW73" i="15"/>
  <c r="GV73" i="15"/>
  <c r="GC74" i="15"/>
  <c r="GB74" i="15"/>
  <c r="GW74" i="15"/>
  <c r="GV74" i="15"/>
  <c r="GC75" i="15"/>
  <c r="GB75" i="15"/>
  <c r="GW75" i="15"/>
  <c r="GV75" i="15"/>
  <c r="GC76" i="15"/>
  <c r="GB76" i="15"/>
  <c r="GW76" i="15"/>
  <c r="GV76" i="15"/>
  <c r="GC77" i="15"/>
  <c r="GB77" i="15"/>
  <c r="GW77" i="15"/>
  <c r="GV77" i="15"/>
  <c r="GC78" i="15"/>
  <c r="GB78" i="15"/>
  <c r="GW78" i="15"/>
  <c r="GV78" i="15"/>
  <c r="HT80" i="15"/>
  <c r="HT81" i="15" s="1"/>
  <c r="BC15" i="1"/>
  <c r="BB13" i="1"/>
  <c r="BB15" i="1" s="1"/>
  <c r="BC18" i="1"/>
  <c r="BB16" i="1"/>
  <c r="BB18" i="1" s="1"/>
  <c r="BC21" i="1"/>
  <c r="BB19" i="1"/>
  <c r="BB21" i="1" s="1"/>
  <c r="N28" i="8"/>
  <c r="M28" i="8"/>
  <c r="M23" i="8"/>
  <c r="M22" i="8"/>
  <c r="N53" i="8"/>
  <c r="M53" i="8"/>
  <c r="N52" i="8"/>
  <c r="M52" i="8"/>
  <c r="N49" i="8"/>
  <c r="M49" i="8"/>
  <c r="M50" i="8" s="1"/>
  <c r="N46" i="8"/>
  <c r="M46" i="8"/>
  <c r="M47" i="8" s="1"/>
  <c r="N43" i="8"/>
  <c r="M43" i="8"/>
  <c r="M44" i="8" s="1"/>
  <c r="N40" i="8"/>
  <c r="M40" i="8"/>
  <c r="N37" i="8"/>
  <c r="M37" i="8"/>
  <c r="M38" i="8" s="1"/>
  <c r="N4" i="8"/>
  <c r="M4" i="8"/>
  <c r="Q12" i="1"/>
  <c r="P6" i="1"/>
  <c r="P12" i="1" s="1"/>
  <c r="Q15" i="1"/>
  <c r="P13" i="1"/>
  <c r="P15" i="1" s="1"/>
  <c r="Q18" i="1"/>
  <c r="P16" i="1"/>
  <c r="P18" i="1" s="1"/>
  <c r="Q21" i="1"/>
  <c r="P19" i="1"/>
  <c r="P21" i="1" s="1"/>
  <c r="AJ12" i="1"/>
  <c r="AI6" i="1"/>
  <c r="AI12" i="1" s="1"/>
  <c r="BC12" i="1"/>
  <c r="BB6" i="1"/>
  <c r="BB12" i="1" s="1"/>
  <c r="BV12" i="1"/>
  <c r="BV82" i="1" s="1"/>
  <c r="BU6" i="1"/>
  <c r="BU12" i="1" s="1"/>
  <c r="CO12" i="1"/>
  <c r="CO82" i="1" s="1"/>
  <c r="CN6" i="1"/>
  <c r="CN12" i="1" s="1"/>
  <c r="DH12" i="1"/>
  <c r="DH82" i="1" s="1"/>
  <c r="DG6" i="1"/>
  <c r="DG12" i="1" s="1"/>
  <c r="EA12" i="1"/>
  <c r="DZ6" i="1"/>
  <c r="DZ12" i="1" s="1"/>
  <c r="ET12" i="1"/>
  <c r="ES6" i="1"/>
  <c r="ES12" i="1" s="1"/>
  <c r="FM12" i="1"/>
  <c r="FL6" i="1"/>
  <c r="FL12" i="1" s="1"/>
  <c r="GF12" i="1"/>
  <c r="GE6" i="1"/>
  <c r="GY12" i="1"/>
  <c r="GX6" i="1"/>
  <c r="GX12" i="1" s="1"/>
  <c r="HO23" i="1"/>
  <c r="HN23" i="1"/>
  <c r="HR33" i="1"/>
  <c r="HQ23" i="1"/>
  <c r="HQ33" i="1" s="1"/>
  <c r="HN24" i="1"/>
  <c r="HO24" i="1"/>
  <c r="HN25" i="1"/>
  <c r="HO25" i="1"/>
  <c r="HN26" i="1"/>
  <c r="HO26" i="1"/>
  <c r="HN27" i="1"/>
  <c r="HO27" i="1"/>
  <c r="HN28" i="1"/>
  <c r="HO28" i="1"/>
  <c r="HN29" i="1"/>
  <c r="HO29" i="1"/>
  <c r="HN30" i="1"/>
  <c r="HO30" i="1"/>
  <c r="HN31" i="1"/>
  <c r="HO31" i="1"/>
  <c r="HN32" i="1"/>
  <c r="HO32" i="1"/>
  <c r="HR37" i="1"/>
  <c r="HQ34" i="1"/>
  <c r="HQ37" i="1" s="1"/>
  <c r="HO38" i="1"/>
  <c r="HN38" i="1"/>
  <c r="HR40" i="1"/>
  <c r="HQ38" i="1"/>
  <c r="HQ40" i="1" s="1"/>
  <c r="HO39" i="1"/>
  <c r="HN39" i="1"/>
  <c r="HO41" i="1"/>
  <c r="HN41" i="1"/>
  <c r="HR43" i="1"/>
  <c r="HQ41" i="1"/>
  <c r="HQ43" i="1" s="1"/>
  <c r="HO42" i="1"/>
  <c r="HN42" i="1"/>
  <c r="HO44" i="1"/>
  <c r="HN44" i="1"/>
  <c r="HR46" i="1"/>
  <c r="HQ44" i="1"/>
  <c r="HQ46" i="1" s="1"/>
  <c r="HH45" i="1"/>
  <c r="HH46" i="1" s="1"/>
  <c r="HP45" i="1"/>
  <c r="HP46" i="1" s="1"/>
  <c r="HO47" i="1"/>
  <c r="HN47" i="1"/>
  <c r="HR49" i="1"/>
  <c r="HQ47" i="1"/>
  <c r="HQ49" i="1" s="1"/>
  <c r="HH48" i="1"/>
  <c r="HH49" i="1" s="1"/>
  <c r="HP48" i="1"/>
  <c r="HP49" i="1" s="1"/>
  <c r="HH50" i="1"/>
  <c r="HP50" i="1"/>
  <c r="HR52" i="1"/>
  <c r="HQ50" i="1"/>
  <c r="HQ52" i="1" s="1"/>
  <c r="HH51" i="1"/>
  <c r="HP51" i="1"/>
  <c r="HO53" i="1"/>
  <c r="HN53" i="1"/>
  <c r="HR56" i="1"/>
  <c r="HQ53" i="1"/>
  <c r="HQ56" i="1" s="1"/>
  <c r="HO54" i="1"/>
  <c r="HN54" i="1"/>
  <c r="HN55" i="1"/>
  <c r="HO55" i="1"/>
  <c r="HO57" i="1"/>
  <c r="HN57" i="1"/>
  <c r="HR59" i="1"/>
  <c r="HQ57" i="1"/>
  <c r="HQ59" i="1" s="1"/>
  <c r="HO58" i="1"/>
  <c r="HN58" i="1"/>
  <c r="HO60" i="1"/>
  <c r="HN60" i="1"/>
  <c r="HR64" i="1"/>
  <c r="HQ60" i="1"/>
  <c r="HQ64" i="1" s="1"/>
  <c r="HO61" i="1"/>
  <c r="HN61" i="1"/>
  <c r="HO62" i="1"/>
  <c r="HN62" i="1"/>
  <c r="HO63" i="1"/>
  <c r="HN63" i="1"/>
  <c r="HR79" i="1"/>
  <c r="HQ65" i="1"/>
  <c r="M6" i="1"/>
  <c r="N6" i="1"/>
  <c r="M7" i="1"/>
  <c r="N7" i="1"/>
  <c r="M8" i="1"/>
  <c r="N8" i="1"/>
  <c r="M9" i="1"/>
  <c r="N9" i="1"/>
  <c r="M10" i="1"/>
  <c r="N10" i="1"/>
  <c r="M11" i="1"/>
  <c r="N11" i="1"/>
  <c r="M13" i="1"/>
  <c r="N13" i="1"/>
  <c r="M14" i="1"/>
  <c r="N14" i="1"/>
  <c r="M16" i="1"/>
  <c r="N16" i="1"/>
  <c r="M17" i="1"/>
  <c r="N17" i="1"/>
  <c r="M19" i="1"/>
  <c r="N19" i="1"/>
  <c r="M20" i="1"/>
  <c r="N20" i="1"/>
  <c r="HP6" i="1"/>
  <c r="HP7" i="1"/>
  <c r="HP8" i="1"/>
  <c r="HP9" i="1"/>
  <c r="HP10" i="1"/>
  <c r="HP11" i="1"/>
  <c r="HP14" i="1"/>
  <c r="HP16" i="1"/>
  <c r="HP17" i="1"/>
  <c r="HP19" i="1"/>
  <c r="HP20" i="1"/>
  <c r="HN6" i="1"/>
  <c r="HO6" i="1"/>
  <c r="HR12" i="1"/>
  <c r="HQ6" i="1"/>
  <c r="HQ12" i="1" s="1"/>
  <c r="HN7" i="1"/>
  <c r="HO7" i="1"/>
  <c r="HN8" i="1"/>
  <c r="HO8" i="1"/>
  <c r="HN9" i="1"/>
  <c r="HO9" i="1"/>
  <c r="HN10" i="1"/>
  <c r="HO10" i="1"/>
  <c r="HN11" i="1"/>
  <c r="HO11" i="1"/>
  <c r="HO13" i="1"/>
  <c r="HN13" i="1"/>
  <c r="HR15" i="1"/>
  <c r="HQ13" i="1"/>
  <c r="HQ15" i="1" s="1"/>
  <c r="HO14" i="1"/>
  <c r="HN14" i="1"/>
  <c r="HO16" i="1"/>
  <c r="HN16" i="1"/>
  <c r="HR18" i="1"/>
  <c r="HQ16" i="1"/>
  <c r="HQ18" i="1" s="1"/>
  <c r="HO17" i="1"/>
  <c r="HN17" i="1"/>
  <c r="HO19" i="1"/>
  <c r="HN19" i="1"/>
  <c r="HR21" i="1"/>
  <c r="HQ19" i="1"/>
  <c r="HQ21" i="1" s="1"/>
  <c r="HO20" i="1"/>
  <c r="HN20" i="1"/>
  <c r="R78" i="8"/>
  <c r="R79" i="8" s="1"/>
  <c r="EB22" i="1"/>
  <c r="EU22" i="1"/>
  <c r="FN22" i="1"/>
  <c r="GG22" i="1"/>
  <c r="GZ22" i="1"/>
  <c r="HS22" i="1"/>
  <c r="L36" i="1"/>
  <c r="HN6" i="14"/>
  <c r="HO6" i="14"/>
  <c r="HQ77" i="14"/>
  <c r="HN77" i="14"/>
  <c r="HO77" i="14"/>
  <c r="HQ76" i="14"/>
  <c r="HN76" i="14"/>
  <c r="HO76" i="14"/>
  <c r="HQ75" i="14"/>
  <c r="HN75" i="14"/>
  <c r="HO75" i="14"/>
  <c r="HQ74" i="14"/>
  <c r="HN74" i="14"/>
  <c r="HO74" i="14"/>
  <c r="HQ73" i="14"/>
  <c r="HN73" i="14"/>
  <c r="HO73" i="14"/>
  <c r="HQ72" i="14"/>
  <c r="HN72" i="14"/>
  <c r="HO72" i="14"/>
  <c r="HQ71" i="14"/>
  <c r="HN71" i="14"/>
  <c r="HO71" i="14"/>
  <c r="HQ70" i="14"/>
  <c r="HN70" i="14"/>
  <c r="HO70" i="14"/>
  <c r="HQ69" i="14"/>
  <c r="HN69" i="14"/>
  <c r="HO69" i="14"/>
  <c r="HQ68" i="14"/>
  <c r="HN68" i="14"/>
  <c r="HO68" i="14"/>
  <c r="HQ67" i="14"/>
  <c r="HN67" i="14"/>
  <c r="HO67" i="14"/>
  <c r="HQ66" i="14"/>
  <c r="HN66" i="14"/>
  <c r="HO66" i="14"/>
  <c r="HQ65" i="14"/>
  <c r="HN65" i="14"/>
  <c r="HO65" i="14"/>
  <c r="HQ64" i="14"/>
  <c r="HN64" i="14"/>
  <c r="HO64" i="14"/>
  <c r="HQ62" i="14"/>
  <c r="HN62" i="14"/>
  <c r="HO62" i="14"/>
  <c r="HQ61" i="14"/>
  <c r="HN61" i="14"/>
  <c r="HO61" i="14"/>
  <c r="HQ60" i="14"/>
  <c r="HN60" i="14"/>
  <c r="HO60" i="14"/>
  <c r="HQ59" i="14"/>
  <c r="HN59" i="14"/>
  <c r="HO59" i="14"/>
  <c r="HQ57" i="14"/>
  <c r="HN57" i="14"/>
  <c r="HO57" i="14"/>
  <c r="HQ56" i="14"/>
  <c r="HN56" i="14"/>
  <c r="HO56" i="14"/>
  <c r="HQ54" i="14"/>
  <c r="HN54" i="14"/>
  <c r="HO54" i="14"/>
  <c r="HQ53" i="14"/>
  <c r="HN53" i="14"/>
  <c r="HO53" i="14"/>
  <c r="HQ52" i="14"/>
  <c r="HN52" i="14"/>
  <c r="HO52" i="14"/>
  <c r="HQ50" i="14"/>
  <c r="HN50" i="14"/>
  <c r="HO50" i="14"/>
  <c r="HQ49" i="14"/>
  <c r="HN49" i="14"/>
  <c r="HO49" i="14"/>
  <c r="HQ47" i="14"/>
  <c r="HN47" i="14"/>
  <c r="HO47" i="14"/>
  <c r="HQ46" i="14"/>
  <c r="HN46" i="14"/>
  <c r="HO46" i="14"/>
  <c r="HQ44" i="14"/>
  <c r="HN44" i="14"/>
  <c r="HO44" i="14"/>
  <c r="HQ43" i="14"/>
  <c r="HN43" i="14"/>
  <c r="HO43" i="14"/>
  <c r="HQ41" i="14"/>
  <c r="HN41" i="14"/>
  <c r="HO41" i="14"/>
  <c r="HQ40" i="14"/>
  <c r="HN40" i="14"/>
  <c r="HO40" i="14"/>
  <c r="HQ38" i="14"/>
  <c r="HN38" i="14"/>
  <c r="HO38" i="14"/>
  <c r="HQ37" i="14"/>
  <c r="HN37" i="14"/>
  <c r="HO37" i="14"/>
  <c r="HQ35" i="14"/>
  <c r="HN35" i="14"/>
  <c r="HO35" i="14"/>
  <c r="HQ34" i="14"/>
  <c r="HN34" i="14"/>
  <c r="HO34" i="14"/>
  <c r="HQ33" i="14"/>
  <c r="HN33" i="14"/>
  <c r="HO33" i="14"/>
  <c r="HQ31" i="14"/>
  <c r="HN31" i="14"/>
  <c r="HO31" i="14"/>
  <c r="HQ30" i="14"/>
  <c r="HN30" i="14"/>
  <c r="HO30" i="14"/>
  <c r="HQ29" i="14"/>
  <c r="HN29" i="14"/>
  <c r="HO29" i="14"/>
  <c r="HQ28" i="14"/>
  <c r="HN28" i="14"/>
  <c r="HO28" i="14"/>
  <c r="HQ27" i="14"/>
  <c r="HN27" i="14"/>
  <c r="HO27" i="14"/>
  <c r="HQ26" i="14"/>
  <c r="HN26" i="14"/>
  <c r="HO26" i="14"/>
  <c r="HQ25" i="14"/>
  <c r="HN25" i="14"/>
  <c r="HO25" i="14"/>
  <c r="HQ24" i="14"/>
  <c r="HN24" i="14"/>
  <c r="HO24" i="14"/>
  <c r="HQ23" i="14"/>
  <c r="HN23" i="14"/>
  <c r="HO23" i="14"/>
  <c r="HQ22" i="14"/>
  <c r="HN22" i="14"/>
  <c r="HO22" i="14"/>
  <c r="HQ20" i="14"/>
  <c r="HN20" i="14"/>
  <c r="HO20" i="14"/>
  <c r="HQ19" i="14"/>
  <c r="HN19" i="14"/>
  <c r="HO19" i="14"/>
  <c r="HQ17" i="14"/>
  <c r="HN17" i="14"/>
  <c r="HO17" i="14"/>
  <c r="HQ16" i="14"/>
  <c r="HN16" i="14"/>
  <c r="HO16" i="14"/>
  <c r="HQ14" i="14"/>
  <c r="HN14" i="14"/>
  <c r="HO14" i="14"/>
  <c r="HQ13" i="14"/>
  <c r="HN13" i="14"/>
  <c r="HO13" i="14"/>
  <c r="HQ11" i="14"/>
  <c r="HN11" i="14"/>
  <c r="HO11" i="14"/>
  <c r="HQ10" i="14"/>
  <c r="HN10" i="14"/>
  <c r="HO10" i="14"/>
  <c r="HQ9" i="14"/>
  <c r="HN9" i="14"/>
  <c r="HO9" i="14"/>
  <c r="HQ8" i="14"/>
  <c r="HN8" i="14"/>
  <c r="HO8" i="14"/>
  <c r="HQ7" i="14"/>
  <c r="HN7" i="14"/>
  <c r="HO7" i="14"/>
  <c r="HQ6" i="14"/>
  <c r="HD12" i="1"/>
  <c r="HE12" i="1"/>
  <c r="HG12" i="1"/>
  <c r="HH12" i="1"/>
  <c r="HI12" i="1"/>
  <c r="HJ12" i="1"/>
  <c r="HK12" i="1"/>
  <c r="HL12" i="1"/>
  <c r="HD15" i="1"/>
  <c r="HE15" i="1"/>
  <c r="HG15" i="1"/>
  <c r="HH15" i="1"/>
  <c r="HI15" i="1"/>
  <c r="HJ15" i="1"/>
  <c r="HK15" i="1"/>
  <c r="HL15" i="1"/>
  <c r="HD18" i="1"/>
  <c r="HE18" i="1"/>
  <c r="HG18" i="1"/>
  <c r="HH18" i="1"/>
  <c r="HI18" i="1"/>
  <c r="HJ18" i="1"/>
  <c r="HK18" i="1"/>
  <c r="HL18" i="1"/>
  <c r="HD21" i="1"/>
  <c r="HE21" i="1"/>
  <c r="HG21" i="1"/>
  <c r="HH21" i="1"/>
  <c r="HI21" i="1"/>
  <c r="HJ21" i="1"/>
  <c r="HK21" i="1"/>
  <c r="HL21" i="1"/>
  <c r="HD33" i="1"/>
  <c r="HE33" i="1"/>
  <c r="HG33" i="1"/>
  <c r="HH33" i="1"/>
  <c r="HI33" i="1"/>
  <c r="HJ33" i="1"/>
  <c r="HK33" i="1"/>
  <c r="HL33" i="1"/>
  <c r="HD37" i="1"/>
  <c r="HE37" i="1"/>
  <c r="HP37" i="1"/>
  <c r="HG37" i="1"/>
  <c r="HH37" i="1"/>
  <c r="HI37" i="1"/>
  <c r="HJ37" i="1"/>
  <c r="HK37" i="1"/>
  <c r="HL37" i="1"/>
  <c r="HD40" i="1"/>
  <c r="HE40" i="1"/>
  <c r="HP40" i="1"/>
  <c r="HG40" i="1"/>
  <c r="HH40" i="1"/>
  <c r="HI40" i="1"/>
  <c r="HJ40" i="1"/>
  <c r="HK40" i="1"/>
  <c r="HL40" i="1"/>
  <c r="HD43" i="1"/>
  <c r="HE43" i="1"/>
  <c r="HP43" i="1"/>
  <c r="HG43" i="1"/>
  <c r="HH43" i="1"/>
  <c r="HI43" i="1"/>
  <c r="HJ43" i="1"/>
  <c r="HK43" i="1"/>
  <c r="HL43" i="1"/>
  <c r="HD46" i="1"/>
  <c r="HE46" i="1"/>
  <c r="HG46" i="1"/>
  <c r="HI46" i="1"/>
  <c r="HJ46" i="1"/>
  <c r="HK46" i="1"/>
  <c r="HL46" i="1"/>
  <c r="HD49" i="1"/>
  <c r="HE49" i="1"/>
  <c r="HG49" i="1"/>
  <c r="HI49" i="1"/>
  <c r="HJ49" i="1"/>
  <c r="HK49" i="1"/>
  <c r="HL49" i="1"/>
  <c r="HD52" i="1"/>
  <c r="HE52" i="1"/>
  <c r="HG52" i="1"/>
  <c r="HI52" i="1"/>
  <c r="HJ52" i="1"/>
  <c r="HK52" i="1"/>
  <c r="HL52" i="1"/>
  <c r="HD56" i="1"/>
  <c r="HE56" i="1"/>
  <c r="HG56" i="1"/>
  <c r="HH56" i="1"/>
  <c r="HI56" i="1"/>
  <c r="HJ56" i="1"/>
  <c r="HK56" i="1"/>
  <c r="HL56" i="1"/>
  <c r="HD59" i="1"/>
  <c r="HE59" i="1"/>
  <c r="HG59" i="1"/>
  <c r="HH59" i="1"/>
  <c r="HI59" i="1"/>
  <c r="HJ59" i="1"/>
  <c r="HK59" i="1"/>
  <c r="HL59" i="1"/>
  <c r="HD64" i="1"/>
  <c r="HE64" i="1"/>
  <c r="HG64" i="1"/>
  <c r="HH64" i="1"/>
  <c r="HI64" i="1"/>
  <c r="HJ64" i="1"/>
  <c r="HK64" i="1"/>
  <c r="HL64" i="1"/>
  <c r="HD79" i="1"/>
  <c r="HE79" i="1"/>
  <c r="HP79" i="1"/>
  <c r="HG79" i="1"/>
  <c r="HH79" i="1"/>
  <c r="HJ79" i="1"/>
  <c r="HK79" i="1"/>
  <c r="HL79" i="1"/>
  <c r="HD12" i="14"/>
  <c r="HE12" i="14"/>
  <c r="HP6" i="14"/>
  <c r="HG12" i="14"/>
  <c r="HI12" i="14"/>
  <c r="HK12" i="14"/>
  <c r="HD15" i="14"/>
  <c r="HE15" i="14"/>
  <c r="HP13" i="14"/>
  <c r="HG15" i="14"/>
  <c r="HH15" i="14"/>
  <c r="HI15" i="14"/>
  <c r="HK15" i="14"/>
  <c r="HD18" i="14"/>
  <c r="HE18" i="14"/>
  <c r="HP16" i="14"/>
  <c r="HG18" i="14"/>
  <c r="HH18" i="14"/>
  <c r="HI18" i="14"/>
  <c r="HJ18" i="14"/>
  <c r="HK18" i="14"/>
  <c r="HD21" i="14"/>
  <c r="HE21" i="14"/>
  <c r="HP19" i="14"/>
  <c r="HG21" i="14"/>
  <c r="HI21" i="14"/>
  <c r="HK21" i="14"/>
  <c r="HD32" i="14"/>
  <c r="HE32" i="14"/>
  <c r="HP22" i="14"/>
  <c r="HP32" i="14" s="1"/>
  <c r="HG32" i="14"/>
  <c r="HI32" i="14"/>
  <c r="HK32" i="14"/>
  <c r="HL32" i="14"/>
  <c r="HD36" i="14"/>
  <c r="HE36" i="14"/>
  <c r="HP33" i="14"/>
  <c r="HG36" i="14"/>
  <c r="HI36" i="14"/>
  <c r="HJ36" i="14"/>
  <c r="HK36" i="14"/>
  <c r="HD39" i="14"/>
  <c r="HE39" i="14"/>
  <c r="HP37" i="14"/>
  <c r="HG39" i="14"/>
  <c r="HI39" i="14"/>
  <c r="HJ39" i="14"/>
  <c r="HK39" i="14"/>
  <c r="HL39" i="14"/>
  <c r="HD42" i="14"/>
  <c r="HE42" i="14"/>
  <c r="HP40" i="14"/>
  <c r="HG42" i="14"/>
  <c r="HI42" i="14"/>
  <c r="HK42" i="14"/>
  <c r="HL42" i="14"/>
  <c r="HD45" i="14"/>
  <c r="HE45" i="14"/>
  <c r="HP43" i="14"/>
  <c r="HP45" i="14" s="1"/>
  <c r="HG45" i="14"/>
  <c r="HH45" i="14"/>
  <c r="HI45" i="14"/>
  <c r="HJ45" i="14"/>
  <c r="HK45" i="14"/>
  <c r="HL45" i="14"/>
  <c r="HD48" i="14"/>
  <c r="HE48" i="14"/>
  <c r="HP46" i="14"/>
  <c r="HP48" i="14" s="1"/>
  <c r="HG48" i="14"/>
  <c r="HH48" i="14"/>
  <c r="HI48" i="14"/>
  <c r="HJ48" i="14"/>
  <c r="HK48" i="14"/>
  <c r="HL48" i="14"/>
  <c r="HD51" i="14"/>
  <c r="HE51" i="14"/>
  <c r="HP49" i="14"/>
  <c r="HP51" i="14" s="1"/>
  <c r="HG51" i="14"/>
  <c r="HH51" i="14"/>
  <c r="HI51" i="14"/>
  <c r="HJ51" i="14"/>
  <c r="HK51" i="14"/>
  <c r="HL51" i="14"/>
  <c r="HD55" i="14"/>
  <c r="HE55" i="14"/>
  <c r="HP52" i="14"/>
  <c r="HG55" i="14"/>
  <c r="HH55" i="14"/>
  <c r="HI55" i="14"/>
  <c r="HJ55" i="14"/>
  <c r="HK55" i="14"/>
  <c r="HL55" i="14"/>
  <c r="HD58" i="14"/>
  <c r="HE58" i="14"/>
  <c r="HP56" i="14"/>
  <c r="HP58" i="14" s="1"/>
  <c r="HG58" i="14"/>
  <c r="HH58" i="14"/>
  <c r="HI58" i="14"/>
  <c r="HJ58" i="14"/>
  <c r="HK58" i="14"/>
  <c r="HL58" i="14"/>
  <c r="HD63" i="14"/>
  <c r="HE63" i="14"/>
  <c r="HP59" i="14"/>
  <c r="HG63" i="14"/>
  <c r="HH63" i="14"/>
  <c r="HI63" i="14"/>
  <c r="HJ63" i="14"/>
  <c r="HK63" i="14"/>
  <c r="HD78" i="14"/>
  <c r="HE78" i="14"/>
  <c r="HP64" i="14"/>
  <c r="HG78" i="14"/>
  <c r="HI78" i="14"/>
  <c r="HJ78" i="14"/>
  <c r="HK78" i="14"/>
  <c r="HL78" i="14"/>
  <c r="GK12" i="1"/>
  <c r="GL12" i="1"/>
  <c r="GN12" i="1"/>
  <c r="GO12" i="1"/>
  <c r="GP12" i="1"/>
  <c r="GQ12" i="1"/>
  <c r="GR12" i="1"/>
  <c r="GS12" i="1"/>
  <c r="GK15" i="1"/>
  <c r="GL15" i="1"/>
  <c r="GN15" i="1"/>
  <c r="GO15" i="1"/>
  <c r="GP15" i="1"/>
  <c r="GQ15" i="1"/>
  <c r="GR15" i="1"/>
  <c r="GS15" i="1"/>
  <c r="GK18" i="1"/>
  <c r="GL18" i="1"/>
  <c r="GW18" i="1"/>
  <c r="GN18" i="1"/>
  <c r="GO18" i="1"/>
  <c r="GP18" i="1"/>
  <c r="GQ18" i="1"/>
  <c r="GR18" i="1"/>
  <c r="GS18" i="1"/>
  <c r="GK21" i="1"/>
  <c r="GL21" i="1"/>
  <c r="GN21" i="1"/>
  <c r="GO21" i="1"/>
  <c r="GP21" i="1"/>
  <c r="GQ21" i="1"/>
  <c r="GR21" i="1"/>
  <c r="GS21" i="1"/>
  <c r="GK33" i="1"/>
  <c r="GL33" i="1"/>
  <c r="GN33" i="1"/>
  <c r="GP33" i="1"/>
  <c r="GQ33" i="1"/>
  <c r="GR33" i="1"/>
  <c r="GK37" i="1"/>
  <c r="GL37" i="1"/>
  <c r="GW37" i="1"/>
  <c r="GN37" i="1"/>
  <c r="GO37" i="1"/>
  <c r="GP37" i="1"/>
  <c r="GQ37" i="1"/>
  <c r="GR37" i="1"/>
  <c r="GS37" i="1"/>
  <c r="GK40" i="1"/>
  <c r="GL40" i="1"/>
  <c r="GN40" i="1"/>
  <c r="GP40" i="1"/>
  <c r="GQ40" i="1"/>
  <c r="GR40" i="1"/>
  <c r="GS40" i="1"/>
  <c r="GK43" i="1"/>
  <c r="GL43" i="1"/>
  <c r="GN43" i="1"/>
  <c r="GP43" i="1"/>
  <c r="GQ43" i="1"/>
  <c r="GR43" i="1"/>
  <c r="GS43" i="1"/>
  <c r="GK46" i="1"/>
  <c r="GL46" i="1"/>
  <c r="GW46" i="1"/>
  <c r="GN46" i="1"/>
  <c r="GO46" i="1"/>
  <c r="GP46" i="1"/>
  <c r="GQ46" i="1"/>
  <c r="GR46" i="1"/>
  <c r="GS46" i="1"/>
  <c r="GK49" i="1"/>
  <c r="GL49" i="1"/>
  <c r="GN49" i="1"/>
  <c r="GO49" i="1"/>
  <c r="GP49" i="1"/>
  <c r="GQ49" i="1"/>
  <c r="GR49" i="1"/>
  <c r="GS49" i="1"/>
  <c r="GK52" i="1"/>
  <c r="GL52" i="1"/>
  <c r="GN52" i="1"/>
  <c r="GO52" i="1"/>
  <c r="GP52" i="1"/>
  <c r="GQ52" i="1"/>
  <c r="GR52" i="1"/>
  <c r="GS52" i="1"/>
  <c r="GK56" i="1"/>
  <c r="GL56" i="1"/>
  <c r="GN56" i="1"/>
  <c r="GP56" i="1"/>
  <c r="GQ56" i="1"/>
  <c r="GR56" i="1"/>
  <c r="GS56" i="1"/>
  <c r="GK59" i="1"/>
  <c r="GL59" i="1"/>
  <c r="GW59" i="1"/>
  <c r="GN59" i="1"/>
  <c r="GO59" i="1"/>
  <c r="GP59" i="1"/>
  <c r="GQ59" i="1"/>
  <c r="GR59" i="1"/>
  <c r="GS59" i="1"/>
  <c r="GK64" i="1"/>
  <c r="GL64" i="1"/>
  <c r="GN64" i="1"/>
  <c r="GP64" i="1"/>
  <c r="GQ64" i="1"/>
  <c r="GR64" i="1"/>
  <c r="GS64" i="1"/>
  <c r="GK79" i="1"/>
  <c r="GL79" i="1"/>
  <c r="GN79" i="1"/>
  <c r="GO79" i="1"/>
  <c r="GP79" i="1"/>
  <c r="GQ79" i="1"/>
  <c r="GR79" i="1"/>
  <c r="GS79" i="1"/>
  <c r="V12" i="12"/>
  <c r="AG6" i="12"/>
  <c r="AF6" i="12"/>
  <c r="W12" i="12"/>
  <c r="AH6" i="12"/>
  <c r="Y12" i="12"/>
  <c r="Z6" i="12"/>
  <c r="Z12" i="12" s="1"/>
  <c r="AA12" i="12"/>
  <c r="AB6" i="12"/>
  <c r="AB12" i="12" s="1"/>
  <c r="AC12" i="12"/>
  <c r="AD6" i="12"/>
  <c r="AD12" i="12" s="1"/>
  <c r="AG7" i="12"/>
  <c r="AF7" i="12"/>
  <c r="AG8" i="12"/>
  <c r="AF8" i="12"/>
  <c r="AG9" i="12"/>
  <c r="AF9" i="12"/>
  <c r="AG10" i="12"/>
  <c r="AF10" i="12"/>
  <c r="AG11" i="12"/>
  <c r="AF11" i="12"/>
  <c r="V15" i="12"/>
  <c r="AG13" i="12"/>
  <c r="AF13" i="12"/>
  <c r="W15" i="12"/>
  <c r="AH13" i="12"/>
  <c r="AH15" i="12" s="1"/>
  <c r="Y15" i="12"/>
  <c r="Z13" i="12"/>
  <c r="AA15" i="12"/>
  <c r="AB13" i="12"/>
  <c r="AC15" i="12"/>
  <c r="AD13" i="12"/>
  <c r="AG14" i="12"/>
  <c r="AF14" i="12"/>
  <c r="V18" i="12"/>
  <c r="AG16" i="12"/>
  <c r="AF16" i="12"/>
  <c r="W18" i="12"/>
  <c r="AH16" i="12"/>
  <c r="AH18" i="12" s="1"/>
  <c r="Y18" i="12"/>
  <c r="Z16" i="12"/>
  <c r="Z18" i="12" s="1"/>
  <c r="AA18" i="12"/>
  <c r="AB16" i="12"/>
  <c r="AB18" i="12" s="1"/>
  <c r="AC18" i="12"/>
  <c r="AD16" i="12"/>
  <c r="AD18" i="12" s="1"/>
  <c r="AG17" i="12"/>
  <c r="AF17" i="12"/>
  <c r="V21" i="12"/>
  <c r="AG19" i="12"/>
  <c r="AF19" i="12"/>
  <c r="W21" i="12"/>
  <c r="AH19" i="12"/>
  <c r="Y21" i="12"/>
  <c r="Z19" i="12"/>
  <c r="AA21" i="12"/>
  <c r="AB19" i="12"/>
  <c r="AC21" i="12"/>
  <c r="AD19" i="12"/>
  <c r="AG20" i="12"/>
  <c r="AF20" i="12"/>
  <c r="V32" i="12"/>
  <c r="AG22" i="12"/>
  <c r="AF22" i="12"/>
  <c r="W32" i="12"/>
  <c r="AH22" i="12"/>
  <c r="Y32" i="12"/>
  <c r="Z22" i="12"/>
  <c r="AA32" i="12"/>
  <c r="AB22" i="12"/>
  <c r="AC32" i="12"/>
  <c r="AD22" i="12"/>
  <c r="AG23" i="12"/>
  <c r="AF23" i="12"/>
  <c r="AG24" i="12"/>
  <c r="AF24" i="12"/>
  <c r="AG25" i="12"/>
  <c r="AF25" i="12"/>
  <c r="AG26" i="12"/>
  <c r="AF26" i="12"/>
  <c r="AG27" i="12"/>
  <c r="AF27" i="12"/>
  <c r="AG28" i="12"/>
  <c r="AF28" i="12"/>
  <c r="AG29" i="12"/>
  <c r="AF29" i="12"/>
  <c r="AG30" i="12"/>
  <c r="AF30" i="12"/>
  <c r="AG31" i="12"/>
  <c r="AF31" i="12"/>
  <c r="V36" i="12"/>
  <c r="AG33" i="12"/>
  <c r="AF33" i="12"/>
  <c r="W36" i="12"/>
  <c r="AH33" i="12"/>
  <c r="Y36" i="12"/>
  <c r="Z33" i="12"/>
  <c r="AA36" i="12"/>
  <c r="AB33" i="12"/>
  <c r="AC36" i="12"/>
  <c r="AD33" i="12"/>
  <c r="AG34" i="12"/>
  <c r="AF34" i="12"/>
  <c r="AG35" i="12"/>
  <c r="AF35" i="12"/>
  <c r="V39" i="12"/>
  <c r="AG37" i="12"/>
  <c r="AF37" i="12"/>
  <c r="W39" i="12"/>
  <c r="AH37" i="12"/>
  <c r="Y39" i="12"/>
  <c r="Z37" i="12"/>
  <c r="Z39" i="12" s="1"/>
  <c r="AA39" i="12"/>
  <c r="AB37" i="12"/>
  <c r="AC39" i="12"/>
  <c r="AD37" i="12"/>
  <c r="AG38" i="12"/>
  <c r="AF38" i="12"/>
  <c r="V42" i="12"/>
  <c r="AG40" i="12"/>
  <c r="AF40" i="12"/>
  <c r="W42" i="12"/>
  <c r="AH40" i="12"/>
  <c r="AH42" i="12" s="1"/>
  <c r="Y42" i="12"/>
  <c r="Z40" i="12"/>
  <c r="AA42" i="12"/>
  <c r="AB40" i="12"/>
  <c r="AB42" i="12" s="1"/>
  <c r="AC42" i="12"/>
  <c r="AD40" i="12"/>
  <c r="AD42" i="12" s="1"/>
  <c r="AG41" i="12"/>
  <c r="AF41" i="12"/>
  <c r="V45" i="12"/>
  <c r="AG43" i="12"/>
  <c r="AF43" i="12"/>
  <c r="W45" i="12"/>
  <c r="AH43" i="12"/>
  <c r="AH45" i="12" s="1"/>
  <c r="Y45" i="12"/>
  <c r="Z43" i="12"/>
  <c r="Z45" i="12" s="1"/>
  <c r="AA45" i="12"/>
  <c r="AB43" i="12"/>
  <c r="AB45" i="12" s="1"/>
  <c r="AC45" i="12"/>
  <c r="AD43" i="12"/>
  <c r="AD45" i="12" s="1"/>
  <c r="AG44" i="12"/>
  <c r="AF44" i="12"/>
  <c r="V48" i="12"/>
  <c r="AG46" i="12"/>
  <c r="AF46" i="12"/>
  <c r="W48" i="12"/>
  <c r="AH46" i="12"/>
  <c r="Y48" i="12"/>
  <c r="Z46" i="12"/>
  <c r="AA48" i="12"/>
  <c r="AB46" i="12"/>
  <c r="AC48" i="12"/>
  <c r="AD46" i="12"/>
  <c r="AG47" i="12"/>
  <c r="AF47" i="12"/>
  <c r="V51" i="12"/>
  <c r="AG49" i="12"/>
  <c r="AF49" i="12"/>
  <c r="W51" i="12"/>
  <c r="AH49" i="12"/>
  <c r="AH51" i="12" s="1"/>
  <c r="Y51" i="12"/>
  <c r="Z49" i="12"/>
  <c r="Z51" i="12" s="1"/>
  <c r="AA51" i="12"/>
  <c r="AB49" i="12"/>
  <c r="AB51" i="12" s="1"/>
  <c r="AC51" i="12"/>
  <c r="AD49" i="12"/>
  <c r="AD51" i="12" s="1"/>
  <c r="AG50" i="12"/>
  <c r="AF50" i="12"/>
  <c r="V55" i="12"/>
  <c r="AG52" i="12"/>
  <c r="AF52" i="12"/>
  <c r="W55" i="12"/>
  <c r="AH52" i="12"/>
  <c r="Y55" i="12"/>
  <c r="Z52" i="12"/>
  <c r="Z55" i="12" s="1"/>
  <c r="AA55" i="12"/>
  <c r="AB52" i="12"/>
  <c r="AB55" i="12" s="1"/>
  <c r="AC55" i="12"/>
  <c r="AD52" i="12"/>
  <c r="AD55" i="12" s="1"/>
  <c r="AG53" i="12"/>
  <c r="AF53" i="12"/>
  <c r="AG54" i="12"/>
  <c r="AF54" i="12"/>
  <c r="V58" i="12"/>
  <c r="AG56" i="12"/>
  <c r="AF56" i="12"/>
  <c r="W58" i="12"/>
  <c r="AH56" i="12"/>
  <c r="Y58" i="12"/>
  <c r="Z56" i="12"/>
  <c r="AA58" i="12"/>
  <c r="AB56" i="12"/>
  <c r="AC58" i="12"/>
  <c r="AD56" i="12"/>
  <c r="AD58" i="12" s="1"/>
  <c r="AG57" i="12"/>
  <c r="AF57" i="12"/>
  <c r="V63" i="12"/>
  <c r="AG59" i="12"/>
  <c r="AF59" i="12"/>
  <c r="W63" i="12"/>
  <c r="AH59" i="12"/>
  <c r="AH63" i="12" s="1"/>
  <c r="Y63" i="12"/>
  <c r="Z59" i="12"/>
  <c r="Z63" i="12" s="1"/>
  <c r="AA63" i="12"/>
  <c r="AB59" i="12"/>
  <c r="AB63" i="12" s="1"/>
  <c r="AC63" i="12"/>
  <c r="AD59" i="12"/>
  <c r="AD63" i="12" s="1"/>
  <c r="AG60" i="12"/>
  <c r="AF60" i="12"/>
  <c r="AG61" i="12"/>
  <c r="AF61" i="12"/>
  <c r="AG62" i="12"/>
  <c r="AF62" i="12"/>
  <c r="V78" i="12"/>
  <c r="AG64" i="12"/>
  <c r="AF64" i="12"/>
  <c r="W78" i="12"/>
  <c r="AH64" i="12"/>
  <c r="AH78" i="12" s="1"/>
  <c r="Y78" i="12"/>
  <c r="Z64" i="12"/>
  <c r="Z78" i="12" s="1"/>
  <c r="AA78" i="12"/>
  <c r="AB64" i="12"/>
  <c r="AB78" i="12" s="1"/>
  <c r="AC78" i="12"/>
  <c r="AD64" i="12"/>
  <c r="AD78" i="12" s="1"/>
  <c r="AG65" i="12"/>
  <c r="AF65" i="12"/>
  <c r="AG66" i="12"/>
  <c r="AF66" i="12"/>
  <c r="AG67" i="12"/>
  <c r="AF67" i="12"/>
  <c r="AG68" i="12"/>
  <c r="AF68" i="12"/>
  <c r="AG69" i="12"/>
  <c r="AF69" i="12"/>
  <c r="AG70" i="12"/>
  <c r="AF70" i="12"/>
  <c r="AG71" i="12"/>
  <c r="AF71" i="12"/>
  <c r="AG72" i="12"/>
  <c r="AF72" i="12"/>
  <c r="AG73" i="12"/>
  <c r="AF73" i="12"/>
  <c r="AG74" i="12"/>
  <c r="AF74" i="12"/>
  <c r="AG75" i="12"/>
  <c r="AF75" i="12"/>
  <c r="AG76" i="12"/>
  <c r="AF76" i="12"/>
  <c r="AG77" i="12"/>
  <c r="AF77" i="12"/>
  <c r="FR12" i="1"/>
  <c r="FS12" i="1"/>
  <c r="FU12" i="1"/>
  <c r="FV12" i="1"/>
  <c r="FW12" i="1"/>
  <c r="FX12" i="1"/>
  <c r="FY12" i="1"/>
  <c r="FZ12" i="1"/>
  <c r="FR15" i="1"/>
  <c r="FS15" i="1"/>
  <c r="FU15" i="1"/>
  <c r="FV15" i="1"/>
  <c r="FW15" i="1"/>
  <c r="FX15" i="1"/>
  <c r="FY15" i="1"/>
  <c r="FZ15" i="1"/>
  <c r="FR18" i="1"/>
  <c r="FS18" i="1"/>
  <c r="FU18" i="1"/>
  <c r="FV18" i="1"/>
  <c r="FW18" i="1"/>
  <c r="FX18" i="1"/>
  <c r="FY18" i="1"/>
  <c r="FZ18" i="1"/>
  <c r="FR21" i="1"/>
  <c r="FS21" i="1"/>
  <c r="FU21" i="1"/>
  <c r="FV21" i="1"/>
  <c r="FW21" i="1"/>
  <c r="FX21" i="1"/>
  <c r="FY21" i="1"/>
  <c r="FZ21" i="1"/>
  <c r="FR33" i="1"/>
  <c r="FS33" i="1"/>
  <c r="FU33" i="1"/>
  <c r="FV33" i="1"/>
  <c r="FW33" i="1"/>
  <c r="FX33" i="1"/>
  <c r="FY33" i="1"/>
  <c r="FZ33" i="1"/>
  <c r="FR37" i="1"/>
  <c r="FS37" i="1"/>
  <c r="FU37" i="1"/>
  <c r="FV37" i="1"/>
  <c r="FW37" i="1"/>
  <c r="FX37" i="1"/>
  <c r="FY37" i="1"/>
  <c r="FZ37" i="1"/>
  <c r="FR40" i="1"/>
  <c r="FS40" i="1"/>
  <c r="FU40" i="1"/>
  <c r="FV40" i="1"/>
  <c r="FW40" i="1"/>
  <c r="FX40" i="1"/>
  <c r="FY40" i="1"/>
  <c r="FZ40" i="1"/>
  <c r="FR43" i="1"/>
  <c r="FS43" i="1"/>
  <c r="GD43" i="1"/>
  <c r="FU43" i="1"/>
  <c r="FV43" i="1"/>
  <c r="FW43" i="1"/>
  <c r="FX43" i="1"/>
  <c r="FY43" i="1"/>
  <c r="FZ43" i="1"/>
  <c r="FR46" i="1"/>
  <c r="FS46" i="1"/>
  <c r="GD46" i="1"/>
  <c r="FU46" i="1"/>
  <c r="FV46" i="1"/>
  <c r="FW46" i="1"/>
  <c r="FX46" i="1"/>
  <c r="FY46" i="1"/>
  <c r="FZ46" i="1"/>
  <c r="FR49" i="1"/>
  <c r="FS49" i="1"/>
  <c r="FU49" i="1"/>
  <c r="FV49" i="1"/>
  <c r="FW49" i="1"/>
  <c r="FX49" i="1"/>
  <c r="FY49" i="1"/>
  <c r="FZ49" i="1"/>
  <c r="FR52" i="1"/>
  <c r="FS52" i="1"/>
  <c r="GD52" i="1"/>
  <c r="FU52" i="1"/>
  <c r="FV52" i="1"/>
  <c r="FW52" i="1"/>
  <c r="FX52" i="1"/>
  <c r="FY52" i="1"/>
  <c r="FZ52" i="1"/>
  <c r="FR56" i="1"/>
  <c r="FS56" i="1"/>
  <c r="FU56" i="1"/>
  <c r="FV56" i="1"/>
  <c r="FW56" i="1"/>
  <c r="FX56" i="1"/>
  <c r="FY56" i="1"/>
  <c r="FZ56" i="1"/>
  <c r="FR59" i="1"/>
  <c r="FS59" i="1"/>
  <c r="FU59" i="1"/>
  <c r="FV59" i="1"/>
  <c r="FW59" i="1"/>
  <c r="FX59" i="1"/>
  <c r="FY59" i="1"/>
  <c r="FZ59" i="1"/>
  <c r="FR64" i="1"/>
  <c r="FS64" i="1"/>
  <c r="FU64" i="1"/>
  <c r="FV64" i="1"/>
  <c r="FW64" i="1"/>
  <c r="FX64" i="1"/>
  <c r="FY64" i="1"/>
  <c r="FZ64" i="1"/>
  <c r="FR79" i="1"/>
  <c r="FS79" i="1"/>
  <c r="FU79" i="1"/>
  <c r="FW79" i="1"/>
  <c r="FY79" i="1"/>
  <c r="EY12" i="1"/>
  <c r="EZ12" i="1"/>
  <c r="FB12" i="1"/>
  <c r="FC12" i="1"/>
  <c r="FD12" i="1"/>
  <c r="FE12" i="1"/>
  <c r="FF12" i="1"/>
  <c r="FG12" i="1"/>
  <c r="EY15" i="1"/>
  <c r="EZ15" i="1"/>
  <c r="FB15" i="1"/>
  <c r="FC15" i="1"/>
  <c r="FD15" i="1"/>
  <c r="FE15" i="1"/>
  <c r="FF15" i="1"/>
  <c r="FG15" i="1"/>
  <c r="EY18" i="1"/>
  <c r="EZ18" i="1"/>
  <c r="FB18" i="1"/>
  <c r="FC18" i="1"/>
  <c r="FD18" i="1"/>
  <c r="FE18" i="1"/>
  <c r="FF18" i="1"/>
  <c r="FG18" i="1"/>
  <c r="EY21" i="1"/>
  <c r="EZ21" i="1"/>
  <c r="FB21" i="1"/>
  <c r="FC21" i="1"/>
  <c r="FD21" i="1"/>
  <c r="FE21" i="1"/>
  <c r="FF21" i="1"/>
  <c r="FG21" i="1"/>
  <c r="EY33" i="1"/>
  <c r="EZ33" i="1"/>
  <c r="FB33" i="1"/>
  <c r="FC33" i="1"/>
  <c r="FD33" i="1"/>
  <c r="FE33" i="1"/>
  <c r="FF33" i="1"/>
  <c r="FG33" i="1"/>
  <c r="EY37" i="1"/>
  <c r="EZ37" i="1"/>
  <c r="FB37" i="1"/>
  <c r="FC37" i="1"/>
  <c r="FD37" i="1"/>
  <c r="FE37" i="1"/>
  <c r="FF37" i="1"/>
  <c r="FG37" i="1"/>
  <c r="EY40" i="1"/>
  <c r="EZ40" i="1"/>
  <c r="FB40" i="1"/>
  <c r="FC40" i="1"/>
  <c r="FD40" i="1"/>
  <c r="FE40" i="1"/>
  <c r="FF40" i="1"/>
  <c r="FG40" i="1"/>
  <c r="EY43" i="1"/>
  <c r="EZ43" i="1"/>
  <c r="FB43" i="1"/>
  <c r="FC43" i="1"/>
  <c r="FD43" i="1"/>
  <c r="FE43" i="1"/>
  <c r="FF43" i="1"/>
  <c r="FG43" i="1"/>
  <c r="EY46" i="1"/>
  <c r="EZ46" i="1"/>
  <c r="FB46" i="1"/>
  <c r="FC46" i="1"/>
  <c r="FD46" i="1"/>
  <c r="FE46" i="1"/>
  <c r="FF46" i="1"/>
  <c r="FG46" i="1"/>
  <c r="EY49" i="1"/>
  <c r="EZ49" i="1"/>
  <c r="FB49" i="1"/>
  <c r="FC49" i="1"/>
  <c r="FD49" i="1"/>
  <c r="FE49" i="1"/>
  <c r="FF49" i="1"/>
  <c r="FG49" i="1"/>
  <c r="EY52" i="1"/>
  <c r="EZ52" i="1"/>
  <c r="FB52" i="1"/>
  <c r="FC52" i="1"/>
  <c r="FD52" i="1"/>
  <c r="FE52" i="1"/>
  <c r="FF52" i="1"/>
  <c r="FG52" i="1"/>
  <c r="EY56" i="1"/>
  <c r="EZ56" i="1"/>
  <c r="FB56" i="1"/>
  <c r="FC56" i="1"/>
  <c r="FD56" i="1"/>
  <c r="FE56" i="1"/>
  <c r="FF56" i="1"/>
  <c r="FG56" i="1"/>
  <c r="EY59" i="1"/>
  <c r="EZ59" i="1"/>
  <c r="FK59" i="1"/>
  <c r="FB59" i="1"/>
  <c r="FC59" i="1"/>
  <c r="FD59" i="1"/>
  <c r="FE59" i="1"/>
  <c r="FF59" i="1"/>
  <c r="FG59" i="1"/>
  <c r="EY64" i="1"/>
  <c r="EZ64" i="1"/>
  <c r="FB64" i="1"/>
  <c r="FC64" i="1"/>
  <c r="FD64" i="1"/>
  <c r="FE64" i="1"/>
  <c r="FF64" i="1"/>
  <c r="FG64" i="1"/>
  <c r="EF12" i="1"/>
  <c r="EG12" i="1"/>
  <c r="EI12" i="1"/>
  <c r="EJ12" i="1"/>
  <c r="EK12" i="1"/>
  <c r="EL12" i="1"/>
  <c r="EM12" i="1"/>
  <c r="EN12" i="1"/>
  <c r="EF15" i="1"/>
  <c r="EG15" i="1"/>
  <c r="EI15" i="1"/>
  <c r="EJ15" i="1"/>
  <c r="EK15" i="1"/>
  <c r="EL15" i="1"/>
  <c r="EM15" i="1"/>
  <c r="EN15" i="1"/>
  <c r="EF18" i="1"/>
  <c r="EG18" i="1"/>
  <c r="EI18" i="1"/>
  <c r="EJ18" i="1"/>
  <c r="EK18" i="1"/>
  <c r="EL18" i="1"/>
  <c r="EM18" i="1"/>
  <c r="EN18" i="1"/>
  <c r="EF21" i="1"/>
  <c r="EG21" i="1"/>
  <c r="EI21" i="1"/>
  <c r="EJ21" i="1"/>
  <c r="EK21" i="1"/>
  <c r="EL21" i="1"/>
  <c r="EM21" i="1"/>
  <c r="EN21" i="1"/>
  <c r="EF33" i="1"/>
  <c r="EG33" i="1"/>
  <c r="EI33" i="1"/>
  <c r="EJ33" i="1"/>
  <c r="EK33" i="1"/>
  <c r="EL33" i="1"/>
  <c r="EM33" i="1"/>
  <c r="EN33" i="1"/>
  <c r="EF37" i="1"/>
  <c r="EG37" i="1"/>
  <c r="EI37" i="1"/>
  <c r="EJ37" i="1"/>
  <c r="EK37" i="1"/>
  <c r="EL37" i="1"/>
  <c r="EM37" i="1"/>
  <c r="EN37" i="1"/>
  <c r="EF40" i="1"/>
  <c r="EG40" i="1"/>
  <c r="EI40" i="1"/>
  <c r="EJ40" i="1"/>
  <c r="EK40" i="1"/>
  <c r="EL40" i="1"/>
  <c r="EM40" i="1"/>
  <c r="EN40" i="1"/>
  <c r="EF43" i="1"/>
  <c r="EG43" i="1"/>
  <c r="ER43" i="1"/>
  <c r="EI43" i="1"/>
  <c r="EJ43" i="1"/>
  <c r="EK43" i="1"/>
  <c r="EL43" i="1"/>
  <c r="EM43" i="1"/>
  <c r="EN43" i="1"/>
  <c r="EF46" i="1"/>
  <c r="EG46" i="1"/>
  <c r="EI46" i="1"/>
  <c r="EJ46" i="1"/>
  <c r="EK46" i="1"/>
  <c r="EL46" i="1"/>
  <c r="EM46" i="1"/>
  <c r="EN46" i="1"/>
  <c r="EF49" i="1"/>
  <c r="EG49" i="1"/>
  <c r="EI49" i="1"/>
  <c r="EJ49" i="1"/>
  <c r="EK49" i="1"/>
  <c r="EL49" i="1"/>
  <c r="EM49" i="1"/>
  <c r="EN49" i="1"/>
  <c r="EF52" i="1"/>
  <c r="EG52" i="1"/>
  <c r="EI52" i="1"/>
  <c r="EJ52" i="1"/>
  <c r="EK52" i="1"/>
  <c r="EL52" i="1"/>
  <c r="EM52" i="1"/>
  <c r="EN52" i="1"/>
  <c r="EF56" i="1"/>
  <c r="EG56" i="1"/>
  <c r="EI56" i="1"/>
  <c r="EJ56" i="1"/>
  <c r="EK56" i="1"/>
  <c r="EL56" i="1"/>
  <c r="EM56" i="1"/>
  <c r="EN56" i="1"/>
  <c r="EF59" i="1"/>
  <c r="EG59" i="1"/>
  <c r="EI59" i="1"/>
  <c r="EJ59" i="1"/>
  <c r="EK59" i="1"/>
  <c r="EL59" i="1"/>
  <c r="EM59" i="1"/>
  <c r="EN59" i="1"/>
  <c r="EF64" i="1"/>
  <c r="EG64" i="1"/>
  <c r="EI64" i="1"/>
  <c r="EJ64" i="1"/>
  <c r="EK64" i="1"/>
  <c r="EL64" i="1"/>
  <c r="EM64" i="1"/>
  <c r="EN64" i="1"/>
  <c r="DM12" i="1"/>
  <c r="DN12" i="1"/>
  <c r="DP12" i="1"/>
  <c r="DQ12" i="1"/>
  <c r="DR12" i="1"/>
  <c r="DS12" i="1"/>
  <c r="DT12" i="1"/>
  <c r="DU12" i="1"/>
  <c r="DM15" i="1"/>
  <c r="DN15" i="1"/>
  <c r="DY15" i="1"/>
  <c r="DP15" i="1"/>
  <c r="DQ15" i="1"/>
  <c r="DR15" i="1"/>
  <c r="DS15" i="1"/>
  <c r="DT15" i="1"/>
  <c r="DU15" i="1"/>
  <c r="DM18" i="1"/>
  <c r="DN18" i="1"/>
  <c r="DP18" i="1"/>
  <c r="DQ18" i="1"/>
  <c r="DR18" i="1"/>
  <c r="DS18" i="1"/>
  <c r="DT18" i="1"/>
  <c r="DU18" i="1"/>
  <c r="DM21" i="1"/>
  <c r="DN21" i="1"/>
  <c r="DP21" i="1"/>
  <c r="DQ21" i="1"/>
  <c r="DR21" i="1"/>
  <c r="DS21" i="1"/>
  <c r="DT21" i="1"/>
  <c r="DU21" i="1"/>
  <c r="DM33" i="1"/>
  <c r="DN33" i="1"/>
  <c r="DP33" i="1"/>
  <c r="DQ33" i="1"/>
  <c r="DR33" i="1"/>
  <c r="DT33" i="1"/>
  <c r="DM37" i="1"/>
  <c r="DN37" i="1"/>
  <c r="DP37" i="1"/>
  <c r="DQ37" i="1"/>
  <c r="DR37" i="1"/>
  <c r="DS37" i="1"/>
  <c r="DT37" i="1"/>
  <c r="DU37" i="1"/>
  <c r="DM40" i="1"/>
  <c r="DN40" i="1"/>
  <c r="DP40" i="1"/>
  <c r="DQ40" i="1"/>
  <c r="DR40" i="1"/>
  <c r="DS40" i="1"/>
  <c r="DT40" i="1"/>
  <c r="DU40" i="1"/>
  <c r="DM43" i="1"/>
  <c r="DN43" i="1"/>
  <c r="DP43" i="1"/>
  <c r="DR43" i="1"/>
  <c r="DT43" i="1"/>
  <c r="DU43" i="1"/>
  <c r="DM46" i="1"/>
  <c r="DN46" i="1"/>
  <c r="DP46" i="1"/>
  <c r="DR46" i="1"/>
  <c r="DS46" i="1"/>
  <c r="DT46" i="1"/>
  <c r="DU46" i="1"/>
  <c r="DM49" i="1"/>
  <c r="DN49" i="1"/>
  <c r="DP49" i="1"/>
  <c r="DQ49" i="1"/>
  <c r="DR49" i="1"/>
  <c r="DS49" i="1"/>
  <c r="DT49" i="1"/>
  <c r="DU49" i="1"/>
  <c r="DM52" i="1"/>
  <c r="DN52" i="1"/>
  <c r="DY52" i="1"/>
  <c r="DP52" i="1"/>
  <c r="DQ52" i="1"/>
  <c r="DR52" i="1"/>
  <c r="DS52" i="1"/>
  <c r="DT52" i="1"/>
  <c r="DU52" i="1"/>
  <c r="DM56" i="1"/>
  <c r="DN56" i="1"/>
  <c r="DP56" i="1"/>
  <c r="DQ56" i="1"/>
  <c r="DR56" i="1"/>
  <c r="DS56" i="1"/>
  <c r="DT56" i="1"/>
  <c r="DU56" i="1"/>
  <c r="DM59" i="1"/>
  <c r="DN59" i="1"/>
  <c r="DP59" i="1"/>
  <c r="DR59" i="1"/>
  <c r="DS59" i="1"/>
  <c r="DT59" i="1"/>
  <c r="DU59" i="1"/>
  <c r="DM64" i="1"/>
  <c r="DN64" i="1"/>
  <c r="DP64" i="1"/>
  <c r="DQ64" i="1"/>
  <c r="DR64" i="1"/>
  <c r="DS64" i="1"/>
  <c r="DT64" i="1"/>
  <c r="DU64" i="1"/>
  <c r="CT12" i="1"/>
  <c r="CU12" i="1"/>
  <c r="DF12" i="1"/>
  <c r="CW12" i="1"/>
  <c r="CX12" i="1"/>
  <c r="CY12" i="1"/>
  <c r="CZ12" i="1"/>
  <c r="DA12" i="1"/>
  <c r="DB12" i="1"/>
  <c r="CT15" i="1"/>
  <c r="CU15" i="1"/>
  <c r="DF15" i="1"/>
  <c r="CW15" i="1"/>
  <c r="CX15" i="1"/>
  <c r="CY15" i="1"/>
  <c r="CZ15" i="1"/>
  <c r="DA15" i="1"/>
  <c r="DB15" i="1"/>
  <c r="CT18" i="1"/>
  <c r="CU18" i="1"/>
  <c r="DF18" i="1"/>
  <c r="CW18" i="1"/>
  <c r="CX18" i="1"/>
  <c r="CY18" i="1"/>
  <c r="CZ18" i="1"/>
  <c r="DA18" i="1"/>
  <c r="DB18" i="1"/>
  <c r="CT21" i="1"/>
  <c r="CU21" i="1"/>
  <c r="DF21" i="1"/>
  <c r="CW21" i="1"/>
  <c r="CX21" i="1"/>
  <c r="CY21" i="1"/>
  <c r="CZ21" i="1"/>
  <c r="DA21" i="1"/>
  <c r="DB21" i="1"/>
  <c r="CT33" i="1"/>
  <c r="CU33" i="1"/>
  <c r="DF33" i="1"/>
  <c r="CW33" i="1"/>
  <c r="CX33" i="1"/>
  <c r="CY33" i="1"/>
  <c r="CZ33" i="1"/>
  <c r="DA33" i="1"/>
  <c r="DB33" i="1"/>
  <c r="CT37" i="1"/>
  <c r="CU37" i="1"/>
  <c r="DF37" i="1"/>
  <c r="CW37" i="1"/>
  <c r="CX37" i="1"/>
  <c r="CY37" i="1"/>
  <c r="CZ37" i="1"/>
  <c r="DA37" i="1"/>
  <c r="DB37" i="1"/>
  <c r="CT40" i="1"/>
  <c r="CU40" i="1"/>
  <c r="DF40" i="1"/>
  <c r="CW40" i="1"/>
  <c r="CX40" i="1"/>
  <c r="CY40" i="1"/>
  <c r="CZ40" i="1"/>
  <c r="DA40" i="1"/>
  <c r="DB40" i="1"/>
  <c r="CT43" i="1"/>
  <c r="CU43" i="1"/>
  <c r="DF43" i="1"/>
  <c r="CW43" i="1"/>
  <c r="CX43" i="1"/>
  <c r="CY43" i="1"/>
  <c r="CZ43" i="1"/>
  <c r="DA43" i="1"/>
  <c r="DB43" i="1"/>
  <c r="CT46" i="1"/>
  <c r="CU46" i="1"/>
  <c r="DF46" i="1"/>
  <c r="CW46" i="1"/>
  <c r="CX46" i="1"/>
  <c r="CY46" i="1"/>
  <c r="CZ46" i="1"/>
  <c r="DA46" i="1"/>
  <c r="DB46" i="1"/>
  <c r="CT49" i="1"/>
  <c r="CU49" i="1"/>
  <c r="DF49" i="1"/>
  <c r="CW49" i="1"/>
  <c r="CX49" i="1"/>
  <c r="CY49" i="1"/>
  <c r="CZ49" i="1"/>
  <c r="DA49" i="1"/>
  <c r="DB49" i="1"/>
  <c r="CT52" i="1"/>
  <c r="CU52" i="1"/>
  <c r="DF52" i="1"/>
  <c r="CW52" i="1"/>
  <c r="CX52" i="1"/>
  <c r="CY52" i="1"/>
  <c r="CZ52" i="1"/>
  <c r="DA52" i="1"/>
  <c r="DB52" i="1"/>
  <c r="CT56" i="1"/>
  <c r="CU56" i="1"/>
  <c r="DF56" i="1"/>
  <c r="CW56" i="1"/>
  <c r="CX56" i="1"/>
  <c r="CY56" i="1"/>
  <c r="CZ56" i="1"/>
  <c r="DA56" i="1"/>
  <c r="DB56" i="1"/>
  <c r="CT59" i="1"/>
  <c r="CU59" i="1"/>
  <c r="DF59" i="1"/>
  <c r="CW59" i="1"/>
  <c r="CX59" i="1"/>
  <c r="CY59" i="1"/>
  <c r="CZ59" i="1"/>
  <c r="DA59" i="1"/>
  <c r="DB59" i="1"/>
  <c r="CT64" i="1"/>
  <c r="CU64" i="1"/>
  <c r="DF64" i="1"/>
  <c r="CW64" i="1"/>
  <c r="CX64" i="1"/>
  <c r="CY64" i="1"/>
  <c r="CZ64" i="1"/>
  <c r="DA64" i="1"/>
  <c r="DB64" i="1"/>
  <c r="CA12" i="1"/>
  <c r="CB12" i="1"/>
  <c r="CM12" i="1"/>
  <c r="CD12" i="1"/>
  <c r="CE12" i="1"/>
  <c r="CF12" i="1"/>
  <c r="CG12" i="1"/>
  <c r="CH12" i="1"/>
  <c r="CI12" i="1"/>
  <c r="CA15" i="1"/>
  <c r="CB15" i="1"/>
  <c r="CM15" i="1"/>
  <c r="CD15" i="1"/>
  <c r="CE15" i="1"/>
  <c r="CF15" i="1"/>
  <c r="CG15" i="1"/>
  <c r="CH15" i="1"/>
  <c r="CI15" i="1"/>
  <c r="CA18" i="1"/>
  <c r="CB18" i="1"/>
  <c r="CM18" i="1"/>
  <c r="CD18" i="1"/>
  <c r="CE18" i="1"/>
  <c r="CF18" i="1"/>
  <c r="CG18" i="1"/>
  <c r="CH18" i="1"/>
  <c r="CI18" i="1"/>
  <c r="CA21" i="1"/>
  <c r="CB21" i="1"/>
  <c r="CM21" i="1"/>
  <c r="CD21" i="1"/>
  <c r="CE21" i="1"/>
  <c r="CF21" i="1"/>
  <c r="CG21" i="1"/>
  <c r="CH21" i="1"/>
  <c r="CI21" i="1"/>
  <c r="CA33" i="1"/>
  <c r="CB33" i="1"/>
  <c r="CM33" i="1"/>
  <c r="CD33" i="1"/>
  <c r="CE33" i="1"/>
  <c r="CF33" i="1"/>
  <c r="CG33" i="1"/>
  <c r="CH33" i="1"/>
  <c r="CI33" i="1"/>
  <c r="CA37" i="1"/>
  <c r="CB37" i="1"/>
  <c r="CM37" i="1"/>
  <c r="CD37" i="1"/>
  <c r="CE37" i="1"/>
  <c r="CF37" i="1"/>
  <c r="CG37" i="1"/>
  <c r="CH37" i="1"/>
  <c r="CI37" i="1"/>
  <c r="CA40" i="1"/>
  <c r="CB40" i="1"/>
  <c r="CM40" i="1"/>
  <c r="CD40" i="1"/>
  <c r="CE40" i="1"/>
  <c r="CF40" i="1"/>
  <c r="CG40" i="1"/>
  <c r="CH40" i="1"/>
  <c r="CI40" i="1"/>
  <c r="CA43" i="1"/>
  <c r="CB43" i="1"/>
  <c r="CM43" i="1"/>
  <c r="CD43" i="1"/>
  <c r="CE43" i="1"/>
  <c r="CF43" i="1"/>
  <c r="CG43" i="1"/>
  <c r="CH43" i="1"/>
  <c r="CI43" i="1"/>
  <c r="CA46" i="1"/>
  <c r="CB46" i="1"/>
  <c r="CM46" i="1"/>
  <c r="CD46" i="1"/>
  <c r="CE46" i="1"/>
  <c r="CF46" i="1"/>
  <c r="CG46" i="1"/>
  <c r="CH46" i="1"/>
  <c r="CI46" i="1"/>
  <c r="CA49" i="1"/>
  <c r="CB49" i="1"/>
  <c r="CM49" i="1"/>
  <c r="CD49" i="1"/>
  <c r="CE49" i="1"/>
  <c r="CF49" i="1"/>
  <c r="CG49" i="1"/>
  <c r="CH49" i="1"/>
  <c r="CI49" i="1"/>
  <c r="CA52" i="1"/>
  <c r="CB52" i="1"/>
  <c r="CM52" i="1"/>
  <c r="CD52" i="1"/>
  <c r="CE52" i="1"/>
  <c r="CF52" i="1"/>
  <c r="CG52" i="1"/>
  <c r="CH52" i="1"/>
  <c r="CI52" i="1"/>
  <c r="CA56" i="1"/>
  <c r="CB56" i="1"/>
  <c r="CM56" i="1"/>
  <c r="CD56" i="1"/>
  <c r="CE56" i="1"/>
  <c r="CF56" i="1"/>
  <c r="CG56" i="1"/>
  <c r="CH56" i="1"/>
  <c r="CI56" i="1"/>
  <c r="CA59" i="1"/>
  <c r="CB59" i="1"/>
  <c r="CM59" i="1"/>
  <c r="CD59" i="1"/>
  <c r="CE59" i="1"/>
  <c r="CF59" i="1"/>
  <c r="CG59" i="1"/>
  <c r="CH59" i="1"/>
  <c r="CI59" i="1"/>
  <c r="CA64" i="1"/>
  <c r="CB64" i="1"/>
  <c r="CM64" i="1"/>
  <c r="CD64" i="1"/>
  <c r="CE64" i="1"/>
  <c r="CF64" i="1"/>
  <c r="CG64" i="1"/>
  <c r="CH64" i="1"/>
  <c r="CI64" i="1"/>
  <c r="BH12" i="1"/>
  <c r="BI12" i="1"/>
  <c r="BT12" i="1"/>
  <c r="BK12" i="1"/>
  <c r="BL12" i="1"/>
  <c r="BM12" i="1"/>
  <c r="BN12" i="1"/>
  <c r="BO12" i="1"/>
  <c r="BP12" i="1"/>
  <c r="BH15" i="1"/>
  <c r="BI15" i="1"/>
  <c r="BT15" i="1"/>
  <c r="BK15" i="1"/>
  <c r="BL15" i="1"/>
  <c r="BM15" i="1"/>
  <c r="BN15" i="1"/>
  <c r="BO15" i="1"/>
  <c r="BP15" i="1"/>
  <c r="BH18" i="1"/>
  <c r="BI18" i="1"/>
  <c r="BT18" i="1"/>
  <c r="BK18" i="1"/>
  <c r="BL18" i="1"/>
  <c r="BM18" i="1"/>
  <c r="BN18" i="1"/>
  <c r="BO18" i="1"/>
  <c r="BP18" i="1"/>
  <c r="BH21" i="1"/>
  <c r="BI21" i="1"/>
  <c r="BT21" i="1"/>
  <c r="BK21" i="1"/>
  <c r="BL21" i="1"/>
  <c r="BM21" i="1"/>
  <c r="BN21" i="1"/>
  <c r="BO21" i="1"/>
  <c r="BP21" i="1"/>
  <c r="BH33" i="1"/>
  <c r="BI33" i="1"/>
  <c r="BT33" i="1"/>
  <c r="BK33" i="1"/>
  <c r="BL33" i="1"/>
  <c r="BM33" i="1"/>
  <c r="BN33" i="1"/>
  <c r="BO33" i="1"/>
  <c r="BP33" i="1"/>
  <c r="BH37" i="1"/>
  <c r="BI37" i="1"/>
  <c r="BT37" i="1"/>
  <c r="BK37" i="1"/>
  <c r="BL37" i="1"/>
  <c r="BM37" i="1"/>
  <c r="BN37" i="1"/>
  <c r="BO37" i="1"/>
  <c r="BP37" i="1"/>
  <c r="BH40" i="1"/>
  <c r="BI40" i="1"/>
  <c r="BT40" i="1"/>
  <c r="BK40" i="1"/>
  <c r="BL40" i="1"/>
  <c r="BM40" i="1"/>
  <c r="BN40" i="1"/>
  <c r="BO40" i="1"/>
  <c r="BP40" i="1"/>
  <c r="BH43" i="1"/>
  <c r="BI43" i="1"/>
  <c r="BT43" i="1"/>
  <c r="BK43" i="1"/>
  <c r="BL43" i="1"/>
  <c r="BM43" i="1"/>
  <c r="BN43" i="1"/>
  <c r="BO43" i="1"/>
  <c r="BP43" i="1"/>
  <c r="BH46" i="1"/>
  <c r="BI46" i="1"/>
  <c r="BT46" i="1"/>
  <c r="BK46" i="1"/>
  <c r="BL46" i="1"/>
  <c r="BM46" i="1"/>
  <c r="BN46" i="1"/>
  <c r="BO46" i="1"/>
  <c r="BP46" i="1"/>
  <c r="BH49" i="1"/>
  <c r="BI49" i="1"/>
  <c r="BT49" i="1"/>
  <c r="BK49" i="1"/>
  <c r="BL49" i="1"/>
  <c r="BM49" i="1"/>
  <c r="BN49" i="1"/>
  <c r="BO49" i="1"/>
  <c r="BP49" i="1"/>
  <c r="BH52" i="1"/>
  <c r="BI52" i="1"/>
  <c r="BT52" i="1"/>
  <c r="BK52" i="1"/>
  <c r="BL52" i="1"/>
  <c r="BM52" i="1"/>
  <c r="BN52" i="1"/>
  <c r="BO52" i="1"/>
  <c r="BP52" i="1"/>
  <c r="BH56" i="1"/>
  <c r="BI56" i="1"/>
  <c r="BT56" i="1"/>
  <c r="BK56" i="1"/>
  <c r="BL56" i="1"/>
  <c r="BM56" i="1"/>
  <c r="BN56" i="1"/>
  <c r="BO56" i="1"/>
  <c r="BP56" i="1"/>
  <c r="BH59" i="1"/>
  <c r="BI59" i="1"/>
  <c r="BT59" i="1"/>
  <c r="BK59" i="1"/>
  <c r="BL59" i="1"/>
  <c r="BM59" i="1"/>
  <c r="BN59" i="1"/>
  <c r="BO59" i="1"/>
  <c r="BP59" i="1"/>
  <c r="BH64" i="1"/>
  <c r="BI64" i="1"/>
  <c r="BT64" i="1"/>
  <c r="BK64" i="1"/>
  <c r="BL64" i="1"/>
  <c r="BM64" i="1"/>
  <c r="BN64" i="1"/>
  <c r="BO64" i="1"/>
  <c r="BP64" i="1"/>
  <c r="AO12" i="1"/>
  <c r="AP12" i="1"/>
  <c r="BA12" i="1"/>
  <c r="AR12" i="1"/>
  <c r="AS12" i="1"/>
  <c r="AT12" i="1"/>
  <c r="AV12" i="1"/>
  <c r="AO15" i="1"/>
  <c r="AP15" i="1"/>
  <c r="BA15" i="1"/>
  <c r="AR15" i="1"/>
  <c r="AS15" i="1"/>
  <c r="AT15" i="1"/>
  <c r="AV15" i="1"/>
  <c r="AO18" i="1"/>
  <c r="AP18" i="1"/>
  <c r="BA18" i="1"/>
  <c r="AR18" i="1"/>
  <c r="AS18" i="1"/>
  <c r="AT18" i="1"/>
  <c r="AV18" i="1"/>
  <c r="AO21" i="1"/>
  <c r="AP21" i="1"/>
  <c r="BA21" i="1"/>
  <c r="AR21" i="1"/>
  <c r="AS21" i="1"/>
  <c r="AT21" i="1"/>
  <c r="AV21" i="1"/>
  <c r="AO33" i="1"/>
  <c r="AP33" i="1"/>
  <c r="BA33" i="1"/>
  <c r="AR33" i="1"/>
  <c r="AS33" i="1"/>
  <c r="AT33" i="1"/>
  <c r="AU33" i="1"/>
  <c r="AV33" i="1"/>
  <c r="AW33" i="1"/>
  <c r="AO37" i="1"/>
  <c r="AP37" i="1"/>
  <c r="BA37" i="1"/>
  <c r="AR37" i="1"/>
  <c r="AS37" i="1"/>
  <c r="AT37" i="1"/>
  <c r="AU37" i="1"/>
  <c r="AV37" i="1"/>
  <c r="AW37" i="1"/>
  <c r="AO40" i="1"/>
  <c r="AP40" i="1"/>
  <c r="BA40" i="1"/>
  <c r="AR40" i="1"/>
  <c r="AS40" i="1"/>
  <c r="AT40" i="1"/>
  <c r="AU40" i="1"/>
  <c r="AV40" i="1"/>
  <c r="AW40" i="1"/>
  <c r="AO43" i="1"/>
  <c r="AP43" i="1"/>
  <c r="BA43" i="1"/>
  <c r="AR43" i="1"/>
  <c r="AS43" i="1"/>
  <c r="AT43" i="1"/>
  <c r="AU43" i="1"/>
  <c r="AV43" i="1"/>
  <c r="AW43" i="1"/>
  <c r="AO46" i="1"/>
  <c r="AP46" i="1"/>
  <c r="BA46" i="1"/>
  <c r="AR46" i="1"/>
  <c r="AS46" i="1"/>
  <c r="AT46" i="1"/>
  <c r="AU46" i="1"/>
  <c r="AV46" i="1"/>
  <c r="AW46" i="1"/>
  <c r="AO49" i="1"/>
  <c r="AP49" i="1"/>
  <c r="BA49" i="1"/>
  <c r="AR49" i="1"/>
  <c r="AS49" i="1"/>
  <c r="AT49" i="1"/>
  <c r="AU49" i="1"/>
  <c r="AV49" i="1"/>
  <c r="AW49" i="1"/>
  <c r="AO52" i="1"/>
  <c r="AP52" i="1"/>
  <c r="BA52" i="1"/>
  <c r="AR52" i="1"/>
  <c r="AS52" i="1"/>
  <c r="AT52" i="1"/>
  <c r="AU52" i="1"/>
  <c r="AV52" i="1"/>
  <c r="AW52" i="1"/>
  <c r="AO56" i="1"/>
  <c r="AP56" i="1"/>
  <c r="BA56" i="1"/>
  <c r="AR56" i="1"/>
  <c r="AS56" i="1"/>
  <c r="AT56" i="1"/>
  <c r="AU56" i="1"/>
  <c r="AV56" i="1"/>
  <c r="AW56" i="1"/>
  <c r="AO59" i="1"/>
  <c r="AP59" i="1"/>
  <c r="BA59" i="1"/>
  <c r="AR59" i="1"/>
  <c r="AS59" i="1"/>
  <c r="AT59" i="1"/>
  <c r="AU59" i="1"/>
  <c r="AV59" i="1"/>
  <c r="AW59" i="1"/>
  <c r="AO64" i="1"/>
  <c r="AP64" i="1"/>
  <c r="BA64" i="1"/>
  <c r="AR64" i="1"/>
  <c r="AS64" i="1"/>
  <c r="AT64" i="1"/>
  <c r="AU64" i="1"/>
  <c r="AV64" i="1"/>
  <c r="AW64" i="1"/>
  <c r="V12" i="1"/>
  <c r="W12" i="1"/>
  <c r="AH12" i="1"/>
  <c r="Y12" i="1"/>
  <c r="Z12" i="1"/>
  <c r="AA12" i="1"/>
  <c r="AB12" i="1"/>
  <c r="AC12" i="1"/>
  <c r="AD12" i="1"/>
  <c r="V15" i="1"/>
  <c r="W15" i="1"/>
  <c r="AH15" i="1"/>
  <c r="Y15" i="1"/>
  <c r="Z15" i="1"/>
  <c r="AA15" i="1"/>
  <c r="AB15" i="1"/>
  <c r="AC15" i="1"/>
  <c r="AD15" i="1"/>
  <c r="V18" i="1"/>
  <c r="W18" i="1"/>
  <c r="AH18" i="1"/>
  <c r="Y18" i="1"/>
  <c r="Z18" i="1"/>
  <c r="AA18" i="1"/>
  <c r="AB18" i="1"/>
  <c r="AC18" i="1"/>
  <c r="AD18" i="1"/>
  <c r="V21" i="1"/>
  <c r="W21" i="1"/>
  <c r="AH21" i="1"/>
  <c r="Y21" i="1"/>
  <c r="Z21" i="1"/>
  <c r="AA21" i="1"/>
  <c r="AB21" i="1"/>
  <c r="AC21" i="1"/>
  <c r="AD21" i="1"/>
  <c r="V33" i="1"/>
  <c r="W33" i="1"/>
  <c r="AH33" i="1"/>
  <c r="Y33" i="1"/>
  <c r="Z33" i="1"/>
  <c r="AA33" i="1"/>
  <c r="AB33" i="1"/>
  <c r="AC33" i="1"/>
  <c r="AD33" i="1"/>
  <c r="V37" i="1"/>
  <c r="W37" i="1"/>
  <c r="AH37" i="1"/>
  <c r="Y37" i="1"/>
  <c r="Z37" i="1"/>
  <c r="AA37" i="1"/>
  <c r="AB37" i="1"/>
  <c r="AC37" i="1"/>
  <c r="AD37" i="1"/>
  <c r="V40" i="1"/>
  <c r="W40" i="1"/>
  <c r="AH40" i="1"/>
  <c r="Y40" i="1"/>
  <c r="Z40" i="1"/>
  <c r="AA40" i="1"/>
  <c r="AB40" i="1"/>
  <c r="AC40" i="1"/>
  <c r="AD40" i="1"/>
  <c r="V43" i="1"/>
  <c r="W43" i="1"/>
  <c r="AH43" i="1"/>
  <c r="Y43" i="1"/>
  <c r="Z43" i="1"/>
  <c r="AA43" i="1"/>
  <c r="AB43" i="1"/>
  <c r="AC43" i="1"/>
  <c r="AD43" i="1"/>
  <c r="V46" i="1"/>
  <c r="W46" i="1"/>
  <c r="AH46" i="1"/>
  <c r="Y46" i="1"/>
  <c r="Z46" i="1"/>
  <c r="AA46" i="1"/>
  <c r="AB46" i="1"/>
  <c r="AC46" i="1"/>
  <c r="AD46" i="1"/>
  <c r="V49" i="1"/>
  <c r="W49" i="1"/>
  <c r="AH49" i="1"/>
  <c r="Y49" i="1"/>
  <c r="Z49" i="1"/>
  <c r="AA49" i="1"/>
  <c r="AB49" i="1"/>
  <c r="AC49" i="1"/>
  <c r="AD49" i="1"/>
  <c r="V52" i="1"/>
  <c r="W52" i="1"/>
  <c r="AH52" i="1"/>
  <c r="Y52" i="1"/>
  <c r="Z52" i="1"/>
  <c r="AA52" i="1"/>
  <c r="AB52" i="1"/>
  <c r="AC52" i="1"/>
  <c r="AD52" i="1"/>
  <c r="V56" i="1"/>
  <c r="W56" i="1"/>
  <c r="AH56" i="1"/>
  <c r="Y56" i="1"/>
  <c r="Z56" i="1"/>
  <c r="AA56" i="1"/>
  <c r="AB56" i="1"/>
  <c r="AC56" i="1"/>
  <c r="AD56" i="1"/>
  <c r="V59" i="1"/>
  <c r="W59" i="1"/>
  <c r="AH59" i="1"/>
  <c r="Y59" i="1"/>
  <c r="Z59" i="1"/>
  <c r="AA59" i="1"/>
  <c r="AB59" i="1"/>
  <c r="AC59" i="1"/>
  <c r="AD59" i="1"/>
  <c r="V64" i="1"/>
  <c r="W64" i="1"/>
  <c r="AH64" i="1"/>
  <c r="Y64" i="1"/>
  <c r="Z64" i="1"/>
  <c r="AA64" i="1"/>
  <c r="AB64" i="1"/>
  <c r="AC64" i="1"/>
  <c r="AD64" i="1"/>
  <c r="C12" i="1"/>
  <c r="D12" i="1"/>
  <c r="F12" i="1"/>
  <c r="H12" i="1"/>
  <c r="I12" i="1"/>
  <c r="J12" i="1"/>
  <c r="K12" i="1"/>
  <c r="C15" i="1"/>
  <c r="D15" i="1"/>
  <c r="F15" i="1"/>
  <c r="H15" i="1"/>
  <c r="I15" i="1"/>
  <c r="J15" i="1"/>
  <c r="K15" i="1"/>
  <c r="C18" i="1"/>
  <c r="D18" i="1"/>
  <c r="F18" i="1"/>
  <c r="H18" i="1"/>
  <c r="I18" i="1"/>
  <c r="J18" i="1"/>
  <c r="K18" i="1"/>
  <c r="C21" i="1"/>
  <c r="D21" i="1"/>
  <c r="F21" i="1"/>
  <c r="H21" i="1"/>
  <c r="I21" i="1"/>
  <c r="J21" i="1"/>
  <c r="K21" i="1"/>
  <c r="C33" i="1"/>
  <c r="D33" i="1"/>
  <c r="F33" i="1"/>
  <c r="G33" i="1"/>
  <c r="H33" i="1"/>
  <c r="I33" i="1"/>
  <c r="J33" i="1"/>
  <c r="K33" i="1"/>
  <c r="C37" i="1"/>
  <c r="D37" i="1"/>
  <c r="F37" i="1"/>
  <c r="G37" i="1"/>
  <c r="H37" i="1"/>
  <c r="I37" i="1"/>
  <c r="J37" i="1"/>
  <c r="K37" i="1"/>
  <c r="C40" i="1"/>
  <c r="D40" i="1"/>
  <c r="O40" i="1"/>
  <c r="F40" i="1"/>
  <c r="G40" i="1"/>
  <c r="H40" i="1"/>
  <c r="I40" i="1"/>
  <c r="J40" i="1"/>
  <c r="K40" i="1"/>
  <c r="C43" i="1"/>
  <c r="D43" i="1"/>
  <c r="O43" i="1"/>
  <c r="F43" i="1"/>
  <c r="G43" i="1"/>
  <c r="H43" i="1"/>
  <c r="I43" i="1"/>
  <c r="J43" i="1"/>
  <c r="K43" i="1"/>
  <c r="C46" i="1"/>
  <c r="D46" i="1"/>
  <c r="O46" i="1"/>
  <c r="F46" i="1"/>
  <c r="G46" i="1"/>
  <c r="H46" i="1"/>
  <c r="I46" i="1"/>
  <c r="J46" i="1"/>
  <c r="K46" i="1"/>
  <c r="C49" i="1"/>
  <c r="D49" i="1"/>
  <c r="O49" i="1"/>
  <c r="F49" i="1"/>
  <c r="G49" i="1"/>
  <c r="H49" i="1"/>
  <c r="I49" i="1"/>
  <c r="J49" i="1"/>
  <c r="K49" i="1"/>
  <c r="C52" i="1"/>
  <c r="D52" i="1"/>
  <c r="O52" i="1"/>
  <c r="F52" i="1"/>
  <c r="G52" i="1"/>
  <c r="H52" i="1"/>
  <c r="I52" i="1"/>
  <c r="J52" i="1"/>
  <c r="K52" i="1"/>
  <c r="C56" i="1"/>
  <c r="D56" i="1"/>
  <c r="O56" i="1"/>
  <c r="F56" i="1"/>
  <c r="G56" i="1"/>
  <c r="H56" i="1"/>
  <c r="I56" i="1"/>
  <c r="J56" i="1"/>
  <c r="K56" i="1"/>
  <c r="C59" i="1"/>
  <c r="D59" i="1"/>
  <c r="O59" i="1"/>
  <c r="F59" i="1"/>
  <c r="G59" i="1"/>
  <c r="H59" i="1"/>
  <c r="I59" i="1"/>
  <c r="J59" i="1"/>
  <c r="K59" i="1"/>
  <c r="C64" i="1"/>
  <c r="D64" i="1"/>
  <c r="O64" i="1"/>
  <c r="F64" i="1"/>
  <c r="G64" i="1"/>
  <c r="H64" i="1"/>
  <c r="I64" i="1"/>
  <c r="J64" i="1"/>
  <c r="K64" i="1"/>
  <c r="C12" i="13"/>
  <c r="N6" i="13"/>
  <c r="M6" i="13"/>
  <c r="D12" i="13"/>
  <c r="O6" i="13"/>
  <c r="O12" i="13" s="1"/>
  <c r="F12" i="13"/>
  <c r="G6" i="13"/>
  <c r="G12" i="13" s="1"/>
  <c r="H12" i="13"/>
  <c r="I6" i="13"/>
  <c r="I12" i="13" s="1"/>
  <c r="J12" i="13"/>
  <c r="K6" i="13"/>
  <c r="K12" i="13" s="1"/>
  <c r="N7" i="13"/>
  <c r="M7" i="13"/>
  <c r="N8" i="13"/>
  <c r="M8" i="13"/>
  <c r="N9" i="13"/>
  <c r="M9" i="13"/>
  <c r="N10" i="13"/>
  <c r="M10" i="13"/>
  <c r="N11" i="13"/>
  <c r="M11" i="13"/>
  <c r="C15" i="13"/>
  <c r="N13" i="13"/>
  <c r="M13" i="13"/>
  <c r="D15" i="13"/>
  <c r="O13" i="13"/>
  <c r="O15" i="13" s="1"/>
  <c r="F15" i="13"/>
  <c r="G13" i="13"/>
  <c r="G15" i="13" s="1"/>
  <c r="H15" i="13"/>
  <c r="I13" i="13"/>
  <c r="I15" i="13" s="1"/>
  <c r="J15" i="13"/>
  <c r="K13" i="13"/>
  <c r="K15" i="13" s="1"/>
  <c r="N14" i="13"/>
  <c r="M14" i="13"/>
  <c r="C18" i="13"/>
  <c r="N16" i="13"/>
  <c r="M16" i="13"/>
  <c r="D18" i="13"/>
  <c r="O16" i="13"/>
  <c r="O18" i="13" s="1"/>
  <c r="F18" i="13"/>
  <c r="G16" i="13"/>
  <c r="G18" i="13" s="1"/>
  <c r="H18" i="13"/>
  <c r="I16" i="13"/>
  <c r="I18" i="13" s="1"/>
  <c r="J18" i="13"/>
  <c r="K16" i="13"/>
  <c r="K18" i="13" s="1"/>
  <c r="N17" i="13"/>
  <c r="M17" i="13"/>
  <c r="C21" i="13"/>
  <c r="N19" i="13"/>
  <c r="M19" i="13"/>
  <c r="D21" i="13"/>
  <c r="O19" i="13"/>
  <c r="O21" i="13" s="1"/>
  <c r="F21" i="13"/>
  <c r="G19" i="13"/>
  <c r="G21" i="13" s="1"/>
  <c r="H21" i="13"/>
  <c r="I19" i="13"/>
  <c r="I21" i="13" s="1"/>
  <c r="J21" i="13"/>
  <c r="K19" i="13"/>
  <c r="K21" i="13" s="1"/>
  <c r="N20" i="13"/>
  <c r="M20" i="13"/>
  <c r="C32" i="13"/>
  <c r="N22" i="13"/>
  <c r="M22" i="13"/>
  <c r="D32" i="13"/>
  <c r="O22" i="13"/>
  <c r="O32" i="13" s="1"/>
  <c r="F32" i="13"/>
  <c r="G22" i="13"/>
  <c r="G32" i="13" s="1"/>
  <c r="H32" i="13"/>
  <c r="I22" i="13"/>
  <c r="I32" i="13" s="1"/>
  <c r="J32" i="13"/>
  <c r="K22" i="13"/>
  <c r="K32" i="13" s="1"/>
  <c r="N23" i="13"/>
  <c r="M23" i="13"/>
  <c r="N24" i="13"/>
  <c r="M24" i="13"/>
  <c r="N25" i="13"/>
  <c r="M25" i="13"/>
  <c r="N26" i="13"/>
  <c r="M26" i="13"/>
  <c r="N27" i="13"/>
  <c r="M27" i="13"/>
  <c r="N28" i="13"/>
  <c r="M28" i="13"/>
  <c r="N29" i="13"/>
  <c r="M29" i="13"/>
  <c r="N30" i="13"/>
  <c r="M30" i="13"/>
  <c r="N31" i="13"/>
  <c r="M31" i="13"/>
  <c r="C36" i="13"/>
  <c r="N33" i="13"/>
  <c r="M33" i="13"/>
  <c r="D36" i="13"/>
  <c r="O33" i="13"/>
  <c r="O36" i="13" s="1"/>
  <c r="F36" i="13"/>
  <c r="G33" i="13"/>
  <c r="G36" i="13" s="1"/>
  <c r="H36" i="13"/>
  <c r="I33" i="13"/>
  <c r="I36" i="13" s="1"/>
  <c r="J36" i="13"/>
  <c r="K33" i="13"/>
  <c r="K36" i="13" s="1"/>
  <c r="N34" i="13"/>
  <c r="M34" i="13"/>
  <c r="N35" i="13"/>
  <c r="M35" i="13"/>
  <c r="C39" i="13"/>
  <c r="N37" i="13"/>
  <c r="M37" i="13"/>
  <c r="D39" i="13"/>
  <c r="O37" i="13"/>
  <c r="O39" i="13" s="1"/>
  <c r="F39" i="13"/>
  <c r="G37" i="13"/>
  <c r="G39" i="13" s="1"/>
  <c r="H39" i="13"/>
  <c r="I37" i="13"/>
  <c r="I39" i="13" s="1"/>
  <c r="J39" i="13"/>
  <c r="K37" i="13"/>
  <c r="K39" i="13" s="1"/>
  <c r="N38" i="13"/>
  <c r="M38" i="13"/>
  <c r="C42" i="13"/>
  <c r="N40" i="13"/>
  <c r="M40" i="13"/>
  <c r="D42" i="13"/>
  <c r="O40" i="13"/>
  <c r="O42" i="13" s="1"/>
  <c r="F42" i="13"/>
  <c r="G40" i="13"/>
  <c r="G42" i="13" s="1"/>
  <c r="H42" i="13"/>
  <c r="I40" i="13"/>
  <c r="I42" i="13" s="1"/>
  <c r="J42" i="13"/>
  <c r="K40" i="13"/>
  <c r="K42" i="13" s="1"/>
  <c r="N41" i="13"/>
  <c r="M41" i="13"/>
  <c r="C45" i="13"/>
  <c r="N43" i="13"/>
  <c r="M43" i="13"/>
  <c r="D45" i="13"/>
  <c r="O43" i="13"/>
  <c r="O45" i="13" s="1"/>
  <c r="F45" i="13"/>
  <c r="G43" i="13"/>
  <c r="G45" i="13" s="1"/>
  <c r="H45" i="13"/>
  <c r="I43" i="13"/>
  <c r="I45" i="13" s="1"/>
  <c r="J45" i="13"/>
  <c r="K43" i="13"/>
  <c r="K45" i="13" s="1"/>
  <c r="N44" i="13"/>
  <c r="M44" i="13"/>
  <c r="C48" i="13"/>
  <c r="N46" i="13"/>
  <c r="M46" i="13"/>
  <c r="D48" i="13"/>
  <c r="O46" i="13"/>
  <c r="O48" i="13" s="1"/>
  <c r="F48" i="13"/>
  <c r="G46" i="13"/>
  <c r="G48" i="13" s="1"/>
  <c r="H48" i="13"/>
  <c r="I46" i="13"/>
  <c r="I48" i="13" s="1"/>
  <c r="J48" i="13"/>
  <c r="K46" i="13"/>
  <c r="K48" i="13" s="1"/>
  <c r="N47" i="13"/>
  <c r="M47" i="13"/>
  <c r="C51" i="13"/>
  <c r="N49" i="13"/>
  <c r="M49" i="13"/>
  <c r="D51" i="13"/>
  <c r="O49" i="13"/>
  <c r="O51" i="13" s="1"/>
  <c r="F51" i="13"/>
  <c r="G49" i="13"/>
  <c r="G51" i="13" s="1"/>
  <c r="H51" i="13"/>
  <c r="I49" i="13"/>
  <c r="I51" i="13" s="1"/>
  <c r="J51" i="13"/>
  <c r="K49" i="13"/>
  <c r="K51" i="13" s="1"/>
  <c r="N50" i="13"/>
  <c r="M50" i="13"/>
  <c r="C55" i="13"/>
  <c r="N52" i="13"/>
  <c r="M52" i="13"/>
  <c r="D55" i="13"/>
  <c r="O52" i="13"/>
  <c r="O55" i="13" s="1"/>
  <c r="F55" i="13"/>
  <c r="G52" i="13"/>
  <c r="G55" i="13" s="1"/>
  <c r="H55" i="13"/>
  <c r="I52" i="13"/>
  <c r="I55" i="13" s="1"/>
  <c r="J55" i="13"/>
  <c r="K52" i="13"/>
  <c r="K55" i="13" s="1"/>
  <c r="N53" i="13"/>
  <c r="M53" i="13"/>
  <c r="N54" i="13"/>
  <c r="M54" i="13"/>
  <c r="C58" i="13"/>
  <c r="N56" i="13"/>
  <c r="M56" i="13"/>
  <c r="D58" i="13"/>
  <c r="O56" i="13"/>
  <c r="O58" i="13" s="1"/>
  <c r="F58" i="13"/>
  <c r="G56" i="13"/>
  <c r="G58" i="13" s="1"/>
  <c r="H58" i="13"/>
  <c r="I56" i="13"/>
  <c r="I58" i="13" s="1"/>
  <c r="J58" i="13"/>
  <c r="K56" i="13"/>
  <c r="K58" i="13" s="1"/>
  <c r="N57" i="13"/>
  <c r="M57" i="13"/>
  <c r="C63" i="13"/>
  <c r="N59" i="13"/>
  <c r="M59" i="13"/>
  <c r="D63" i="13"/>
  <c r="O59" i="13"/>
  <c r="O63" i="13" s="1"/>
  <c r="F63" i="13"/>
  <c r="G59" i="13"/>
  <c r="G63" i="13" s="1"/>
  <c r="H63" i="13"/>
  <c r="I59" i="13"/>
  <c r="I63" i="13" s="1"/>
  <c r="J63" i="13"/>
  <c r="K59" i="13"/>
  <c r="K63" i="13" s="1"/>
  <c r="N60" i="13"/>
  <c r="M60" i="13"/>
  <c r="N61" i="13"/>
  <c r="M61" i="13"/>
  <c r="N62" i="13"/>
  <c r="M62" i="13"/>
  <c r="V12" i="13"/>
  <c r="AG6" i="13"/>
  <c r="AF6" i="13"/>
  <c r="AG7" i="13"/>
  <c r="AF7" i="13"/>
  <c r="AG8" i="13"/>
  <c r="AF8" i="13"/>
  <c r="AG9" i="13"/>
  <c r="AF9" i="13"/>
  <c r="AG10" i="13"/>
  <c r="AF10" i="13"/>
  <c r="AG11" i="13"/>
  <c r="AF11" i="13"/>
  <c r="V15" i="13"/>
  <c r="AG13" i="13"/>
  <c r="AF13" i="13"/>
  <c r="AG14" i="13"/>
  <c r="AF14" i="13"/>
  <c r="V18" i="13"/>
  <c r="AG16" i="13"/>
  <c r="AF16" i="13"/>
  <c r="AG17" i="13"/>
  <c r="AF17" i="13"/>
  <c r="V21" i="13"/>
  <c r="AG19" i="13"/>
  <c r="AF19" i="13"/>
  <c r="AG20" i="13"/>
  <c r="AF20" i="13"/>
  <c r="V32" i="13"/>
  <c r="AG22" i="13"/>
  <c r="AF22" i="13"/>
  <c r="AG23" i="13"/>
  <c r="AF23" i="13"/>
  <c r="AG24" i="13"/>
  <c r="AF24" i="13"/>
  <c r="AG25" i="13"/>
  <c r="AF25" i="13"/>
  <c r="AG26" i="13"/>
  <c r="AF26" i="13"/>
  <c r="AG27" i="13"/>
  <c r="AF27" i="13"/>
  <c r="AG28" i="13"/>
  <c r="AF28" i="13"/>
  <c r="AG29" i="13"/>
  <c r="AF29" i="13"/>
  <c r="AG30" i="13"/>
  <c r="AF30" i="13"/>
  <c r="AG31" i="13"/>
  <c r="AF31" i="13"/>
  <c r="BI39" i="13"/>
  <c r="BT38" i="13"/>
  <c r="BT39" i="13" s="1"/>
  <c r="BS38" i="13"/>
  <c r="BS39" i="13" s="1"/>
  <c r="AA63" i="13"/>
  <c r="AB59" i="13"/>
  <c r="AB63" i="13" s="1"/>
  <c r="CC63" i="13"/>
  <c r="CN59" i="13"/>
  <c r="CM59" i="13"/>
  <c r="CD63" i="13"/>
  <c r="CO59" i="13"/>
  <c r="CO63" i="13" s="1"/>
  <c r="CW63" i="13"/>
  <c r="DH59" i="13"/>
  <c r="DG59" i="13"/>
  <c r="CX63" i="13"/>
  <c r="DI59" i="13"/>
  <c r="DI63" i="13" s="1"/>
  <c r="DQ63" i="13"/>
  <c r="EB59" i="13"/>
  <c r="EA59" i="13"/>
  <c r="DR63" i="13"/>
  <c r="EC59" i="13"/>
  <c r="EC63" i="13" s="1"/>
  <c r="EK63" i="13"/>
  <c r="EV59" i="13"/>
  <c r="EU59" i="13"/>
  <c r="EL63" i="13"/>
  <c r="EW59" i="13"/>
  <c r="EW63" i="13" s="1"/>
  <c r="EN63" i="13"/>
  <c r="EO59" i="13"/>
  <c r="EO63" i="13" s="1"/>
  <c r="FH63" i="13"/>
  <c r="FQ59" i="13"/>
  <c r="FI59" i="13"/>
  <c r="FI63" i="13" s="1"/>
  <c r="GB63" i="13"/>
  <c r="GK59" i="13"/>
  <c r="GC59" i="13"/>
  <c r="GC63" i="13" s="1"/>
  <c r="GV63" i="13"/>
  <c r="HE59" i="13"/>
  <c r="GW59" i="13"/>
  <c r="GW63" i="13" s="1"/>
  <c r="HP63" i="13"/>
  <c r="HY59" i="13"/>
  <c r="HQ59" i="13"/>
  <c r="HQ63" i="13" s="1"/>
  <c r="CN60" i="13"/>
  <c r="CM60" i="13"/>
  <c r="CH63" i="13"/>
  <c r="CI60" i="13"/>
  <c r="CI63" i="13" s="1"/>
  <c r="DH60" i="13"/>
  <c r="DG60" i="13"/>
  <c r="CZ63" i="13"/>
  <c r="DA60" i="13"/>
  <c r="DA63" i="13" s="1"/>
  <c r="DB63" i="13"/>
  <c r="DC60" i="13"/>
  <c r="DC63" i="13" s="1"/>
  <c r="EB60" i="13"/>
  <c r="EA60" i="13"/>
  <c r="EV60" i="13"/>
  <c r="EU60" i="13"/>
  <c r="FE63" i="13"/>
  <c r="FP60" i="13"/>
  <c r="FO60" i="13"/>
  <c r="FF63" i="13"/>
  <c r="FQ60" i="13"/>
  <c r="FY63" i="13"/>
  <c r="GJ60" i="13"/>
  <c r="GI60" i="13"/>
  <c r="FZ63" i="13"/>
  <c r="GK60" i="13"/>
  <c r="GS63" i="13"/>
  <c r="HD60" i="13"/>
  <c r="HC60" i="13"/>
  <c r="GT63" i="13"/>
  <c r="HE60" i="13"/>
  <c r="HM63" i="13"/>
  <c r="HX60" i="13"/>
  <c r="HW60" i="13"/>
  <c r="HN63" i="13"/>
  <c r="HY60" i="13"/>
  <c r="HT63" i="13"/>
  <c r="HU60" i="13"/>
  <c r="HU63" i="13" s="1"/>
  <c r="AC63" i="13"/>
  <c r="AD61" i="13"/>
  <c r="AD63" i="13" s="1"/>
  <c r="AV63" i="13"/>
  <c r="AW61" i="13"/>
  <c r="AW63" i="13" s="1"/>
  <c r="CN61" i="13"/>
  <c r="CM61" i="13"/>
  <c r="CF63" i="13"/>
  <c r="CG61" i="13"/>
  <c r="CG63" i="13" s="1"/>
  <c r="DH61" i="13"/>
  <c r="DG61" i="13"/>
  <c r="EB61" i="13"/>
  <c r="EA61" i="13"/>
  <c r="DT63" i="13"/>
  <c r="DU61" i="13"/>
  <c r="DU63" i="13" s="1"/>
  <c r="EV61" i="13"/>
  <c r="EU61" i="13"/>
  <c r="FP61" i="13"/>
  <c r="FO61" i="13"/>
  <c r="GJ61" i="13"/>
  <c r="GI61" i="13"/>
  <c r="HD61" i="13"/>
  <c r="HC61" i="13"/>
  <c r="HX61" i="13"/>
  <c r="HW61" i="13"/>
  <c r="CN62" i="13"/>
  <c r="CM62" i="13"/>
  <c r="DH62" i="13"/>
  <c r="DG62" i="13"/>
  <c r="EB62" i="13"/>
  <c r="EA62" i="13"/>
  <c r="EV62" i="13"/>
  <c r="EU62" i="13"/>
  <c r="FP62" i="13"/>
  <c r="FO62" i="13"/>
  <c r="GJ62" i="13"/>
  <c r="GI62" i="13"/>
  <c r="HD62" i="13"/>
  <c r="HC62" i="13"/>
  <c r="HX62" i="13"/>
  <c r="HW62" i="13"/>
  <c r="C12" i="12"/>
  <c r="N6" i="12"/>
  <c r="M6" i="12"/>
  <c r="D12" i="12"/>
  <c r="O6" i="12"/>
  <c r="O12" i="12" s="1"/>
  <c r="F12" i="12"/>
  <c r="G6" i="12"/>
  <c r="G12" i="12" s="1"/>
  <c r="H12" i="12"/>
  <c r="I6" i="12"/>
  <c r="I12" i="12" s="1"/>
  <c r="J12" i="12"/>
  <c r="K6" i="12"/>
  <c r="K12" i="12" s="1"/>
  <c r="N7" i="12"/>
  <c r="M7" i="12"/>
  <c r="N8" i="12"/>
  <c r="M8" i="12"/>
  <c r="N9" i="12"/>
  <c r="M9" i="12"/>
  <c r="N10" i="12"/>
  <c r="M10" i="12"/>
  <c r="N11" i="12"/>
  <c r="M11" i="12"/>
  <c r="C15" i="12"/>
  <c r="N13" i="12"/>
  <c r="M13" i="12"/>
  <c r="D15" i="12"/>
  <c r="O13" i="12"/>
  <c r="O15" i="12" s="1"/>
  <c r="F15" i="12"/>
  <c r="G13" i="12"/>
  <c r="G15" i="12" s="1"/>
  <c r="H15" i="12"/>
  <c r="I13" i="12"/>
  <c r="I15" i="12" s="1"/>
  <c r="J15" i="12"/>
  <c r="K13" i="12"/>
  <c r="K15" i="12" s="1"/>
  <c r="N14" i="12"/>
  <c r="M14" i="12"/>
  <c r="C18" i="12"/>
  <c r="N16" i="12"/>
  <c r="M16" i="12"/>
  <c r="D18" i="12"/>
  <c r="O16" i="12"/>
  <c r="O18" i="12" s="1"/>
  <c r="F18" i="12"/>
  <c r="G16" i="12"/>
  <c r="G18" i="12" s="1"/>
  <c r="H18" i="12"/>
  <c r="I16" i="12"/>
  <c r="I18" i="12" s="1"/>
  <c r="J18" i="12"/>
  <c r="K16" i="12"/>
  <c r="K18" i="12" s="1"/>
  <c r="N17" i="12"/>
  <c r="M17" i="12"/>
  <c r="C21" i="12"/>
  <c r="N19" i="12"/>
  <c r="M19" i="12"/>
  <c r="D21" i="12"/>
  <c r="O19" i="12"/>
  <c r="O21" i="12" s="1"/>
  <c r="F21" i="12"/>
  <c r="G19" i="12"/>
  <c r="G21" i="12" s="1"/>
  <c r="H21" i="12"/>
  <c r="I19" i="12"/>
  <c r="I21" i="12" s="1"/>
  <c r="J21" i="12"/>
  <c r="K19" i="12"/>
  <c r="K21" i="12" s="1"/>
  <c r="N20" i="12"/>
  <c r="M20" i="12"/>
  <c r="C32" i="12"/>
  <c r="N22" i="12"/>
  <c r="M22" i="12"/>
  <c r="D32" i="12"/>
  <c r="O22" i="12"/>
  <c r="O32" i="12" s="1"/>
  <c r="F32" i="12"/>
  <c r="G22" i="12"/>
  <c r="G32" i="12" s="1"/>
  <c r="H32" i="12"/>
  <c r="I22" i="12"/>
  <c r="I32" i="12" s="1"/>
  <c r="J32" i="12"/>
  <c r="K22" i="12"/>
  <c r="K32" i="12" s="1"/>
  <c r="N23" i="12"/>
  <c r="M23" i="12"/>
  <c r="N24" i="12"/>
  <c r="M24" i="12"/>
  <c r="N25" i="12"/>
  <c r="M25" i="12"/>
  <c r="N26" i="12"/>
  <c r="M26" i="12"/>
  <c r="N27" i="12"/>
  <c r="M27" i="12"/>
  <c r="N28" i="12"/>
  <c r="M28" i="12"/>
  <c r="N29" i="12"/>
  <c r="M29" i="12"/>
  <c r="N30" i="12"/>
  <c r="M30" i="12"/>
  <c r="N31" i="12"/>
  <c r="M31" i="12"/>
  <c r="C36" i="12"/>
  <c r="N33" i="12"/>
  <c r="M33" i="12"/>
  <c r="D36" i="12"/>
  <c r="O33" i="12"/>
  <c r="O36" i="12" s="1"/>
  <c r="F36" i="12"/>
  <c r="G33" i="12"/>
  <c r="G36" i="12" s="1"/>
  <c r="H36" i="12"/>
  <c r="I33" i="12"/>
  <c r="I36" i="12" s="1"/>
  <c r="J36" i="12"/>
  <c r="K33" i="12"/>
  <c r="K36" i="12" s="1"/>
  <c r="N34" i="12"/>
  <c r="M34" i="12"/>
  <c r="N35" i="12"/>
  <c r="M35" i="12"/>
  <c r="C39" i="12"/>
  <c r="N37" i="12"/>
  <c r="M37" i="12"/>
  <c r="D39" i="12"/>
  <c r="O37" i="12"/>
  <c r="O39" i="12" s="1"/>
  <c r="F39" i="12"/>
  <c r="G37" i="12"/>
  <c r="G39" i="12" s="1"/>
  <c r="H39" i="12"/>
  <c r="I37" i="12"/>
  <c r="I39" i="12" s="1"/>
  <c r="J39" i="12"/>
  <c r="K37" i="12"/>
  <c r="K39" i="12" s="1"/>
  <c r="N38" i="12"/>
  <c r="M38" i="12"/>
  <c r="C42" i="12"/>
  <c r="N40" i="12"/>
  <c r="M40" i="12"/>
  <c r="D42" i="12"/>
  <c r="O40" i="12"/>
  <c r="O42" i="12" s="1"/>
  <c r="F42" i="12"/>
  <c r="G40" i="12"/>
  <c r="G42" i="12" s="1"/>
  <c r="H42" i="12"/>
  <c r="I40" i="12"/>
  <c r="I42" i="12" s="1"/>
  <c r="J42" i="12"/>
  <c r="K40" i="12"/>
  <c r="K42" i="12" s="1"/>
  <c r="N41" i="12"/>
  <c r="M41" i="12"/>
  <c r="C45" i="12"/>
  <c r="N43" i="12"/>
  <c r="M43" i="12"/>
  <c r="D45" i="12"/>
  <c r="O43" i="12"/>
  <c r="O45" i="12" s="1"/>
  <c r="F45" i="12"/>
  <c r="G43" i="12"/>
  <c r="G45" i="12" s="1"/>
  <c r="H45" i="12"/>
  <c r="I43" i="12"/>
  <c r="I45" i="12" s="1"/>
  <c r="J45" i="12"/>
  <c r="K43" i="12"/>
  <c r="K45" i="12" s="1"/>
  <c r="N44" i="12"/>
  <c r="M44" i="12"/>
  <c r="C48" i="12"/>
  <c r="N46" i="12"/>
  <c r="M46" i="12"/>
  <c r="D48" i="12"/>
  <c r="O46" i="12"/>
  <c r="O48" i="12" s="1"/>
  <c r="F48" i="12"/>
  <c r="G46" i="12"/>
  <c r="G48" i="12" s="1"/>
  <c r="H48" i="12"/>
  <c r="I46" i="12"/>
  <c r="I48" i="12" s="1"/>
  <c r="J48" i="12"/>
  <c r="K46" i="12"/>
  <c r="K48" i="12" s="1"/>
  <c r="N47" i="12"/>
  <c r="M47" i="12"/>
  <c r="C51" i="12"/>
  <c r="N49" i="12"/>
  <c r="M49" i="12"/>
  <c r="D51" i="12"/>
  <c r="O49" i="12"/>
  <c r="O51" i="12" s="1"/>
  <c r="F51" i="12"/>
  <c r="G49" i="12"/>
  <c r="G51" i="12" s="1"/>
  <c r="H51" i="12"/>
  <c r="I49" i="12"/>
  <c r="I51" i="12" s="1"/>
  <c r="J51" i="12"/>
  <c r="K49" i="12"/>
  <c r="K51" i="12" s="1"/>
  <c r="N50" i="12"/>
  <c r="M50" i="12"/>
  <c r="C55" i="12"/>
  <c r="N52" i="12"/>
  <c r="M52" i="12"/>
  <c r="D55" i="12"/>
  <c r="O52" i="12"/>
  <c r="O55" i="12" s="1"/>
  <c r="F55" i="12"/>
  <c r="G52" i="12"/>
  <c r="G55" i="12" s="1"/>
  <c r="H55" i="12"/>
  <c r="I52" i="12"/>
  <c r="I55" i="12" s="1"/>
  <c r="J55" i="12"/>
  <c r="K52" i="12"/>
  <c r="K55" i="12" s="1"/>
  <c r="N53" i="12"/>
  <c r="M53" i="12"/>
  <c r="N54" i="12"/>
  <c r="M54" i="12"/>
  <c r="C58" i="12"/>
  <c r="N56" i="12"/>
  <c r="M56" i="12"/>
  <c r="D58" i="12"/>
  <c r="O56" i="12"/>
  <c r="O58" i="12" s="1"/>
  <c r="F58" i="12"/>
  <c r="G56" i="12"/>
  <c r="G58" i="12" s="1"/>
  <c r="H58" i="12"/>
  <c r="I56" i="12"/>
  <c r="I58" i="12" s="1"/>
  <c r="J58" i="12"/>
  <c r="K56" i="12"/>
  <c r="K58" i="12" s="1"/>
  <c r="N57" i="12"/>
  <c r="M57" i="12"/>
  <c r="C63" i="12"/>
  <c r="N59" i="12"/>
  <c r="M59" i="12"/>
  <c r="D63" i="12"/>
  <c r="O59" i="12"/>
  <c r="O63" i="12" s="1"/>
  <c r="F63" i="12"/>
  <c r="G59" i="12"/>
  <c r="G63" i="12" s="1"/>
  <c r="H63" i="12"/>
  <c r="I59" i="12"/>
  <c r="I63" i="12" s="1"/>
  <c r="J63" i="12"/>
  <c r="K59" i="12"/>
  <c r="K63" i="12" s="1"/>
  <c r="N60" i="12"/>
  <c r="M60" i="12"/>
  <c r="N61" i="12"/>
  <c r="M61" i="12"/>
  <c r="N62" i="12"/>
  <c r="M62" i="12"/>
  <c r="C57" i="8"/>
  <c r="D50" i="8"/>
  <c r="C50" i="8"/>
  <c r="D44" i="8"/>
  <c r="C44" i="8"/>
  <c r="C41" i="8"/>
  <c r="C38" i="8"/>
  <c r="L77" i="8"/>
  <c r="F59" i="8"/>
  <c r="G59" i="8" s="1"/>
  <c r="C58" i="8"/>
  <c r="M58" i="8" s="1"/>
  <c r="C61" i="8"/>
  <c r="D58" i="8"/>
  <c r="F61" i="8"/>
  <c r="G61" i="8" s="1"/>
  <c r="M56" i="8" l="1"/>
  <c r="M57" i="8" s="1"/>
  <c r="ER64" i="1"/>
  <c r="HP64" i="1"/>
  <c r="O67" i="8"/>
  <c r="N67" i="8"/>
  <c r="GW64" i="1"/>
  <c r="O72" i="8"/>
  <c r="G21" i="1"/>
  <c r="GW52" i="1"/>
  <c r="N15" i="8"/>
  <c r="G50" i="8"/>
  <c r="O52" i="8"/>
  <c r="E38" i="8"/>
  <c r="G44" i="8"/>
  <c r="N9" i="8"/>
  <c r="G14" i="8"/>
  <c r="G16" i="8" s="1"/>
  <c r="GD40" i="1"/>
  <c r="DY46" i="1"/>
  <c r="ER40" i="1"/>
  <c r="Q44" i="8"/>
  <c r="O49" i="8"/>
  <c r="D35" i="8"/>
  <c r="M24" i="8"/>
  <c r="DQ59" i="1"/>
  <c r="C35" i="8"/>
  <c r="N17" i="8"/>
  <c r="M70" i="8"/>
  <c r="F44" i="8"/>
  <c r="E19" i="8"/>
  <c r="D31" i="8"/>
  <c r="C54" i="8"/>
  <c r="O9" i="8"/>
  <c r="FK49" i="1"/>
  <c r="ER15" i="1"/>
  <c r="Q38" i="8"/>
  <c r="M12" i="8"/>
  <c r="M13" i="8" s="1"/>
  <c r="Q19" i="8"/>
  <c r="N11" i="8"/>
  <c r="GD64" i="1"/>
  <c r="O73" i="8"/>
  <c r="GW33" i="1"/>
  <c r="P17" i="8"/>
  <c r="P19" i="8" s="1"/>
  <c r="O76" i="8"/>
  <c r="O43" i="8"/>
  <c r="DY40" i="1"/>
  <c r="GW40" i="1"/>
  <c r="D38" i="8"/>
  <c r="O18" i="8"/>
  <c r="G54" i="8"/>
  <c r="G57" i="8"/>
  <c r="G41" i="8"/>
  <c r="N8" i="8"/>
  <c r="G12" i="1"/>
  <c r="HP15" i="1"/>
  <c r="HM81" i="1"/>
  <c r="G15" i="1"/>
  <c r="M5" i="8"/>
  <c r="N6" i="8"/>
  <c r="D10" i="8"/>
  <c r="ER12" i="1"/>
  <c r="F10" i="8"/>
  <c r="O4" i="8"/>
  <c r="C13" i="8"/>
  <c r="Q41" i="8"/>
  <c r="ER49" i="15"/>
  <c r="ET82" i="15"/>
  <c r="HP15" i="14"/>
  <c r="N76" i="8"/>
  <c r="FK18" i="1"/>
  <c r="FK40" i="1"/>
  <c r="AD48" i="12"/>
  <c r="AD21" i="12"/>
  <c r="HJ21" i="14"/>
  <c r="HP18" i="14"/>
  <c r="HL12" i="14"/>
  <c r="HQ12" i="14"/>
  <c r="HQ18" i="14"/>
  <c r="HQ32" i="14"/>
  <c r="HQ63" i="14"/>
  <c r="HQ78" i="14"/>
  <c r="DY15" i="15"/>
  <c r="FK12" i="15"/>
  <c r="Q35" i="8"/>
  <c r="F13" i="8"/>
  <c r="FM82" i="15"/>
  <c r="GD49" i="1"/>
  <c r="EA82" i="15"/>
  <c r="HX82" i="15" s="1"/>
  <c r="E50" i="8"/>
  <c r="GW56" i="1"/>
  <c r="EA82" i="1"/>
  <c r="AH58" i="12"/>
  <c r="AB32" i="12"/>
  <c r="HJ42" i="14"/>
  <c r="M7" i="8"/>
  <c r="ER33" i="15"/>
  <c r="ER15" i="15"/>
  <c r="D19" i="8"/>
  <c r="GD79" i="1"/>
  <c r="DY33" i="1"/>
  <c r="FK12" i="1"/>
  <c r="HH21" i="14"/>
  <c r="DY37" i="1"/>
  <c r="GG82" i="15"/>
  <c r="AI32" i="12"/>
  <c r="F57" i="8"/>
  <c r="AB21" i="12"/>
  <c r="HP78" i="14"/>
  <c r="DY52" i="15"/>
  <c r="O63" i="8"/>
  <c r="E57" i="8"/>
  <c r="ER56" i="1"/>
  <c r="F35" i="8"/>
  <c r="AD39" i="12"/>
  <c r="Z32" i="12"/>
  <c r="HP21" i="14"/>
  <c r="HL15" i="14"/>
  <c r="GD64" i="15"/>
  <c r="GD56" i="15"/>
  <c r="FK43" i="15"/>
  <c r="O68" i="8"/>
  <c r="D13" i="8"/>
  <c r="HA82" i="15"/>
  <c r="GD56" i="1"/>
  <c r="GD33" i="1"/>
  <c r="G38" i="8"/>
  <c r="ER33" i="1"/>
  <c r="O56" i="8"/>
  <c r="GX49" i="15"/>
  <c r="AD32" i="12"/>
  <c r="AD15" i="12"/>
  <c r="E35" i="8"/>
  <c r="AH55" i="12"/>
  <c r="Z48" i="12"/>
  <c r="Z21" i="12"/>
  <c r="AB15" i="12"/>
  <c r="HH52" i="1"/>
  <c r="HH80" i="1" s="1"/>
  <c r="M41" i="8"/>
  <c r="GX64" i="15"/>
  <c r="FK52" i="15"/>
  <c r="ER37" i="15"/>
  <c r="GX33" i="15"/>
  <c r="M68" i="8"/>
  <c r="DY64" i="1"/>
  <c r="E31" i="8"/>
  <c r="O8" i="8"/>
  <c r="GY82" i="1"/>
  <c r="C19" i="8"/>
  <c r="C47" i="8"/>
  <c r="AB39" i="12"/>
  <c r="AH32" i="12"/>
  <c r="AH12" i="12"/>
  <c r="HP55" i="14"/>
  <c r="HP42" i="14"/>
  <c r="HH32" i="14"/>
  <c r="GD52" i="15"/>
  <c r="D16" i="8"/>
  <c r="AI78" i="12"/>
  <c r="GW79" i="1"/>
  <c r="HP33" i="1"/>
  <c r="AB48" i="12"/>
  <c r="HP39" i="14"/>
  <c r="O75" i="8"/>
  <c r="E10" i="8"/>
  <c r="DY12" i="1"/>
  <c r="AH48" i="12"/>
  <c r="AH21" i="12"/>
  <c r="Z15" i="12"/>
  <c r="HP12" i="14"/>
  <c r="HU82" i="15"/>
  <c r="O64" i="8"/>
  <c r="Q13" i="8"/>
  <c r="O7" i="8"/>
  <c r="GD12" i="1"/>
  <c r="M54" i="8"/>
  <c r="BC82" i="1"/>
  <c r="O5" i="8"/>
  <c r="Q10" i="8"/>
  <c r="G4" i="8"/>
  <c r="O6" i="8"/>
  <c r="G7" i="8"/>
  <c r="G10" i="8" s="1"/>
  <c r="Q82" i="1"/>
  <c r="AJ82" i="1"/>
  <c r="HP12" i="1"/>
  <c r="F77" i="8"/>
  <c r="ET82" i="1"/>
  <c r="Q50" i="8"/>
  <c r="O69" i="8"/>
  <c r="Q16" i="8"/>
  <c r="O71" i="8"/>
  <c r="HP56" i="1"/>
  <c r="GF82" i="1"/>
  <c r="HR82" i="1"/>
  <c r="Q77" i="8"/>
  <c r="HF22" i="1"/>
  <c r="Q57" i="8"/>
  <c r="HP18" i="1"/>
  <c r="HP52" i="1"/>
  <c r="C77" i="8"/>
  <c r="FM82" i="1"/>
  <c r="HS81" i="1"/>
  <c r="M71" i="8"/>
  <c r="O65" i="8"/>
  <c r="G31" i="8"/>
  <c r="HP21" i="1"/>
  <c r="F19" i="8"/>
  <c r="P32" i="8"/>
  <c r="P35" i="8" s="1"/>
  <c r="M65" i="8"/>
  <c r="Q62" i="8"/>
  <c r="G17" i="8"/>
  <c r="G19" i="8" s="1"/>
  <c r="M16" i="8"/>
  <c r="O24" i="8"/>
  <c r="FV79" i="1"/>
  <c r="F38" i="8"/>
  <c r="F54" i="8"/>
  <c r="E16" i="8"/>
  <c r="FK33" i="1"/>
  <c r="FK33" i="15"/>
  <c r="GD18" i="15"/>
  <c r="GD12" i="15"/>
  <c r="M66" i="8"/>
  <c r="M63" i="8"/>
  <c r="FK56" i="15"/>
  <c r="HQ42" i="14"/>
  <c r="HQ48" i="14"/>
  <c r="HQ55" i="14"/>
  <c r="GD79" i="15"/>
  <c r="ER52" i="15"/>
  <c r="DY37" i="15"/>
  <c r="GD33" i="15"/>
  <c r="M73" i="8"/>
  <c r="N63" i="8"/>
  <c r="G11" i="8"/>
  <c r="G13" i="8" s="1"/>
  <c r="O48" i="8"/>
  <c r="GE12" i="1"/>
  <c r="GX79" i="15"/>
  <c r="D77" i="8"/>
  <c r="D47" i="8"/>
  <c r="N14" i="8"/>
  <c r="N16" i="8" s="1"/>
  <c r="M18" i="8"/>
  <c r="M19" i="8" s="1"/>
  <c r="P58" i="8"/>
  <c r="P62" i="8" s="1"/>
  <c r="ER40" i="15"/>
  <c r="FK37" i="15"/>
  <c r="M75" i="8"/>
  <c r="O70" i="8"/>
  <c r="AI39" i="12"/>
  <c r="AI48" i="12"/>
  <c r="H77" i="8"/>
  <c r="Q31" i="8"/>
  <c r="HP63" i="14"/>
  <c r="HP36" i="14"/>
  <c r="F47" i="8"/>
  <c r="C31" i="8"/>
  <c r="Z42" i="12"/>
  <c r="AD36" i="12"/>
  <c r="HQ79" i="1"/>
  <c r="HQ80" i="1" s="1"/>
  <c r="GX52" i="15"/>
  <c r="AI58" i="12"/>
  <c r="O40" i="8"/>
  <c r="C16" i="8"/>
  <c r="F31" i="8"/>
  <c r="AB36" i="12"/>
  <c r="Q47" i="8"/>
  <c r="M72" i="8"/>
  <c r="E77" i="8"/>
  <c r="C10" i="8"/>
  <c r="F50" i="8"/>
  <c r="AB58" i="12"/>
  <c r="AH39" i="12"/>
  <c r="HQ39" i="14"/>
  <c r="HQ45" i="14"/>
  <c r="HQ51" i="14"/>
  <c r="M26" i="8"/>
  <c r="M31" i="8" s="1"/>
  <c r="O15" i="8"/>
  <c r="O74" i="8"/>
  <c r="O53" i="8"/>
  <c r="Z36" i="12"/>
  <c r="Z58" i="12"/>
  <c r="FK21" i="15"/>
  <c r="DY12" i="15"/>
  <c r="M69" i="8"/>
  <c r="F41" i="8"/>
  <c r="J77" i="8"/>
  <c r="K77" i="8" s="1"/>
  <c r="Q54" i="8"/>
  <c r="D54" i="8"/>
  <c r="AH36" i="12"/>
  <c r="HQ15" i="14"/>
  <c r="HQ21" i="14"/>
  <c r="HQ36" i="14"/>
  <c r="HQ58" i="14"/>
  <c r="ER64" i="15"/>
  <c r="DY64" i="15"/>
  <c r="FK59" i="15"/>
  <c r="DY33" i="15"/>
  <c r="ER12" i="15"/>
  <c r="FJ18" i="1"/>
  <c r="EP64" i="1"/>
  <c r="P10" i="8"/>
  <c r="L34" i="8"/>
  <c r="O34" i="8" s="1"/>
  <c r="N36" i="1"/>
  <c r="O12" i="8"/>
  <c r="E22" i="1"/>
  <c r="GX22" i="1"/>
  <c r="HQ64" i="15"/>
  <c r="HP64" i="15"/>
  <c r="HQ59" i="15"/>
  <c r="HP59" i="15"/>
  <c r="HQ56" i="15"/>
  <c r="HP56" i="15"/>
  <c r="HQ49" i="15"/>
  <c r="HP49" i="15"/>
  <c r="HQ46" i="15"/>
  <c r="HP46" i="15"/>
  <c r="HQ43" i="15"/>
  <c r="HP43" i="15"/>
  <c r="HQ40" i="15"/>
  <c r="HP40" i="15"/>
  <c r="HQ33" i="15"/>
  <c r="HP33" i="15"/>
  <c r="HQ21" i="15"/>
  <c r="HP21" i="15"/>
  <c r="HQ18" i="15"/>
  <c r="HP18" i="15"/>
  <c r="GX18" i="15"/>
  <c r="GX22" i="15" s="1"/>
  <c r="GW18" i="15"/>
  <c r="GV18" i="15"/>
  <c r="BA18" i="15"/>
  <c r="HQ15" i="15"/>
  <c r="HP15" i="15"/>
  <c r="GX15" i="15"/>
  <c r="GW15" i="15"/>
  <c r="GV15" i="15"/>
  <c r="BA15" i="15"/>
  <c r="HR12" i="15"/>
  <c r="HQ12" i="15"/>
  <c r="HP12" i="15"/>
  <c r="GX12" i="15"/>
  <c r="GW12" i="15"/>
  <c r="GV12" i="15"/>
  <c r="BA12" i="15"/>
  <c r="HU80" i="15"/>
  <c r="HS33" i="15"/>
  <c r="HS80" i="15" s="1"/>
  <c r="HU22" i="15"/>
  <c r="HS12" i="15"/>
  <c r="GY22" i="15"/>
  <c r="BB22" i="15"/>
  <c r="GV79" i="15"/>
  <c r="GW79" i="15"/>
  <c r="GB79" i="15"/>
  <c r="GC79" i="15"/>
  <c r="GV64" i="15"/>
  <c r="GW64" i="15"/>
  <c r="GB64" i="15"/>
  <c r="GC64" i="15"/>
  <c r="FI64" i="15"/>
  <c r="FJ64" i="15"/>
  <c r="EP64" i="15"/>
  <c r="EQ64" i="15"/>
  <c r="DW64" i="15"/>
  <c r="DX64" i="15"/>
  <c r="DD64" i="15"/>
  <c r="DE64" i="15"/>
  <c r="CK64" i="15"/>
  <c r="CL64" i="15"/>
  <c r="BR64" i="15"/>
  <c r="BS64" i="15"/>
  <c r="AY64" i="15"/>
  <c r="AZ64" i="15"/>
  <c r="AF64" i="15"/>
  <c r="AG64" i="15"/>
  <c r="M64" i="15"/>
  <c r="N64" i="15"/>
  <c r="GV59" i="15"/>
  <c r="GW59" i="15"/>
  <c r="GB59" i="15"/>
  <c r="GC59" i="15"/>
  <c r="FI59" i="15"/>
  <c r="FJ59" i="15"/>
  <c r="EP59" i="15"/>
  <c r="EQ59" i="15"/>
  <c r="DW59" i="15"/>
  <c r="DX59" i="15"/>
  <c r="DD59" i="15"/>
  <c r="DE59" i="15"/>
  <c r="CK59" i="15"/>
  <c r="CL59" i="15"/>
  <c r="BR59" i="15"/>
  <c r="BS59" i="15"/>
  <c r="AY59" i="15"/>
  <c r="AZ59" i="15"/>
  <c r="AF59" i="15"/>
  <c r="AG59" i="15"/>
  <c r="M59" i="15"/>
  <c r="N59" i="15"/>
  <c r="GV56" i="15"/>
  <c r="GW56" i="15"/>
  <c r="GB56" i="15"/>
  <c r="GC56" i="15"/>
  <c r="FI56" i="15"/>
  <c r="FJ56" i="15"/>
  <c r="EP56" i="15"/>
  <c r="EQ56" i="15"/>
  <c r="DW56" i="15"/>
  <c r="DX56" i="15"/>
  <c r="DD56" i="15"/>
  <c r="DE56" i="15"/>
  <c r="CK56" i="15"/>
  <c r="CL56" i="15"/>
  <c r="BR56" i="15"/>
  <c r="BS56" i="15"/>
  <c r="AY56" i="15"/>
  <c r="AZ56" i="15"/>
  <c r="AF56" i="15"/>
  <c r="AG56" i="15"/>
  <c r="M56" i="15"/>
  <c r="N56" i="15"/>
  <c r="GV52" i="15"/>
  <c r="GW52" i="15"/>
  <c r="GB52" i="15"/>
  <c r="GC52" i="15"/>
  <c r="FI52" i="15"/>
  <c r="FJ52" i="15"/>
  <c r="EP52" i="15"/>
  <c r="EQ52" i="15"/>
  <c r="DW52" i="15"/>
  <c r="DX52" i="15"/>
  <c r="DD52" i="15"/>
  <c r="DE52" i="15"/>
  <c r="CK52" i="15"/>
  <c r="CL52" i="15"/>
  <c r="BR52" i="15"/>
  <c r="BS52" i="15"/>
  <c r="AY52" i="15"/>
  <c r="AZ52" i="15"/>
  <c r="AF52" i="15"/>
  <c r="AG52" i="15"/>
  <c r="M52" i="15"/>
  <c r="N52" i="15"/>
  <c r="GV49" i="15"/>
  <c r="GW49" i="15"/>
  <c r="GB49" i="15"/>
  <c r="GC49" i="15"/>
  <c r="FI49" i="15"/>
  <c r="FJ49" i="15"/>
  <c r="EP49" i="15"/>
  <c r="EQ49" i="15"/>
  <c r="DW49" i="15"/>
  <c r="DX49" i="15"/>
  <c r="DD49" i="15"/>
  <c r="DE49" i="15"/>
  <c r="CK49" i="15"/>
  <c r="CL49" i="15"/>
  <c r="BR49" i="15"/>
  <c r="BS49" i="15"/>
  <c r="AY49" i="15"/>
  <c r="AZ49" i="15"/>
  <c r="AF49" i="15"/>
  <c r="AG49" i="15"/>
  <c r="M49" i="15"/>
  <c r="N49" i="15"/>
  <c r="GV46" i="15"/>
  <c r="GW46" i="15"/>
  <c r="GB46" i="15"/>
  <c r="GC46" i="15"/>
  <c r="FI46" i="15"/>
  <c r="FJ46" i="15"/>
  <c r="EP46" i="15"/>
  <c r="EQ46" i="15"/>
  <c r="DW46" i="15"/>
  <c r="DX46" i="15"/>
  <c r="DD46" i="15"/>
  <c r="DE46" i="15"/>
  <c r="CK46" i="15"/>
  <c r="CL46" i="15"/>
  <c r="BR46" i="15"/>
  <c r="BS46" i="15"/>
  <c r="AY46" i="15"/>
  <c r="AZ46" i="15"/>
  <c r="AF46" i="15"/>
  <c r="AG46" i="15"/>
  <c r="M46" i="15"/>
  <c r="N46" i="15"/>
  <c r="GV43" i="15"/>
  <c r="GW43" i="15"/>
  <c r="GB43" i="15"/>
  <c r="GC43" i="15"/>
  <c r="FI43" i="15"/>
  <c r="FJ43" i="15"/>
  <c r="EP43" i="15"/>
  <c r="EQ43" i="15"/>
  <c r="DW43" i="15"/>
  <c r="DX43" i="15"/>
  <c r="DD43" i="15"/>
  <c r="DE43" i="15"/>
  <c r="CK43" i="15"/>
  <c r="CL43" i="15"/>
  <c r="BR43" i="15"/>
  <c r="BS43" i="15"/>
  <c r="AY43" i="15"/>
  <c r="AZ43" i="15"/>
  <c r="AF43" i="15"/>
  <c r="AG43" i="15"/>
  <c r="M43" i="15"/>
  <c r="N43" i="15"/>
  <c r="GV40" i="15"/>
  <c r="GW40" i="15"/>
  <c r="GB40" i="15"/>
  <c r="GC40" i="15"/>
  <c r="FI40" i="15"/>
  <c r="FJ40" i="15"/>
  <c r="EP40" i="15"/>
  <c r="EQ40" i="15"/>
  <c r="DW40" i="15"/>
  <c r="DX40" i="15"/>
  <c r="DD40" i="15"/>
  <c r="DE40" i="15"/>
  <c r="CK40" i="15"/>
  <c r="CL40" i="15"/>
  <c r="BR40" i="15"/>
  <c r="BS40" i="15"/>
  <c r="AY40" i="15"/>
  <c r="AZ40" i="15"/>
  <c r="AF40" i="15"/>
  <c r="AG40" i="15"/>
  <c r="M40" i="15"/>
  <c r="N40" i="15"/>
  <c r="HN80" i="15"/>
  <c r="HM80" i="15"/>
  <c r="GV37" i="15"/>
  <c r="GW37" i="15"/>
  <c r="GB37" i="15"/>
  <c r="GC37" i="15"/>
  <c r="FI37" i="15"/>
  <c r="FJ37" i="15"/>
  <c r="EP37" i="15"/>
  <c r="EQ37" i="15"/>
  <c r="DW37" i="15"/>
  <c r="DX37" i="15"/>
  <c r="DD37" i="15"/>
  <c r="DE37" i="15"/>
  <c r="CK37" i="15"/>
  <c r="CL37" i="15"/>
  <c r="BR37" i="15"/>
  <c r="BS37" i="15"/>
  <c r="AY37" i="15"/>
  <c r="AZ37" i="15"/>
  <c r="AF37" i="15"/>
  <c r="AG37" i="15"/>
  <c r="M37" i="15"/>
  <c r="HL80" i="15"/>
  <c r="HK80" i="15"/>
  <c r="HJ80" i="15"/>
  <c r="HI80" i="15"/>
  <c r="HR80" i="15"/>
  <c r="HG80" i="15"/>
  <c r="HF80" i="15"/>
  <c r="GV33" i="15"/>
  <c r="GW33" i="15"/>
  <c r="GB33" i="15"/>
  <c r="GC33" i="15"/>
  <c r="FI33" i="15"/>
  <c r="FJ33" i="15"/>
  <c r="EP33" i="15"/>
  <c r="EQ33" i="15"/>
  <c r="DW33" i="15"/>
  <c r="DX33" i="15"/>
  <c r="DD33" i="15"/>
  <c r="DE33" i="15"/>
  <c r="CK33" i="15"/>
  <c r="CL33" i="15"/>
  <c r="BR33" i="15"/>
  <c r="BS33" i="15"/>
  <c r="AY33" i="15"/>
  <c r="AZ33" i="15"/>
  <c r="AF33" i="15"/>
  <c r="AG33" i="15"/>
  <c r="M33" i="15"/>
  <c r="N33" i="15"/>
  <c r="GV21" i="15"/>
  <c r="GW21" i="15"/>
  <c r="GB21" i="15"/>
  <c r="GC21" i="15"/>
  <c r="FI21" i="15"/>
  <c r="FJ21" i="15"/>
  <c r="EP21" i="15"/>
  <c r="EQ21" i="15"/>
  <c r="DW21" i="15"/>
  <c r="DX21" i="15"/>
  <c r="DD21" i="15"/>
  <c r="DE21" i="15"/>
  <c r="CK21" i="15"/>
  <c r="CL21" i="15"/>
  <c r="BR21" i="15"/>
  <c r="BS21" i="15"/>
  <c r="AY21" i="15"/>
  <c r="AZ21" i="15"/>
  <c r="AF21" i="15"/>
  <c r="AG21" i="15"/>
  <c r="M21" i="15"/>
  <c r="N21" i="15"/>
  <c r="GB18" i="15"/>
  <c r="GC18" i="15"/>
  <c r="FI18" i="15"/>
  <c r="FJ18" i="15"/>
  <c r="EP18" i="15"/>
  <c r="EQ18" i="15"/>
  <c r="DW18" i="15"/>
  <c r="DX18" i="15"/>
  <c r="DD18" i="15"/>
  <c r="CK18" i="15"/>
  <c r="CL18" i="15"/>
  <c r="BR18" i="15"/>
  <c r="BS18" i="15"/>
  <c r="AY18" i="15"/>
  <c r="AF18" i="15"/>
  <c r="M18" i="15"/>
  <c r="N18" i="15"/>
  <c r="GB15" i="15"/>
  <c r="GC15" i="15"/>
  <c r="FI15" i="15"/>
  <c r="FJ15" i="15"/>
  <c r="EP15" i="15"/>
  <c r="EQ15" i="15"/>
  <c r="DW15" i="15"/>
  <c r="DX15" i="15"/>
  <c r="DD15" i="15"/>
  <c r="DE15" i="15"/>
  <c r="CK15" i="15"/>
  <c r="CL15" i="15"/>
  <c r="BR15" i="15"/>
  <c r="BS15" i="15"/>
  <c r="AY15" i="15"/>
  <c r="AF15" i="15"/>
  <c r="M15" i="15"/>
  <c r="N15" i="15"/>
  <c r="HM22" i="15"/>
  <c r="HK22" i="15"/>
  <c r="HI22" i="15"/>
  <c r="HR81" i="15"/>
  <c r="HG22" i="15"/>
  <c r="HF22" i="15"/>
  <c r="GT22" i="15"/>
  <c r="GR22" i="15"/>
  <c r="GP22" i="15"/>
  <c r="GW22" i="15"/>
  <c r="GB12" i="15"/>
  <c r="GC12" i="15"/>
  <c r="FI12" i="15"/>
  <c r="FJ12" i="15"/>
  <c r="EP12" i="15"/>
  <c r="EQ12" i="15"/>
  <c r="DW12" i="15"/>
  <c r="DX12" i="15"/>
  <c r="DD12" i="15"/>
  <c r="DE12" i="15"/>
  <c r="DE22" i="15" s="1"/>
  <c r="CK12" i="15"/>
  <c r="CL12" i="15"/>
  <c r="CL22" i="15" s="1"/>
  <c r="BR12" i="15"/>
  <c r="BS12" i="15"/>
  <c r="BS22" i="15" s="1"/>
  <c r="BA22" i="15"/>
  <c r="AY12" i="15"/>
  <c r="AZ22" i="15"/>
  <c r="AF12" i="15"/>
  <c r="AG22" i="15"/>
  <c r="K22" i="15"/>
  <c r="J22" i="15"/>
  <c r="I22" i="15"/>
  <c r="H22" i="15"/>
  <c r="G22" i="15"/>
  <c r="F22" i="15"/>
  <c r="O22" i="15"/>
  <c r="D22" i="15"/>
  <c r="M12" i="15"/>
  <c r="M22" i="15" s="1"/>
  <c r="N12" i="15"/>
  <c r="N22" i="15" s="1"/>
  <c r="C22" i="15"/>
  <c r="BB22" i="1"/>
  <c r="BA22" i="1"/>
  <c r="GQ22" i="1"/>
  <c r="GS22" i="1"/>
  <c r="GW22" i="1"/>
  <c r="GO22" i="1"/>
  <c r="N61" i="8"/>
  <c r="M61" i="8"/>
  <c r="K22" i="1"/>
  <c r="J22" i="1"/>
  <c r="I22" i="1"/>
  <c r="H22" i="1"/>
  <c r="F22" i="1"/>
  <c r="D22" i="1"/>
  <c r="C22" i="1"/>
  <c r="HL80" i="1"/>
  <c r="HK80" i="1"/>
  <c r="HJ80" i="1"/>
  <c r="HG80" i="1"/>
  <c r="HE80" i="1"/>
  <c r="HD80" i="1"/>
  <c r="HL22" i="1"/>
  <c r="HK22" i="1"/>
  <c r="HJ22" i="1"/>
  <c r="HI22" i="1"/>
  <c r="HH22" i="1"/>
  <c r="HG22" i="1"/>
  <c r="HE22" i="1"/>
  <c r="HD22" i="1"/>
  <c r="HQ22" i="1"/>
  <c r="HR22" i="1"/>
  <c r="HR80" i="1"/>
  <c r="P22" i="1"/>
  <c r="Q22" i="1"/>
  <c r="HI80" i="1"/>
  <c r="HN79" i="1"/>
  <c r="HO79" i="1"/>
  <c r="HN64" i="1"/>
  <c r="HO64" i="1"/>
  <c r="HN59" i="1"/>
  <c r="HO59" i="1"/>
  <c r="HN56" i="1"/>
  <c r="HO56" i="1"/>
  <c r="HN52" i="1"/>
  <c r="HO52" i="1"/>
  <c r="HN49" i="1"/>
  <c r="HO49" i="1"/>
  <c r="HN46" i="1"/>
  <c r="HO46" i="1"/>
  <c r="HN43" i="1"/>
  <c r="HO43" i="1"/>
  <c r="HN40" i="1"/>
  <c r="HO40" i="1"/>
  <c r="HN37" i="1"/>
  <c r="HO37" i="1"/>
  <c r="HN33" i="1"/>
  <c r="HO33" i="1"/>
  <c r="HN21" i="1"/>
  <c r="HO21" i="1"/>
  <c r="HN18" i="1"/>
  <c r="HO18" i="1"/>
  <c r="HN15" i="1"/>
  <c r="HO15" i="1"/>
  <c r="HN12" i="1"/>
  <c r="HO12" i="1"/>
  <c r="HN78" i="14"/>
  <c r="HO78" i="14"/>
  <c r="HN63" i="14"/>
  <c r="HO63" i="14"/>
  <c r="HN58" i="14"/>
  <c r="HO58" i="14"/>
  <c r="HN55" i="14"/>
  <c r="HO55" i="14"/>
  <c r="HN51" i="14"/>
  <c r="HO51" i="14"/>
  <c r="HN48" i="14"/>
  <c r="HO48" i="14"/>
  <c r="HN45" i="14"/>
  <c r="HO45" i="14"/>
  <c r="HN42" i="14"/>
  <c r="HO42" i="14"/>
  <c r="HN39" i="14"/>
  <c r="HO39" i="14"/>
  <c r="HN36" i="14"/>
  <c r="HO36" i="14"/>
  <c r="HN32" i="14"/>
  <c r="HO32" i="14"/>
  <c r="HN21" i="14"/>
  <c r="HO21" i="14"/>
  <c r="HN18" i="14"/>
  <c r="HO18" i="14"/>
  <c r="HN15" i="14"/>
  <c r="HO15" i="14"/>
  <c r="HN12" i="14"/>
  <c r="HO12" i="14"/>
  <c r="GU79" i="1"/>
  <c r="GV79" i="1"/>
  <c r="GU64" i="1"/>
  <c r="GV64" i="1"/>
  <c r="GU59" i="1"/>
  <c r="GV59" i="1"/>
  <c r="GU56" i="1"/>
  <c r="GV56" i="1"/>
  <c r="GU52" i="1"/>
  <c r="GV52" i="1"/>
  <c r="GU49" i="1"/>
  <c r="GV49" i="1"/>
  <c r="GU46" i="1"/>
  <c r="GV46" i="1"/>
  <c r="GU43" i="1"/>
  <c r="GV43" i="1"/>
  <c r="GU40" i="1"/>
  <c r="GV40" i="1"/>
  <c r="GU37" i="1"/>
  <c r="GV37" i="1"/>
  <c r="GU33" i="1"/>
  <c r="GV33" i="1"/>
  <c r="GU21" i="1"/>
  <c r="GV21" i="1"/>
  <c r="GU18" i="1"/>
  <c r="GV18" i="1"/>
  <c r="GU15" i="1"/>
  <c r="GV15" i="1"/>
  <c r="GU12" i="1"/>
  <c r="GV12" i="1"/>
  <c r="AF78" i="12"/>
  <c r="AG78" i="12"/>
  <c r="AF63" i="12"/>
  <c r="AG63" i="12"/>
  <c r="AF58" i="12"/>
  <c r="AG58" i="12"/>
  <c r="AF55" i="12"/>
  <c r="AG55" i="12"/>
  <c r="AF51" i="12"/>
  <c r="AG51" i="12"/>
  <c r="AF48" i="12"/>
  <c r="AG48" i="12"/>
  <c r="AF45" i="12"/>
  <c r="AG45" i="12"/>
  <c r="AF42" i="12"/>
  <c r="AG42" i="12"/>
  <c r="AF39" i="12"/>
  <c r="AG39" i="12"/>
  <c r="AF36" i="12"/>
  <c r="AG36" i="12"/>
  <c r="AF32" i="12"/>
  <c r="AG32" i="12"/>
  <c r="AF21" i="12"/>
  <c r="AG21" i="12"/>
  <c r="AF18" i="12"/>
  <c r="AG18" i="12"/>
  <c r="AF15" i="12"/>
  <c r="AG15" i="12"/>
  <c r="AF12" i="12"/>
  <c r="AG12" i="12"/>
  <c r="GB79" i="1"/>
  <c r="GC79" i="1"/>
  <c r="GB64" i="1"/>
  <c r="GC64" i="1"/>
  <c r="GB59" i="1"/>
  <c r="GC59" i="1"/>
  <c r="GB56" i="1"/>
  <c r="GC56" i="1"/>
  <c r="GB52" i="1"/>
  <c r="GC52" i="1"/>
  <c r="GB49" i="1"/>
  <c r="GC49" i="1"/>
  <c r="GB46" i="1"/>
  <c r="GC46" i="1"/>
  <c r="GB43" i="1"/>
  <c r="GC43" i="1"/>
  <c r="GB40" i="1"/>
  <c r="GC40" i="1"/>
  <c r="GB37" i="1"/>
  <c r="GC37" i="1"/>
  <c r="GB33" i="1"/>
  <c r="GC33" i="1"/>
  <c r="GB21" i="1"/>
  <c r="GC21" i="1"/>
  <c r="GB18" i="1"/>
  <c r="GC18" i="1"/>
  <c r="GB15" i="1"/>
  <c r="GC15" i="1"/>
  <c r="GB12" i="1"/>
  <c r="GC12" i="1"/>
  <c r="FI64" i="1"/>
  <c r="FJ64" i="1"/>
  <c r="FI59" i="1"/>
  <c r="FJ59" i="1"/>
  <c r="FI56" i="1"/>
  <c r="FJ56" i="1"/>
  <c r="FI52" i="1"/>
  <c r="FJ52" i="1"/>
  <c r="FI49" i="1"/>
  <c r="FJ49" i="1"/>
  <c r="FI46" i="1"/>
  <c r="FJ46" i="1"/>
  <c r="FI43" i="1"/>
  <c r="FJ43" i="1"/>
  <c r="FI40" i="1"/>
  <c r="FJ40" i="1"/>
  <c r="FI37" i="1"/>
  <c r="FJ37" i="1"/>
  <c r="FI33" i="1"/>
  <c r="FJ33" i="1"/>
  <c r="FI21" i="1"/>
  <c r="FJ21" i="1"/>
  <c r="FI18" i="1"/>
  <c r="FI15" i="1"/>
  <c r="FJ15" i="1"/>
  <c r="FI12" i="1"/>
  <c r="FJ12" i="1"/>
  <c r="EQ64" i="1"/>
  <c r="EP59" i="1"/>
  <c r="EQ59" i="1"/>
  <c r="EP56" i="1"/>
  <c r="EQ56" i="1"/>
  <c r="EP52" i="1"/>
  <c r="EQ52" i="1"/>
  <c r="EP49" i="1"/>
  <c r="EQ49" i="1"/>
  <c r="EP46" i="1"/>
  <c r="EQ46" i="1"/>
  <c r="EP43" i="1"/>
  <c r="EQ43" i="1"/>
  <c r="EP40" i="1"/>
  <c r="EQ40" i="1"/>
  <c r="EP37" i="1"/>
  <c r="EQ37" i="1"/>
  <c r="EP33" i="1"/>
  <c r="EQ33" i="1"/>
  <c r="EP21" i="1"/>
  <c r="EQ21" i="1"/>
  <c r="EP18" i="1"/>
  <c r="EQ18" i="1"/>
  <c r="EP15" i="1"/>
  <c r="EQ15" i="1"/>
  <c r="EP12" i="1"/>
  <c r="EQ12" i="1"/>
  <c r="DW64" i="1"/>
  <c r="DX64" i="1"/>
  <c r="DW59" i="1"/>
  <c r="DX59" i="1"/>
  <c r="DW56" i="1"/>
  <c r="DX56" i="1"/>
  <c r="DW52" i="1"/>
  <c r="DX52" i="1"/>
  <c r="DW49" i="1"/>
  <c r="DX49" i="1"/>
  <c r="DW46" i="1"/>
  <c r="DX46" i="1"/>
  <c r="DW43" i="1"/>
  <c r="DX43" i="1"/>
  <c r="DW40" i="1"/>
  <c r="DX40" i="1"/>
  <c r="DW37" i="1"/>
  <c r="DX37" i="1"/>
  <c r="DW33" i="1"/>
  <c r="DX33" i="1"/>
  <c r="DW21" i="1"/>
  <c r="DX21" i="1"/>
  <c r="DW18" i="1"/>
  <c r="DX18" i="1"/>
  <c r="DW15" i="1"/>
  <c r="DX15" i="1"/>
  <c r="DW12" i="1"/>
  <c r="DX12" i="1"/>
  <c r="DD64" i="1"/>
  <c r="DE64" i="1"/>
  <c r="DD59" i="1"/>
  <c r="DE59" i="1"/>
  <c r="DD56" i="1"/>
  <c r="DE56" i="1"/>
  <c r="DD52" i="1"/>
  <c r="DE52" i="1"/>
  <c r="DD49" i="1"/>
  <c r="DE49" i="1"/>
  <c r="DD46" i="1"/>
  <c r="DE46" i="1"/>
  <c r="DD43" i="1"/>
  <c r="DE43" i="1"/>
  <c r="DD40" i="1"/>
  <c r="DE40" i="1"/>
  <c r="DD37" i="1"/>
  <c r="DE37" i="1"/>
  <c r="DD33" i="1"/>
  <c r="DE33" i="1"/>
  <c r="DD21" i="1"/>
  <c r="DE21" i="1"/>
  <c r="DD18" i="1"/>
  <c r="DE18" i="1"/>
  <c r="DD15" i="1"/>
  <c r="DE15" i="1"/>
  <c r="DD12" i="1"/>
  <c r="DE12" i="1"/>
  <c r="CK64" i="1"/>
  <c r="CL64" i="1"/>
  <c r="CK59" i="1"/>
  <c r="CL59" i="1"/>
  <c r="CK56" i="1"/>
  <c r="CL56" i="1"/>
  <c r="CK52" i="1"/>
  <c r="CL52" i="1"/>
  <c r="CK49" i="1"/>
  <c r="CL49" i="1"/>
  <c r="CK46" i="1"/>
  <c r="CL46" i="1"/>
  <c r="CK43" i="1"/>
  <c r="CL43" i="1"/>
  <c r="CK40" i="1"/>
  <c r="CL40" i="1"/>
  <c r="CK37" i="1"/>
  <c r="CL37" i="1"/>
  <c r="CK33" i="1"/>
  <c r="CL33" i="1"/>
  <c r="CK21" i="1"/>
  <c r="CL21" i="1"/>
  <c r="CK18" i="1"/>
  <c r="CL18" i="1"/>
  <c r="CK15" i="1"/>
  <c r="CL15" i="1"/>
  <c r="CK12" i="1"/>
  <c r="CL12" i="1"/>
  <c r="BR64" i="1"/>
  <c r="BS64" i="1"/>
  <c r="BR59" i="1"/>
  <c r="BS59" i="1"/>
  <c r="BR56" i="1"/>
  <c r="BS56" i="1"/>
  <c r="BR52" i="1"/>
  <c r="BS52" i="1"/>
  <c r="BR49" i="1"/>
  <c r="BS49" i="1"/>
  <c r="BR46" i="1"/>
  <c r="BS46" i="1"/>
  <c r="BR43" i="1"/>
  <c r="BS43" i="1"/>
  <c r="BR40" i="1"/>
  <c r="BS40" i="1"/>
  <c r="BR37" i="1"/>
  <c r="BS37" i="1"/>
  <c r="BR33" i="1"/>
  <c r="BS33" i="1"/>
  <c r="BR21" i="1"/>
  <c r="BS21" i="1"/>
  <c r="BR18" i="1"/>
  <c r="BS18" i="1"/>
  <c r="BR15" i="1"/>
  <c r="BS15" i="1"/>
  <c r="BR12" i="1"/>
  <c r="BS12" i="1"/>
  <c r="AY64" i="1"/>
  <c r="AZ64" i="1"/>
  <c r="AY59" i="1"/>
  <c r="AZ59" i="1"/>
  <c r="AY56" i="1"/>
  <c r="AZ56" i="1"/>
  <c r="AY52" i="1"/>
  <c r="AZ52" i="1"/>
  <c r="AY49" i="1"/>
  <c r="AZ49" i="1"/>
  <c r="AY46" i="1"/>
  <c r="AZ46" i="1"/>
  <c r="AY43" i="1"/>
  <c r="AZ43" i="1"/>
  <c r="AY40" i="1"/>
  <c r="AZ40" i="1"/>
  <c r="AY37" i="1"/>
  <c r="AZ37" i="1"/>
  <c r="AY33" i="1"/>
  <c r="AZ33" i="1"/>
  <c r="AY21" i="1"/>
  <c r="AZ21" i="1"/>
  <c r="AY18" i="1"/>
  <c r="AZ18" i="1"/>
  <c r="AY15" i="1"/>
  <c r="AZ15" i="1"/>
  <c r="AY12" i="1"/>
  <c r="AZ12" i="1"/>
  <c r="AF64" i="1"/>
  <c r="AG64" i="1"/>
  <c r="AF59" i="1"/>
  <c r="AG59" i="1"/>
  <c r="AF56" i="1"/>
  <c r="AG56" i="1"/>
  <c r="AF52" i="1"/>
  <c r="AG52" i="1"/>
  <c r="AF49" i="1"/>
  <c r="AG49" i="1"/>
  <c r="AF46" i="1"/>
  <c r="AG46" i="1"/>
  <c r="AF43" i="1"/>
  <c r="AG43" i="1"/>
  <c r="AF40" i="1"/>
  <c r="AG40" i="1"/>
  <c r="AF37" i="1"/>
  <c r="AG37" i="1"/>
  <c r="AF33" i="1"/>
  <c r="AG33" i="1"/>
  <c r="AF21" i="1"/>
  <c r="AG21" i="1"/>
  <c r="AF18" i="1"/>
  <c r="AG18" i="1"/>
  <c r="AF15" i="1"/>
  <c r="AG15" i="1"/>
  <c r="AF12" i="1"/>
  <c r="AG12" i="1"/>
  <c r="M64" i="1"/>
  <c r="N64" i="1"/>
  <c r="M59" i="1"/>
  <c r="N59" i="1"/>
  <c r="M56" i="1"/>
  <c r="N56" i="1"/>
  <c r="M52" i="1"/>
  <c r="N52" i="1"/>
  <c r="M49" i="1"/>
  <c r="N49" i="1"/>
  <c r="M46" i="1"/>
  <c r="N46" i="1"/>
  <c r="M43" i="1"/>
  <c r="N43" i="1"/>
  <c r="M40" i="1"/>
  <c r="N40" i="1"/>
  <c r="M37" i="1"/>
  <c r="M33" i="1"/>
  <c r="M21" i="1"/>
  <c r="M18" i="1"/>
  <c r="M15" i="1"/>
  <c r="M12" i="1"/>
  <c r="L58" i="8"/>
  <c r="J58" i="8"/>
  <c r="K58" i="8" s="1"/>
  <c r="K62" i="8" s="1"/>
  <c r="L55" i="8"/>
  <c r="O55" i="8" s="1"/>
  <c r="J55" i="8"/>
  <c r="K55" i="8" s="1"/>
  <c r="K57" i="8" s="1"/>
  <c r="H55" i="8"/>
  <c r="I55" i="8" s="1"/>
  <c r="L51" i="8"/>
  <c r="O51" i="8" s="1"/>
  <c r="J51" i="8"/>
  <c r="K51" i="8" s="1"/>
  <c r="K54" i="8" s="1"/>
  <c r="H51" i="8"/>
  <c r="I51" i="8" s="1"/>
  <c r="L48" i="8"/>
  <c r="J48" i="8"/>
  <c r="K48" i="8" s="1"/>
  <c r="K50" i="8" s="1"/>
  <c r="H48" i="8"/>
  <c r="I48" i="8" s="1"/>
  <c r="L45" i="8"/>
  <c r="O45" i="8" s="1"/>
  <c r="J45" i="8"/>
  <c r="K45" i="8" s="1"/>
  <c r="K47" i="8" s="1"/>
  <c r="H45" i="8"/>
  <c r="I45" i="8" s="1"/>
  <c r="L42" i="8"/>
  <c r="O42" i="8" s="1"/>
  <c r="J42" i="8"/>
  <c r="K42" i="8" s="1"/>
  <c r="K44" i="8" s="1"/>
  <c r="H42" i="8"/>
  <c r="I42" i="8" s="1"/>
  <c r="L39" i="8"/>
  <c r="O39" i="8" s="1"/>
  <c r="J39" i="8"/>
  <c r="K39" i="8" s="1"/>
  <c r="K41" i="8" s="1"/>
  <c r="H39" i="8"/>
  <c r="I39" i="8" s="1"/>
  <c r="L36" i="8"/>
  <c r="O36" i="8" s="1"/>
  <c r="J36" i="8"/>
  <c r="K36" i="8" s="1"/>
  <c r="K38" i="8" s="1"/>
  <c r="H36" i="8"/>
  <c r="I36" i="8" s="1"/>
  <c r="J32" i="8"/>
  <c r="K32" i="8" s="1"/>
  <c r="K35" i="8" s="1"/>
  <c r="H32" i="8"/>
  <c r="I32" i="8" s="1"/>
  <c r="J21" i="8"/>
  <c r="K21" i="8" s="1"/>
  <c r="K31" i="8" s="1"/>
  <c r="H21" i="8"/>
  <c r="I21" i="8" s="1"/>
  <c r="I31" i="8" s="1"/>
  <c r="I17" i="8"/>
  <c r="I19" i="8" s="1"/>
  <c r="I14" i="8"/>
  <c r="I16" i="8" s="1"/>
  <c r="I11" i="8"/>
  <c r="I13" i="8" s="1"/>
  <c r="K4" i="8"/>
  <c r="K10" i="8" s="1"/>
  <c r="I4" i="8"/>
  <c r="I10" i="8" s="1"/>
  <c r="M63" i="13"/>
  <c r="N63" i="13"/>
  <c r="M58" i="13"/>
  <c r="N58" i="13"/>
  <c r="M55" i="13"/>
  <c r="N55" i="13"/>
  <c r="M51" i="13"/>
  <c r="N51" i="13"/>
  <c r="M48" i="13"/>
  <c r="N48" i="13"/>
  <c r="M45" i="13"/>
  <c r="N45" i="13"/>
  <c r="M42" i="13"/>
  <c r="N42" i="13"/>
  <c r="M39" i="13"/>
  <c r="N39" i="13"/>
  <c r="M36" i="13"/>
  <c r="N36" i="13"/>
  <c r="M32" i="13"/>
  <c r="N32" i="13"/>
  <c r="M21" i="13"/>
  <c r="N21" i="13"/>
  <c r="M18" i="13"/>
  <c r="N18" i="13"/>
  <c r="M15" i="13"/>
  <c r="N15" i="13"/>
  <c r="M12" i="13"/>
  <c r="N12" i="13"/>
  <c r="HW63" i="13"/>
  <c r="HX63" i="13"/>
  <c r="HC63" i="13"/>
  <c r="HD63" i="13"/>
  <c r="GI63" i="13"/>
  <c r="GJ63" i="13"/>
  <c r="FO63" i="13"/>
  <c r="FP63" i="13"/>
  <c r="HY63" i="13"/>
  <c r="HE63" i="13"/>
  <c r="GK63" i="13"/>
  <c r="FQ63" i="13"/>
  <c r="EU63" i="13"/>
  <c r="EV63" i="13"/>
  <c r="EA63" i="13"/>
  <c r="EB63" i="13"/>
  <c r="DG63" i="13"/>
  <c r="DH63" i="13"/>
  <c r="CM63" i="13"/>
  <c r="CN63" i="13"/>
  <c r="AF32" i="13"/>
  <c r="AG32" i="13"/>
  <c r="AF21" i="13"/>
  <c r="AG21" i="13"/>
  <c r="AF18" i="13"/>
  <c r="AG18" i="13"/>
  <c r="AF15" i="13"/>
  <c r="AG15" i="13"/>
  <c r="AF12" i="13"/>
  <c r="AG12" i="13"/>
  <c r="M63" i="12"/>
  <c r="N63" i="12"/>
  <c r="M58" i="12"/>
  <c r="N58" i="12"/>
  <c r="M55" i="12"/>
  <c r="N55" i="12"/>
  <c r="M51" i="12"/>
  <c r="N51" i="12"/>
  <c r="M48" i="12"/>
  <c r="N48" i="12"/>
  <c r="M45" i="12"/>
  <c r="N45" i="12"/>
  <c r="M42" i="12"/>
  <c r="N42" i="12"/>
  <c r="M39" i="12"/>
  <c r="N39" i="12"/>
  <c r="M36" i="12"/>
  <c r="N36" i="12"/>
  <c r="M32" i="12"/>
  <c r="N32" i="12"/>
  <c r="M21" i="12"/>
  <c r="N21" i="12"/>
  <c r="M18" i="12"/>
  <c r="N18" i="12"/>
  <c r="M15" i="12"/>
  <c r="N15" i="12"/>
  <c r="M12" i="12"/>
  <c r="N12" i="12"/>
  <c r="P54" i="8"/>
  <c r="P47" i="8"/>
  <c r="P41" i="8"/>
  <c r="I77" i="8"/>
  <c r="G77" i="8"/>
  <c r="P77" i="8"/>
  <c r="P57" i="8"/>
  <c r="P50" i="8"/>
  <c r="P44" i="8"/>
  <c r="P38" i="8"/>
  <c r="P31" i="8"/>
  <c r="P13" i="8"/>
  <c r="P16" i="8"/>
  <c r="H59" i="8"/>
  <c r="I59" i="8" s="1"/>
  <c r="H60" i="8"/>
  <c r="I60" i="8" s="1"/>
  <c r="H61" i="8"/>
  <c r="I61" i="8" s="1"/>
  <c r="N10" i="8" l="1"/>
  <c r="HD81" i="1"/>
  <c r="HE81" i="1"/>
  <c r="G22" i="1"/>
  <c r="N34" i="8"/>
  <c r="D20" i="8"/>
  <c r="E20" i="8"/>
  <c r="E78" i="8"/>
  <c r="F20" i="8"/>
  <c r="M10" i="8"/>
  <c r="M20" i="8" s="1"/>
  <c r="AZ22" i="1"/>
  <c r="DE22" i="1"/>
  <c r="M22" i="1"/>
  <c r="Q20" i="8"/>
  <c r="O10" i="8"/>
  <c r="HQ80" i="15"/>
  <c r="GV22" i="15"/>
  <c r="HP80" i="15"/>
  <c r="HP80" i="1"/>
  <c r="N77" i="8"/>
  <c r="GC22" i="15"/>
  <c r="HP22" i="1"/>
  <c r="HP81" i="1" s="1"/>
  <c r="HV82" i="1"/>
  <c r="M77" i="8"/>
  <c r="HJ81" i="1"/>
  <c r="HG81" i="1"/>
  <c r="O77" i="8"/>
  <c r="HL81" i="1"/>
  <c r="DX80" i="1"/>
  <c r="AG80" i="1"/>
  <c r="BS80" i="1"/>
  <c r="BS22" i="1"/>
  <c r="HK81" i="1"/>
  <c r="G20" i="8"/>
  <c r="Q78" i="8"/>
  <c r="CL80" i="1"/>
  <c r="AG22" i="1"/>
  <c r="AZ80" i="1"/>
  <c r="CL22" i="1"/>
  <c r="DE80" i="1"/>
  <c r="GC22" i="1"/>
  <c r="GV22" i="1"/>
  <c r="GU22" i="1"/>
  <c r="HN22" i="1"/>
  <c r="HH81" i="1"/>
  <c r="HO22" i="1"/>
  <c r="DX22" i="1"/>
  <c r="EQ80" i="1"/>
  <c r="C20" i="8"/>
  <c r="EQ22" i="1"/>
  <c r="EQ22" i="15"/>
  <c r="HG81" i="15"/>
  <c r="FJ80" i="1"/>
  <c r="GC80" i="1"/>
  <c r="GV80" i="1"/>
  <c r="HO80" i="1"/>
  <c r="FJ22" i="15"/>
  <c r="DX22" i="15"/>
  <c r="FJ22" i="1"/>
  <c r="HN80" i="1"/>
  <c r="HF81" i="15"/>
  <c r="HQ22" i="15"/>
  <c r="HQ81" i="15" s="1"/>
  <c r="HP22" i="15"/>
  <c r="HI81" i="15"/>
  <c r="HJ22" i="15"/>
  <c r="HJ81" i="15" s="1"/>
  <c r="HK81" i="15"/>
  <c r="HL22" i="15"/>
  <c r="HL81" i="15" s="1"/>
  <c r="HM81" i="15"/>
  <c r="HN22" i="15"/>
  <c r="HN81" i="15" s="1"/>
  <c r="HU81" i="15"/>
  <c r="HS22" i="15"/>
  <c r="HS81" i="15" s="1"/>
  <c r="P78" i="8"/>
  <c r="K78" i="8"/>
  <c r="N36" i="8"/>
  <c r="N38" i="8" s="1"/>
  <c r="N39" i="8"/>
  <c r="N41" i="8" s="1"/>
  <c r="N42" i="8"/>
  <c r="N44" i="8" s="1"/>
  <c r="N45" i="8"/>
  <c r="N47" i="8" s="1"/>
  <c r="N48" i="8"/>
  <c r="N50" i="8" s="1"/>
  <c r="N51" i="8"/>
  <c r="N54" i="8" s="1"/>
  <c r="N55" i="8"/>
  <c r="N57" i="8" s="1"/>
  <c r="L62" i="8"/>
  <c r="N58" i="8"/>
  <c r="HR81" i="1"/>
  <c r="HQ81" i="1"/>
  <c r="HI81" i="1"/>
  <c r="P20" i="8"/>
  <c r="J19" i="8"/>
  <c r="K17" i="8"/>
  <c r="K19" i="8" s="1"/>
  <c r="J31" i="8"/>
  <c r="J35" i="8"/>
  <c r="J38" i="8"/>
  <c r="J41" i="8"/>
  <c r="J44" i="8"/>
  <c r="J47" i="8"/>
  <c r="J50" i="8"/>
  <c r="J54" i="8"/>
  <c r="J57" i="8"/>
  <c r="J62" i="8"/>
  <c r="H10" i="8"/>
  <c r="J10" i="8"/>
  <c r="H13" i="8"/>
  <c r="J13" i="8"/>
  <c r="K11" i="8"/>
  <c r="K13" i="8" s="1"/>
  <c r="H16" i="8"/>
  <c r="J16" i="8"/>
  <c r="K14" i="8"/>
  <c r="K16" i="8" s="1"/>
  <c r="H19" i="8"/>
  <c r="H31" i="8"/>
  <c r="I35" i="8"/>
  <c r="H35" i="8"/>
  <c r="I38" i="8"/>
  <c r="H38" i="8"/>
  <c r="L38" i="8"/>
  <c r="O38" i="8"/>
  <c r="H41" i="8"/>
  <c r="I41" i="8"/>
  <c r="L41" i="8"/>
  <c r="O41" i="8"/>
  <c r="I44" i="8"/>
  <c r="H44" i="8"/>
  <c r="L44" i="8"/>
  <c r="O44" i="8"/>
  <c r="H47" i="8"/>
  <c r="I47" i="8"/>
  <c r="L47" i="8"/>
  <c r="O47" i="8"/>
  <c r="I50" i="8"/>
  <c r="H50" i="8"/>
  <c r="L50" i="8"/>
  <c r="O50" i="8"/>
  <c r="H54" i="8"/>
  <c r="I54" i="8"/>
  <c r="L54" i="8"/>
  <c r="O54" i="8"/>
  <c r="I57" i="8"/>
  <c r="H57" i="8"/>
  <c r="L57" i="8"/>
  <c r="O57" i="8"/>
  <c r="C60" i="8"/>
  <c r="D60" i="8"/>
  <c r="D59" i="8"/>
  <c r="O59" i="8" s="1"/>
  <c r="F58" i="8"/>
  <c r="O58" i="8" s="1"/>
  <c r="C59" i="8"/>
  <c r="M59" i="8" s="1"/>
  <c r="F60" i="8"/>
  <c r="G60" i="8" s="1"/>
  <c r="D61" i="8"/>
  <c r="O61" i="8" s="1"/>
  <c r="H58" i="8"/>
  <c r="I58" i="8" s="1"/>
  <c r="HO81" i="1" l="1"/>
  <c r="E79" i="8"/>
  <c r="Q79" i="8"/>
  <c r="HP81" i="15"/>
  <c r="O60" i="8"/>
  <c r="O62" i="8" s="1"/>
  <c r="HN81" i="1"/>
  <c r="G58" i="8"/>
  <c r="G62" i="8" s="1"/>
  <c r="K20" i="8"/>
  <c r="K79" i="8" s="1"/>
  <c r="J20" i="8"/>
  <c r="H20" i="8"/>
  <c r="J78" i="8"/>
  <c r="J79" i="8" s="1"/>
  <c r="P79" i="8"/>
  <c r="N60" i="8"/>
  <c r="M60" i="8"/>
  <c r="M62" i="8" s="1"/>
  <c r="M78" i="8" s="1"/>
  <c r="M79" i="8" s="1"/>
  <c r="I20" i="8"/>
  <c r="N59" i="8"/>
  <c r="I62" i="8"/>
  <c r="I78" i="8" s="1"/>
  <c r="H62" i="8"/>
  <c r="H78" i="8" s="1"/>
  <c r="C62" i="8"/>
  <c r="C78" i="8" s="1"/>
  <c r="C79" i="8" s="1"/>
  <c r="F62" i="8"/>
  <c r="F78" i="8" s="1"/>
  <c r="F79" i="8" s="1"/>
  <c r="D62" i="8"/>
  <c r="D78" i="8" s="1"/>
  <c r="D79" i="8" s="1"/>
  <c r="H79" i="8" l="1"/>
  <c r="I79" i="8"/>
  <c r="N62" i="8"/>
  <c r="G78" i="8"/>
  <c r="G79" i="8" s="1"/>
  <c r="L29" i="8" l="1"/>
  <c r="O29" i="8" s="1"/>
  <c r="L27" i="8"/>
  <c r="O27" i="8" s="1"/>
  <c r="L30" i="8"/>
  <c r="O30" i="8" s="1"/>
  <c r="L25" i="8"/>
  <c r="O25" i="8" s="1"/>
  <c r="L23" i="8"/>
  <c r="O23" i="8" s="1"/>
  <c r="L22" i="8"/>
  <c r="O22" i="8" s="1"/>
  <c r="N33" i="1"/>
  <c r="L33" i="1"/>
  <c r="O33" i="1"/>
  <c r="L21" i="8"/>
  <c r="O21" i="8" s="1"/>
  <c r="N21" i="8" l="1"/>
  <c r="N22" i="8"/>
  <c r="N23" i="8"/>
  <c r="N25" i="8"/>
  <c r="N30" i="8"/>
  <c r="N27" i="8"/>
  <c r="N29" i="8"/>
  <c r="O31" i="8"/>
  <c r="L31" i="8"/>
  <c r="N21" i="1"/>
  <c r="L21" i="1"/>
  <c r="O21" i="1"/>
  <c r="N19" i="8"/>
  <c r="N31" i="8" l="1"/>
  <c r="O19" i="8"/>
  <c r="L19" i="8"/>
  <c r="N18" i="1"/>
  <c r="L18" i="1"/>
  <c r="O18" i="1"/>
  <c r="O16" i="8" l="1"/>
  <c r="L16" i="8"/>
  <c r="L15" i="1"/>
  <c r="O13" i="8"/>
  <c r="N15" i="1"/>
  <c r="O20" i="8" l="1"/>
  <c r="O15" i="1"/>
  <c r="N13" i="8"/>
  <c r="N20" i="8" s="1"/>
  <c r="L13" i="8"/>
  <c r="L12" i="1"/>
  <c r="L22" i="1" s="1"/>
  <c r="O12" i="1" l="1"/>
  <c r="N12" i="1"/>
  <c r="N22" i="1" s="1"/>
  <c r="L10" i="8"/>
  <c r="L20" i="8" s="1"/>
  <c r="O22" i="1" l="1"/>
  <c r="N79" i="8"/>
  <c r="N78" i="8"/>
  <c r="N35" i="8"/>
  <c r="N32" i="8"/>
  <c r="FT79" i="1"/>
  <c r="O79" i="8"/>
  <c r="O78" i="8"/>
  <c r="O35" i="8"/>
  <c r="O32" i="8"/>
  <c r="N37" i="15"/>
  <c r="N34" i="15"/>
  <c r="O35" i="15"/>
  <c r="L35" i="15"/>
  <c r="N35" i="15"/>
  <c r="HF79" i="1"/>
  <c r="HF80" i="1"/>
  <c r="HF81" i="1"/>
  <c r="GM79" i="1"/>
  <c r="O37" i="15"/>
  <c r="GN79" i="15"/>
  <c r="L37" i="1"/>
  <c r="N34" i="1"/>
  <c r="N37" i="1"/>
  <c r="N80" i="1"/>
  <c r="X78" i="12"/>
  <c r="L79" i="8"/>
  <c r="L78" i="8"/>
  <c r="O34" i="1"/>
  <c r="L34" i="1"/>
  <c r="L32" i="8"/>
  <c r="L35" i="8"/>
  <c r="FT79" i="15"/>
  <c r="HF78" i="14"/>
  <c r="O33" i="8"/>
  <c r="L33" i="8"/>
  <c r="N33" i="8"/>
  <c r="O34" i="15"/>
  <c r="L34" i="15"/>
  <c r="L37" i="15"/>
  <c r="O35" i="1"/>
  <c r="L35" i="1"/>
  <c r="N35" i="1"/>
  <c r="HH79" i="15"/>
  <c r="HH80" i="15"/>
  <c r="HH81" i="15"/>
</calcChain>
</file>

<file path=xl/sharedStrings.xml><?xml version="1.0" encoding="utf-8"?>
<sst xmlns="http://schemas.openxmlformats.org/spreadsheetml/2006/main" count="8556" uniqueCount="101">
  <si>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</si>
  <si>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</si>
  <si>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</si>
  <si>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</si>
  <si>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</si>
  <si>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</si>
  <si>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</si>
  <si>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</si>
  <si>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</si>
  <si>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</si>
  <si>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</si>
  <si>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</si>
  <si>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MONTH HOURS:</t>
  </si>
  <si>
    <t>PLANT</t>
  </si>
  <si>
    <t>UNIT</t>
  </si>
  <si>
    <t>AH</t>
  </si>
  <si>
    <t>SH</t>
  </si>
  <si>
    <t>RSH</t>
  </si>
  <si>
    <t>FOH</t>
  </si>
  <si>
    <t>FOF</t>
  </si>
  <si>
    <t>POH</t>
  </si>
  <si>
    <t>POF</t>
  </si>
  <si>
    <t>MOH</t>
  </si>
  <si>
    <t>MOF</t>
  </si>
  <si>
    <t>EUDH</t>
  </si>
  <si>
    <t>OA</t>
  </si>
  <si>
    <t>EAF</t>
  </si>
  <si>
    <t>EFOR</t>
  </si>
  <si>
    <t>CF</t>
  </si>
  <si>
    <t>Gross Generation</t>
  </si>
  <si>
    <t>Net Capacity</t>
  </si>
  <si>
    <t>SAN</t>
  </si>
  <si>
    <t>CT 5</t>
  </si>
  <si>
    <t>JUAN</t>
  </si>
  <si>
    <t>ST 5</t>
  </si>
  <si>
    <t>CT 6</t>
  </si>
  <si>
    <t>ST 6</t>
  </si>
  <si>
    <t>TOTAL</t>
  </si>
  <si>
    <t>PALO</t>
  </si>
  <si>
    <t>SECO</t>
  </si>
  <si>
    <t>COSTA</t>
  </si>
  <si>
    <t>SUR</t>
  </si>
  <si>
    <t>AGUIRRE</t>
  </si>
  <si>
    <t>Total Baseloads</t>
  </si>
  <si>
    <t>AGUIRRE CC</t>
  </si>
  <si>
    <t>V-1</t>
  </si>
  <si>
    <t>1-1</t>
  </si>
  <si>
    <t>1-2</t>
  </si>
  <si>
    <t>1-3</t>
  </si>
  <si>
    <t>1-4</t>
  </si>
  <si>
    <t>V-2</t>
  </si>
  <si>
    <t>2-1</t>
  </si>
  <si>
    <t>2-2</t>
  </si>
  <si>
    <t>2-3</t>
  </si>
  <si>
    <t>2-4</t>
  </si>
  <si>
    <t>YABUCOA</t>
  </si>
  <si>
    <t>JOBOS</t>
  </si>
  <si>
    <t>DAGUAO</t>
  </si>
  <si>
    <t>PALO SECO PW</t>
  </si>
  <si>
    <t>MP 1</t>
  </si>
  <si>
    <t>FT-8</t>
  </si>
  <si>
    <t>MP 2</t>
  </si>
  <si>
    <t>MP 3</t>
  </si>
  <si>
    <t>CAMBALACHE</t>
  </si>
  <si>
    <t>2</t>
  </si>
  <si>
    <t>3</t>
  </si>
  <si>
    <t>MAYAGUEZ</t>
  </si>
  <si>
    <t>1</t>
  </si>
  <si>
    <t>SAN JUAN TM</t>
  </si>
  <si>
    <t>TM 1</t>
  </si>
  <si>
    <t>N/A</t>
  </si>
  <si>
    <t>TM 2</t>
  </si>
  <si>
    <t>TM 3</t>
  </si>
  <si>
    <t>TM 4</t>
  </si>
  <si>
    <t>TM 5</t>
  </si>
  <si>
    <t>TM 6</t>
  </si>
  <si>
    <t>TM 7</t>
  </si>
  <si>
    <t>TM 8</t>
  </si>
  <si>
    <t>TM 9</t>
  </si>
  <si>
    <t>TM 10</t>
  </si>
  <si>
    <t>PALO SECO TM</t>
  </si>
  <si>
    <t>Total Peakers</t>
  </si>
  <si>
    <t>Total System</t>
  </si>
  <si>
    <t>Total Generation</t>
  </si>
  <si>
    <t>Total Gen FY 23-24 =</t>
  </si>
  <si>
    <t>TMs (April-June 2024)</t>
  </si>
  <si>
    <t>FISCAL YEAR 2023-24 HOURS:</t>
  </si>
  <si>
    <t>TOTAL TM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</si>
  <si>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</si>
  <si>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</si>
  <si>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</si>
  <si>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</si>
  <si>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</si>
  <si>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</si>
  <si>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</si>
  <si>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</si>
  <si>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</si>
  <si>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</si>
  <si>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</si>
  <si>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FOO</t>
  </si>
  <si>
    <t>Gross Generation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</si>
</sst>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"/>
    <numFmt numFmtId="167" formatCode="0.0%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242424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rgb="FF24242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ptos Narrow"/>
      <family val="2"/>
    </font>
    <font>
      <sz val="11"/>
      <color rgb="FF000000"/>
      <name val="Arial"/>
      <family val="2"/>
    </font>
    <font>
      <b/>
      <sz val="11"/>
      <color rgb="FF242424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</font>
    <font>
      <sz val="11"/>
      <color rgb="FF242424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2" fontId="9" fillId="2" borderId="0" xfId="0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165" fontId="9" fillId="2" borderId="0" xfId="1" applyNumberFormat="1" applyFont="1" applyFill="1" applyAlignment="1">
      <alignment horizontal="center" vertical="center"/>
    </xf>
    <xf numFmtId="1" fontId="13" fillId="2" borderId="0" xfId="0" applyNumberFormat="1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" fontId="13" fillId="0" borderId="0" xfId="0" applyNumberFormat="1" applyFont="1" applyAlignment="1" applyProtection="1">
      <alignment horizontal="center" vertical="center"/>
      <protection locked="0"/>
    </xf>
    <xf numFmtId="2" fontId="13" fillId="0" borderId="0" xfId="0" applyNumberFormat="1" applyFont="1" applyAlignment="1">
      <alignment horizontal="center" vertical="center"/>
    </xf>
    <xf numFmtId="165" fontId="13" fillId="0" borderId="0" xfId="1" applyNumberFormat="1" applyFont="1" applyAlignment="1">
      <alignment horizontal="center" vertical="center" wrapText="1"/>
    </xf>
    <xf numFmtId="0" fontId="9" fillId="0" borderId="0" xfId="1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  <xf numFmtId="165" fontId="13" fillId="2" borderId="0" xfId="1" applyNumberFormat="1" applyFont="1" applyFill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165" fontId="13" fillId="2" borderId="2" xfId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5" fontId="13" fillId="2" borderId="0" xfId="1" applyNumberFormat="1" applyFont="1" applyFill="1" applyAlignment="1" applyProtection="1">
      <alignment horizontal="right" vertical="center"/>
      <protection locked="0"/>
    </xf>
    <xf numFmtId="49" fontId="9" fillId="2" borderId="0" xfId="0" applyNumberFormat="1" applyFont="1" applyFill="1" applyAlignment="1">
      <alignment horizontal="center" vertical="center"/>
    </xf>
    <xf numFmtId="2" fontId="13" fillId="2" borderId="0" xfId="0" applyNumberFormat="1" applyFont="1" applyFill="1" applyAlignment="1" applyProtection="1">
      <alignment horizontal="center" vertical="center"/>
      <protection locked="0"/>
    </xf>
    <xf numFmtId="2" fontId="13" fillId="2" borderId="0" xfId="0" applyNumberFormat="1" applyFont="1" applyFill="1" applyAlignment="1">
      <alignment horizontal="center" vertical="center"/>
    </xf>
    <xf numFmtId="165" fontId="13" fillId="2" borderId="0" xfId="1" applyNumberFormat="1" applyFont="1" applyFill="1" applyBorder="1" applyAlignment="1" applyProtection="1">
      <alignment horizontal="right" vertical="center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3" fontId="9" fillId="2" borderId="0" xfId="1" applyFont="1" applyFill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43" fontId="9" fillId="2" borderId="2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4" fontId="9" fillId="2" borderId="0" xfId="0" applyNumberFormat="1" applyFont="1" applyFill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43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/>
    </xf>
    <xf numFmtId="0" fontId="15" fillId="2" borderId="0" xfId="0" applyFont="1" applyFill="1" applyAlignment="1">
      <alignment horizontal="center" vertical="center"/>
    </xf>
    <xf numFmtId="3" fontId="9" fillId="0" borderId="0" xfId="0" applyNumberFormat="1" applyFont="1" applyAlignment="1">
      <alignment vertical="center"/>
    </xf>
    <xf numFmtId="43" fontId="9" fillId="2" borderId="0" xfId="0" applyNumberFormat="1" applyFont="1" applyFill="1" applyAlignment="1">
      <alignment vertical="center" wrapText="1"/>
    </xf>
    <xf numFmtId="2" fontId="9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2" borderId="0" xfId="0" applyNumberFormat="1" applyFont="1" applyFill="1" applyAlignment="1">
      <alignment horizontal="center" vertical="center" wrapText="1"/>
    </xf>
    <xf numFmtId="166" fontId="9" fillId="2" borderId="0" xfId="0" applyNumberFormat="1" applyFont="1" applyFill="1" applyAlignment="1">
      <alignment horizontal="center" vertical="center" wrapText="1"/>
    </xf>
    <xf numFmtId="1" fontId="9" fillId="2" borderId="0" xfId="0" applyNumberFormat="1" applyFont="1" applyFill="1" applyAlignment="1">
      <alignment horizontal="center" vertical="center" wrapText="1"/>
    </xf>
    <xf numFmtId="43" fontId="9" fillId="0" borderId="0" xfId="0" applyNumberFormat="1" applyFont="1" applyAlignment="1">
      <alignment horizontal="center" vertical="center" wrapText="1"/>
    </xf>
    <xf numFmtId="43" fontId="9" fillId="2" borderId="0" xfId="0" applyNumberFormat="1" applyFont="1" applyFill="1" applyAlignment="1">
      <alignment horizontal="center" vertical="center" wrapText="1"/>
    </xf>
    <xf numFmtId="43" fontId="9" fillId="2" borderId="0" xfId="0" applyNumberFormat="1" applyFont="1" applyFill="1" applyAlignment="1">
      <alignment horizontal="center" vertical="center"/>
    </xf>
    <xf numFmtId="43" fontId="9" fillId="2" borderId="2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Alignment="1">
      <alignment vertical="center" wrapText="1"/>
    </xf>
    <xf numFmtId="43" fontId="9" fillId="2" borderId="0" xfId="1" applyFont="1" applyFill="1" applyBorder="1" applyAlignment="1">
      <alignment vertical="center" wrapText="1"/>
    </xf>
    <xf numFmtId="2" fontId="9" fillId="2" borderId="0" xfId="1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2" fontId="9" fillId="4" borderId="0" xfId="0" applyNumberFormat="1" applyFont="1" applyFill="1" applyAlignment="1">
      <alignment horizontal="center" vertical="center"/>
    </xf>
    <xf numFmtId="43" fontId="9" fillId="4" borderId="0" xfId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2" fontId="10" fillId="4" borderId="0" xfId="0" applyNumberFormat="1" applyFont="1" applyFill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2" fontId="9" fillId="4" borderId="2" xfId="0" applyNumberFormat="1" applyFont="1" applyFill="1" applyBorder="1" applyAlignment="1">
      <alignment horizontal="center" vertical="center"/>
    </xf>
    <xf numFmtId="43" fontId="9" fillId="4" borderId="2" xfId="1" applyFont="1" applyFill="1" applyBorder="1" applyAlignment="1">
      <alignment horizontal="center" vertical="center"/>
    </xf>
    <xf numFmtId="4" fontId="13" fillId="4" borderId="2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5" fontId="9" fillId="0" borderId="0" xfId="1" applyNumberFormat="1" applyFont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43" fontId="9" fillId="0" borderId="2" xfId="1" applyFont="1" applyFill="1" applyBorder="1" applyAlignment="1">
      <alignment horizontal="center" vertical="center"/>
    </xf>
    <xf numFmtId="165" fontId="9" fillId="0" borderId="2" xfId="1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5" fontId="0" fillId="0" borderId="0" xfId="1" applyNumberFormat="1" applyFont="1" applyFill="1" applyAlignment="1">
      <alignment vertical="center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3" fontId="0" fillId="0" borderId="7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9" fontId="10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65" fontId="9" fillId="0" borderId="8" xfId="1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43" fontId="11" fillId="2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43" fontId="1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vertical="center"/>
    </xf>
    <xf numFmtId="167" fontId="10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/>
    </xf>
    <xf numFmtId="167" fontId="9" fillId="0" borderId="8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67" fontId="10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/>
    </xf>
    <xf numFmtId="167" fontId="16" fillId="0" borderId="2" xfId="0" applyNumberFormat="1" applyFont="1" applyBorder="1" applyAlignment="1">
      <alignment horizontal="center" vertical="center"/>
    </xf>
    <xf numFmtId="9" fontId="16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10" fontId="16" fillId="0" borderId="2" xfId="0" applyNumberFormat="1" applyFont="1" applyBorder="1" applyAlignment="1">
      <alignment horizontal="center" vertical="center"/>
    </xf>
    <xf numFmtId="165" fontId="11" fillId="0" borderId="2" xfId="1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vertical="center"/>
    </xf>
    <xf numFmtId="167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67" fontId="4" fillId="0" borderId="9" xfId="0" applyNumberFormat="1" applyFon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43" fontId="0" fillId="0" borderId="9" xfId="0" applyNumberForma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165" fontId="0" fillId="0" borderId="7" xfId="1" applyNumberFormat="1" applyFont="1" applyFill="1" applyBorder="1" applyAlignment="1">
      <alignment vertical="center"/>
    </xf>
    <xf numFmtId="43" fontId="9" fillId="3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167" fontId="4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0" fontId="10" fillId="5" borderId="0" xfId="0" applyFont="1" applyFill="1" applyAlignment="1">
      <alignment horizontal="center" vertical="center"/>
    </xf>
    <xf numFmtId="43" fontId="9" fillId="5" borderId="0" xfId="0" applyNumberFormat="1" applyFont="1" applyFill="1" applyAlignment="1">
      <alignment horizontal="center" vertical="center"/>
    </xf>
    <xf numFmtId="2" fontId="10" fillId="5" borderId="0" xfId="0" applyNumberFormat="1" applyFont="1" applyFill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2" fontId="9" fillId="5" borderId="0" xfId="0" applyNumberFormat="1" applyFont="1" applyFill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43" fontId="11" fillId="0" borderId="2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43" fontId="0" fillId="0" borderId="0" xfId="1" applyFont="1" applyFill="1" applyAlignment="1">
      <alignment vertical="center"/>
    </xf>
    <xf numFmtId="167" fontId="10" fillId="0" borderId="0" xfId="0" applyNumberFormat="1" applyFont="1" applyAlignment="1">
      <alignment horizontal="center" vertical="center"/>
    </xf>
    <xf numFmtId="167" fontId="15" fillId="0" borderId="0" xfId="0" applyNumberFormat="1" applyFont="1"/>
    <xf numFmtId="166" fontId="9" fillId="0" borderId="8" xfId="0" applyNumberFormat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3" fontId="9" fillId="0" borderId="9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3" fontId="11" fillId="0" borderId="9" xfId="0" applyNumberFormat="1" applyFont="1" applyBorder="1" applyAlignment="1">
      <alignment horizontal="center" vertical="center"/>
    </xf>
    <xf numFmtId="43" fontId="9" fillId="0" borderId="8" xfId="0" applyNumberFormat="1" applyFont="1" applyBorder="1" applyAlignment="1">
      <alignment horizontal="center" vertical="center"/>
    </xf>
    <xf numFmtId="165" fontId="9" fillId="0" borderId="9" xfId="1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7" xfId="0" applyNumberFormat="1" applyBorder="1" applyAlignment="1">
      <alignment vertical="center"/>
    </xf>
    <xf numFmtId="1" fontId="0" fillId="0" borderId="0" xfId="1" applyNumberFormat="1" applyFont="1" applyFill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6" borderId="0" xfId="0" applyFill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1" fontId="0" fillId="6" borderId="0" xfId="0" applyNumberFormat="1" applyFill="1" applyAlignment="1">
      <alignment vertical="center"/>
    </xf>
    <xf numFmtId="0" fontId="0" fillId="6" borderId="7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165" fontId="6" fillId="6" borderId="2" xfId="0" applyNumberFormat="1" applyFon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2" fontId="0" fillId="6" borderId="0" xfId="0" applyNumberFormat="1" applyFill="1" applyAlignment="1">
      <alignment vertical="center"/>
    </xf>
    <xf numFmtId="43" fontId="0" fillId="6" borderId="7" xfId="0" applyNumberFormat="1" applyFill="1" applyBorder="1" applyAlignment="1">
      <alignment vertical="center"/>
    </xf>
    <xf numFmtId="43" fontId="6" fillId="6" borderId="0" xfId="0" applyNumberFormat="1" applyFont="1" applyFill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7" fontId="4" fillId="6" borderId="7" xfId="0" applyNumberFormat="1" applyFont="1" applyFill="1" applyBorder="1" applyAlignment="1">
      <alignment horizontal="center" vertical="center"/>
    </xf>
    <xf numFmtId="167" fontId="0" fillId="6" borderId="7" xfId="0" applyNumberFormat="1" applyFill="1" applyBorder="1" applyAlignment="1">
      <alignment horizontal="center" vertical="center"/>
    </xf>
    <xf numFmtId="167" fontId="0" fillId="6" borderId="9" xfId="0" applyNumberFormat="1" applyFill="1" applyBorder="1" applyAlignment="1">
      <alignment horizontal="center" vertical="center"/>
    </xf>
    <xf numFmtId="167" fontId="5" fillId="6" borderId="2" xfId="0" applyNumberFormat="1" applyFont="1" applyFill="1" applyBorder="1" applyAlignment="1">
      <alignment horizontal="center" vertical="center"/>
    </xf>
    <xf numFmtId="167" fontId="0" fillId="6" borderId="2" xfId="0" applyNumberFormat="1" applyFill="1" applyBorder="1" applyAlignment="1">
      <alignment vertical="center"/>
    </xf>
    <xf numFmtId="167" fontId="0" fillId="6" borderId="7" xfId="0" applyNumberFormat="1" applyFill="1" applyBorder="1" applyAlignment="1">
      <alignment vertical="center"/>
    </xf>
    <xf numFmtId="167" fontId="6" fillId="6" borderId="0" xfId="0" applyNumberFormat="1" applyFont="1" applyFill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2" fontId="9" fillId="6" borderId="0" xfId="0" applyNumberFormat="1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49" fontId="11" fillId="6" borderId="0" xfId="0" applyNumberFormat="1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167" fontId="9" fillId="6" borderId="0" xfId="0" applyNumberFormat="1" applyFont="1" applyFill="1" applyAlignment="1">
      <alignment horizontal="center" vertical="center"/>
    </xf>
    <xf numFmtId="167" fontId="10" fillId="6" borderId="1" xfId="0" applyNumberFormat="1" applyFont="1" applyFill="1" applyBorder="1" applyAlignment="1">
      <alignment horizontal="center" vertical="center"/>
    </xf>
    <xf numFmtId="2" fontId="10" fillId="6" borderId="0" xfId="0" applyNumberFormat="1" applyFont="1" applyFill="1" applyAlignment="1">
      <alignment horizontal="center" vertical="center"/>
    </xf>
    <xf numFmtId="0" fontId="11" fillId="6" borderId="0" xfId="0" applyFont="1" applyFill="1" applyAlignment="1">
      <alignment horizontal="left" vertical="center" wrapText="1"/>
    </xf>
    <xf numFmtId="43" fontId="9" fillId="6" borderId="1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167" fontId="10" fillId="6" borderId="2" xfId="0" applyNumberFormat="1" applyFont="1" applyFill="1" applyBorder="1" applyAlignment="1">
      <alignment horizontal="center" vertical="center"/>
    </xf>
    <xf numFmtId="167" fontId="10" fillId="6" borderId="6" xfId="0" applyNumberFormat="1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2" fontId="9" fillId="6" borderId="1" xfId="0" applyNumberFormat="1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/>
    </xf>
    <xf numFmtId="43" fontId="9" fillId="6" borderId="8" xfId="0" applyNumberFormat="1" applyFont="1" applyFill="1" applyBorder="1" applyAlignment="1">
      <alignment horizontal="center" vertical="center"/>
    </xf>
    <xf numFmtId="167" fontId="10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9" fontId="9" fillId="6" borderId="0" xfId="0" applyNumberFormat="1" applyFont="1" applyFill="1" applyAlignment="1">
      <alignment horizontal="center" vertical="center"/>
    </xf>
    <xf numFmtId="167" fontId="16" fillId="6" borderId="2" xfId="0" applyNumberFormat="1" applyFont="1" applyFill="1" applyBorder="1" applyAlignment="1">
      <alignment horizontal="center" vertical="center"/>
    </xf>
    <xf numFmtId="165" fontId="11" fillId="6" borderId="2" xfId="0" applyNumberFormat="1" applyFont="1" applyFill="1" applyBorder="1" applyAlignment="1">
      <alignment horizontal="center" vertical="center"/>
    </xf>
    <xf numFmtId="165" fontId="11" fillId="6" borderId="9" xfId="0" applyNumberFormat="1" applyFont="1" applyFill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/>
    </xf>
    <xf numFmtId="167" fontId="11" fillId="6" borderId="9" xfId="0" applyNumberFormat="1" applyFont="1" applyFill="1" applyBorder="1" applyAlignment="1">
      <alignment horizontal="center" vertical="center"/>
    </xf>
    <xf numFmtId="167" fontId="11" fillId="6" borderId="2" xfId="0" applyNumberFormat="1" applyFont="1" applyFill="1" applyBorder="1" applyAlignment="1">
      <alignment horizontal="center" vertical="center"/>
    </xf>
    <xf numFmtId="167" fontId="11" fillId="6" borderId="0" xfId="0" applyNumberFormat="1" applyFont="1" applyFill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167" fontId="18" fillId="6" borderId="0" xfId="0" applyNumberFormat="1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KPIs/Performance%20indicators_2023.xlsx" TargetMode="External"/><Relationship Id="rId1" Type="http://schemas.openxmlformats.org/officeDocument/2006/relationships/externalLinkPath" Target="Performance%20indicators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erapr1.sharepoint.com/sites/Genera-PRReports/Shared%20Documents/Performance%20Indicators/Performance%20indicators_2024.xlsx" TargetMode="External"/><Relationship Id="rId1" Type="http://schemas.openxmlformats.org/officeDocument/2006/relationships/externalLinkPath" Target="file:///C:\Users\JanCRodriguezVelazqu\Downloads\Performance%20indicator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IHEDINDS7S5ALEHGXURW75HIF">
      <xxl21:absoluteUrl r:id="rId2"/>
    </xxl21:alternateUrls>
    <sheetNames>
      <sheetName val="DISP_ENE"/>
      <sheetName val="DISP_FEB"/>
      <sheetName val="DISP_MAR"/>
      <sheetName val="DISP_ABR"/>
      <sheetName val="DISP_MAY"/>
      <sheetName val="DISP_JUN"/>
      <sheetName val="DISP_JUL"/>
      <sheetName val="DISP_AGO"/>
      <sheetName val="DISP_SEP"/>
      <sheetName val="DISP_OCT"/>
      <sheetName val="DISP_NOV"/>
      <sheetName val="DISP_DIC"/>
      <sheetName val="ACUM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>
            <v>744</v>
          </cell>
          <cell r="D8">
            <v>744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M8">
            <v>109051</v>
          </cell>
          <cell r="O8">
            <v>146.57392473118281</v>
          </cell>
        </row>
        <row r="10">
          <cell r="C10">
            <v>744</v>
          </cell>
          <cell r="D10">
            <v>744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M10">
            <v>37701</v>
          </cell>
          <cell r="O10">
            <v>50.673387096774199</v>
          </cell>
        </row>
        <row r="12">
          <cell r="C12">
            <v>731</v>
          </cell>
          <cell r="D12">
            <v>731</v>
          </cell>
          <cell r="E12">
            <v>0</v>
          </cell>
          <cell r="F12">
            <v>13</v>
          </cell>
          <cell r="G12">
            <v>0</v>
          </cell>
          <cell r="H12">
            <v>0</v>
          </cell>
          <cell r="M12">
            <v>106301</v>
          </cell>
          <cell r="O12">
            <v>145.41860465116281</v>
          </cell>
        </row>
        <row r="14">
          <cell r="C14">
            <v>721</v>
          </cell>
          <cell r="D14">
            <v>721</v>
          </cell>
          <cell r="E14">
            <v>0</v>
          </cell>
          <cell r="F14">
            <v>23</v>
          </cell>
          <cell r="G14">
            <v>0</v>
          </cell>
          <cell r="H14">
            <v>0</v>
          </cell>
          <cell r="M14">
            <v>33816</v>
          </cell>
          <cell r="O14">
            <v>46.901525658807209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744</v>
          </cell>
          <cell r="H16">
            <v>0</v>
          </cell>
          <cell r="M16">
            <v>0</v>
          </cell>
          <cell r="O16">
            <v>0</v>
          </cell>
        </row>
        <row r="20">
          <cell r="C20">
            <v>744</v>
          </cell>
          <cell r="D20">
            <v>744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M20">
            <v>62845</v>
          </cell>
          <cell r="O20">
            <v>84.469086021505376</v>
          </cell>
        </row>
        <row r="30">
          <cell r="C30">
            <v>532</v>
          </cell>
          <cell r="D30">
            <v>532</v>
          </cell>
          <cell r="E30">
            <v>0</v>
          </cell>
          <cell r="F30">
            <v>212</v>
          </cell>
          <cell r="G30">
            <v>0</v>
          </cell>
          <cell r="H30">
            <v>0</v>
          </cell>
          <cell r="M30">
            <v>78483</v>
          </cell>
          <cell r="O30">
            <v>147.52443609022561</v>
          </cell>
        </row>
        <row r="32">
          <cell r="C32">
            <v>736</v>
          </cell>
          <cell r="D32">
            <v>736</v>
          </cell>
          <cell r="E32">
            <v>0</v>
          </cell>
          <cell r="F32">
            <v>8</v>
          </cell>
          <cell r="G32">
            <v>0</v>
          </cell>
          <cell r="H32">
            <v>0</v>
          </cell>
          <cell r="M32">
            <v>115375</v>
          </cell>
          <cell r="O32">
            <v>156.75951086956519</v>
          </cell>
        </row>
        <row r="44">
          <cell r="C44">
            <v>73</v>
          </cell>
          <cell r="D44">
            <v>73</v>
          </cell>
          <cell r="E44">
            <v>0</v>
          </cell>
          <cell r="F44">
            <v>95</v>
          </cell>
          <cell r="G44">
            <v>576</v>
          </cell>
          <cell r="H44">
            <v>0</v>
          </cell>
          <cell r="M44">
            <v>13090</v>
          </cell>
          <cell r="O44">
            <v>179.3150684931507</v>
          </cell>
        </row>
        <row r="46">
          <cell r="C46">
            <v>643</v>
          </cell>
          <cell r="D46">
            <v>643</v>
          </cell>
          <cell r="E46">
            <v>0</v>
          </cell>
          <cell r="F46">
            <v>47</v>
          </cell>
          <cell r="G46">
            <v>0</v>
          </cell>
          <cell r="H46">
            <v>54</v>
          </cell>
          <cell r="M46">
            <v>142050</v>
          </cell>
          <cell r="O46">
            <v>220.91757387247279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744</v>
          </cell>
          <cell r="G50">
            <v>0</v>
          </cell>
          <cell r="H50">
            <v>0</v>
          </cell>
          <cell r="M50">
            <v>0</v>
          </cell>
          <cell r="O50">
            <v>0</v>
          </cell>
        </row>
        <row r="52">
          <cell r="C52">
            <v>577</v>
          </cell>
          <cell r="D52">
            <v>577</v>
          </cell>
          <cell r="E52">
            <v>0</v>
          </cell>
          <cell r="F52">
            <v>167</v>
          </cell>
          <cell r="G52">
            <v>0</v>
          </cell>
          <cell r="H52">
            <v>0</v>
          </cell>
          <cell r="M52">
            <v>172270</v>
          </cell>
          <cell r="O52">
            <v>298.56152512998273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744</v>
          </cell>
          <cell r="G67">
            <v>0</v>
          </cell>
          <cell r="H67">
            <v>0</v>
          </cell>
          <cell r="M67">
            <v>0</v>
          </cell>
          <cell r="O67">
            <v>0</v>
          </cell>
        </row>
        <row r="69">
          <cell r="C69">
            <v>743</v>
          </cell>
          <cell r="D69">
            <v>631</v>
          </cell>
          <cell r="E69">
            <v>112</v>
          </cell>
          <cell r="F69">
            <v>1</v>
          </cell>
          <cell r="G69">
            <v>0</v>
          </cell>
          <cell r="H69">
            <v>0</v>
          </cell>
          <cell r="M69">
            <v>21567</v>
          </cell>
          <cell r="O69">
            <v>34.17908082408875</v>
          </cell>
        </row>
        <row r="71">
          <cell r="C71">
            <v>744</v>
          </cell>
          <cell r="D71">
            <v>631</v>
          </cell>
          <cell r="E71">
            <v>113</v>
          </cell>
          <cell r="F71">
            <v>0</v>
          </cell>
          <cell r="G71">
            <v>0</v>
          </cell>
          <cell r="H71">
            <v>0</v>
          </cell>
          <cell r="M71">
            <v>21468</v>
          </cell>
          <cell r="O71">
            <v>34.022187004754358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744</v>
          </cell>
          <cell r="H73">
            <v>0</v>
          </cell>
          <cell r="M73">
            <v>0</v>
          </cell>
          <cell r="O73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744</v>
          </cell>
          <cell r="G75">
            <v>0</v>
          </cell>
          <cell r="H75">
            <v>0</v>
          </cell>
          <cell r="M75">
            <v>0</v>
          </cell>
          <cell r="O75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744</v>
          </cell>
          <cell r="H79">
            <v>0</v>
          </cell>
          <cell r="M79">
            <v>0</v>
          </cell>
          <cell r="O79">
            <v>0</v>
          </cell>
        </row>
        <row r="81">
          <cell r="C81">
            <v>4</v>
          </cell>
          <cell r="D81">
            <v>4</v>
          </cell>
          <cell r="E81">
            <v>0</v>
          </cell>
          <cell r="F81">
            <v>740</v>
          </cell>
          <cell r="G81">
            <v>0</v>
          </cell>
          <cell r="H81">
            <v>0</v>
          </cell>
          <cell r="M81">
            <v>9</v>
          </cell>
          <cell r="O81">
            <v>2.25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744</v>
          </cell>
          <cell r="H83">
            <v>0</v>
          </cell>
          <cell r="M83">
            <v>0</v>
          </cell>
          <cell r="O83">
            <v>0</v>
          </cell>
        </row>
        <row r="85">
          <cell r="C85">
            <v>686</v>
          </cell>
          <cell r="D85">
            <v>520</v>
          </cell>
          <cell r="E85">
            <v>166</v>
          </cell>
          <cell r="F85">
            <v>12</v>
          </cell>
          <cell r="G85">
            <v>0</v>
          </cell>
          <cell r="H85">
            <v>46</v>
          </cell>
          <cell r="M85">
            <v>18326</v>
          </cell>
          <cell r="O85">
            <v>35.242307692307698</v>
          </cell>
        </row>
        <row r="87">
          <cell r="C87">
            <v>698</v>
          </cell>
          <cell r="D87">
            <v>548</v>
          </cell>
          <cell r="E87">
            <v>150</v>
          </cell>
          <cell r="F87">
            <v>0</v>
          </cell>
          <cell r="G87">
            <v>0</v>
          </cell>
          <cell r="H87">
            <v>46</v>
          </cell>
          <cell r="M87">
            <v>19558</v>
          </cell>
          <cell r="O87">
            <v>35.689781021897808</v>
          </cell>
        </row>
        <row r="106">
          <cell r="D106">
            <v>744</v>
          </cell>
          <cell r="E106">
            <v>329</v>
          </cell>
          <cell r="F106">
            <v>415</v>
          </cell>
          <cell r="G106">
            <v>0</v>
          </cell>
          <cell r="H106">
            <v>0</v>
          </cell>
          <cell r="I106">
            <v>0</v>
          </cell>
          <cell r="M106">
            <v>6156</v>
          </cell>
          <cell r="O106">
            <v>18.711246200607899</v>
          </cell>
        </row>
        <row r="108">
          <cell r="D108">
            <v>505</v>
          </cell>
          <cell r="E108">
            <v>169</v>
          </cell>
          <cell r="F108">
            <v>336</v>
          </cell>
          <cell r="G108">
            <v>239</v>
          </cell>
          <cell r="H108">
            <v>0</v>
          </cell>
          <cell r="I108">
            <v>0</v>
          </cell>
          <cell r="M108">
            <v>2322</v>
          </cell>
          <cell r="O108">
            <v>13.739644970414201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744</v>
          </cell>
          <cell r="I110">
            <v>0</v>
          </cell>
          <cell r="M110">
            <v>0</v>
          </cell>
          <cell r="O110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744</v>
          </cell>
          <cell r="H120">
            <v>0</v>
          </cell>
          <cell r="I120">
            <v>0</v>
          </cell>
          <cell r="M120">
            <v>0</v>
          </cell>
          <cell r="O120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744</v>
          </cell>
          <cell r="H122">
            <v>0</v>
          </cell>
          <cell r="I122">
            <v>0</v>
          </cell>
          <cell r="M122">
            <v>0</v>
          </cell>
          <cell r="O122">
            <v>0</v>
          </cell>
        </row>
        <row r="125">
          <cell r="D125"/>
          <cell r="E125"/>
          <cell r="F125"/>
          <cell r="G125"/>
          <cell r="H125"/>
          <cell r="I125"/>
          <cell r="M125"/>
          <cell r="O125"/>
        </row>
        <row r="126">
          <cell r="D126">
            <v>0</v>
          </cell>
          <cell r="E126">
            <v>0</v>
          </cell>
          <cell r="F126">
            <v>0</v>
          </cell>
          <cell r="G126">
            <v>744</v>
          </cell>
          <cell r="H126">
            <v>0</v>
          </cell>
          <cell r="I126">
            <v>0</v>
          </cell>
          <cell r="M126">
            <v>0</v>
          </cell>
          <cell r="O126">
            <v>0</v>
          </cell>
        </row>
        <row r="128">
          <cell r="D128">
            <v>6</v>
          </cell>
          <cell r="E128">
            <v>6</v>
          </cell>
          <cell r="F128">
            <v>0</v>
          </cell>
          <cell r="G128">
            <v>738</v>
          </cell>
          <cell r="H128">
            <v>0</v>
          </cell>
          <cell r="I128">
            <v>0</v>
          </cell>
          <cell r="M128">
            <v>110</v>
          </cell>
          <cell r="O128">
            <v>18.333333333333329</v>
          </cell>
        </row>
        <row r="129">
          <cell r="D129"/>
          <cell r="E129"/>
          <cell r="F129"/>
          <cell r="G129"/>
          <cell r="H129"/>
          <cell r="I129"/>
          <cell r="M129"/>
          <cell r="O129"/>
        </row>
        <row r="130">
          <cell r="D130">
            <v>6</v>
          </cell>
          <cell r="E130">
            <v>6</v>
          </cell>
          <cell r="F130">
            <v>0</v>
          </cell>
          <cell r="G130">
            <v>1482</v>
          </cell>
          <cell r="H130">
            <v>0</v>
          </cell>
          <cell r="I130">
            <v>0</v>
          </cell>
          <cell r="M130">
            <v>110</v>
          </cell>
          <cell r="O130">
            <v>18.333333333333329</v>
          </cell>
        </row>
        <row r="131">
          <cell r="D131">
            <v>740</v>
          </cell>
          <cell r="E131">
            <v>385</v>
          </cell>
          <cell r="F131">
            <v>355</v>
          </cell>
          <cell r="G131">
            <v>0</v>
          </cell>
          <cell r="H131">
            <v>0</v>
          </cell>
          <cell r="I131">
            <v>4</v>
          </cell>
          <cell r="M131">
            <v>18760.5</v>
          </cell>
          <cell r="O131">
            <v>48.728571428571421</v>
          </cell>
        </row>
        <row r="132">
          <cell r="D132">
            <v>498</v>
          </cell>
          <cell r="E132">
            <v>215</v>
          </cell>
          <cell r="F132">
            <v>283</v>
          </cell>
          <cell r="G132">
            <v>244</v>
          </cell>
          <cell r="H132">
            <v>0</v>
          </cell>
          <cell r="I132">
            <v>2</v>
          </cell>
          <cell r="M132">
            <v>10152.200000000001</v>
          </cell>
          <cell r="O132">
            <v>47.219534883720932</v>
          </cell>
        </row>
        <row r="133">
          <cell r="D133">
            <v>744</v>
          </cell>
          <cell r="E133">
            <v>369.5</v>
          </cell>
          <cell r="F133">
            <v>374.5</v>
          </cell>
          <cell r="G133">
            <v>0</v>
          </cell>
          <cell r="H133">
            <v>0</v>
          </cell>
          <cell r="I133">
            <v>0</v>
          </cell>
          <cell r="M133">
            <v>16064.5</v>
          </cell>
          <cell r="O133">
            <v>43.476319350473617</v>
          </cell>
        </row>
        <row r="134">
          <cell r="D134">
            <v>744</v>
          </cell>
          <cell r="E134">
            <v>405.5</v>
          </cell>
          <cell r="F134">
            <v>338.5</v>
          </cell>
          <cell r="G134">
            <v>0</v>
          </cell>
          <cell r="H134">
            <v>0</v>
          </cell>
          <cell r="I134">
            <v>0</v>
          </cell>
          <cell r="M134">
            <v>19390.2</v>
          </cell>
          <cell r="O134">
            <v>47.818002466091237</v>
          </cell>
        </row>
        <row r="139">
          <cell r="D139">
            <v>2726</v>
          </cell>
          <cell r="E139">
            <v>1375</v>
          </cell>
          <cell r="F139">
            <v>1351</v>
          </cell>
          <cell r="G139">
            <v>244</v>
          </cell>
          <cell r="H139">
            <v>0</v>
          </cell>
          <cell r="I139">
            <v>6</v>
          </cell>
          <cell r="M139">
            <v>64367.4</v>
          </cell>
          <cell r="O139">
            <v>46.812654545454542</v>
          </cell>
        </row>
        <row r="140">
          <cell r="H140"/>
        </row>
        <row r="141">
          <cell r="D141">
            <v>0</v>
          </cell>
          <cell r="E141">
            <v>0</v>
          </cell>
          <cell r="F141">
            <v>0</v>
          </cell>
          <cell r="G141">
            <v>744</v>
          </cell>
          <cell r="H141">
            <v>0</v>
          </cell>
          <cell r="I141">
            <v>0</v>
          </cell>
          <cell r="M141">
            <v>0</v>
          </cell>
          <cell r="O141">
            <v>0</v>
          </cell>
        </row>
        <row r="143">
          <cell r="D143">
            <v>744</v>
          </cell>
          <cell r="E143">
            <v>185</v>
          </cell>
          <cell r="F143">
            <v>559</v>
          </cell>
          <cell r="G143">
            <v>0</v>
          </cell>
          <cell r="H143">
            <v>0</v>
          </cell>
          <cell r="I143">
            <v>0</v>
          </cell>
          <cell r="M143">
            <v>3694</v>
          </cell>
          <cell r="O143">
            <v>19.967567567567571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1488</v>
          </cell>
          <cell r="H151">
            <v>0</v>
          </cell>
          <cell r="I151">
            <v>0</v>
          </cell>
          <cell r="M151">
            <v>0</v>
          </cell>
          <cell r="O151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744</v>
          </cell>
          <cell r="H153">
            <v>0</v>
          </cell>
          <cell r="I153">
            <v>0</v>
          </cell>
          <cell r="M153">
            <v>0</v>
          </cell>
          <cell r="O153">
            <v>0</v>
          </cell>
        </row>
        <row r="155">
          <cell r="D155">
            <v>732</v>
          </cell>
          <cell r="E155">
            <v>187</v>
          </cell>
          <cell r="F155">
            <v>545</v>
          </cell>
          <cell r="G155">
            <v>12</v>
          </cell>
          <cell r="H155">
            <v>0</v>
          </cell>
          <cell r="I155">
            <v>0</v>
          </cell>
          <cell r="M155">
            <v>3602</v>
          </cell>
          <cell r="O155">
            <v>19.262032085561501</v>
          </cell>
        </row>
        <row r="157">
          <cell r="D157">
            <v>732</v>
          </cell>
          <cell r="E157">
            <v>187</v>
          </cell>
          <cell r="F157">
            <v>545</v>
          </cell>
          <cell r="G157">
            <v>756</v>
          </cell>
          <cell r="H157">
            <v>0</v>
          </cell>
          <cell r="I157">
            <v>0</v>
          </cell>
          <cell r="M157">
            <v>3602</v>
          </cell>
          <cell r="O157">
            <v>19.262032085561501</v>
          </cell>
        </row>
        <row r="159">
          <cell r="D159">
            <v>744</v>
          </cell>
          <cell r="E159">
            <v>200</v>
          </cell>
          <cell r="F159">
            <v>544</v>
          </cell>
          <cell r="G159">
            <v>0</v>
          </cell>
          <cell r="H159">
            <v>0</v>
          </cell>
          <cell r="I159">
            <v>0</v>
          </cell>
          <cell r="M159">
            <v>3892</v>
          </cell>
          <cell r="O159">
            <v>19.46</v>
          </cell>
        </row>
        <row r="161">
          <cell r="D161">
            <v>744</v>
          </cell>
          <cell r="E161">
            <v>198</v>
          </cell>
          <cell r="F161">
            <v>546</v>
          </cell>
          <cell r="G161">
            <v>0</v>
          </cell>
          <cell r="H161">
            <v>0</v>
          </cell>
          <cell r="I161">
            <v>0</v>
          </cell>
          <cell r="M161">
            <v>3368</v>
          </cell>
          <cell r="O161">
            <v>17.01010101010101</v>
          </cell>
        </row>
        <row r="263">
          <cell r="D263" t="str">
            <v>SH</v>
          </cell>
          <cell r="E263" t="str">
            <v>RSH</v>
          </cell>
          <cell r="F263" t="str">
            <v>FOH</v>
          </cell>
          <cell r="G263" t="str">
            <v>POH</v>
          </cell>
          <cell r="H263" t="str">
            <v>MOH</v>
          </cell>
          <cell r="I263" t="str">
            <v>EOH</v>
          </cell>
          <cell r="M263" t="str">
            <v>LOAD</v>
          </cell>
          <cell r="O263" t="str">
            <v>Prom.</v>
          </cell>
        </row>
        <row r="264">
          <cell r="D264">
            <v>0</v>
          </cell>
          <cell r="E264">
            <v>0</v>
          </cell>
          <cell r="F264">
            <v>744</v>
          </cell>
          <cell r="G264">
            <v>0</v>
          </cell>
          <cell r="H264">
            <v>0</v>
          </cell>
          <cell r="I264">
            <v>0</v>
          </cell>
          <cell r="M264">
            <v>0</v>
          </cell>
          <cell r="O264">
            <v>0</v>
          </cell>
        </row>
        <row r="265">
          <cell r="C265">
            <v>744</v>
          </cell>
          <cell r="D265">
            <v>529</v>
          </cell>
          <cell r="E265">
            <v>215</v>
          </cell>
          <cell r="F265">
            <v>0</v>
          </cell>
          <cell r="G265">
            <v>0</v>
          </cell>
          <cell r="H265">
            <v>0</v>
          </cell>
          <cell r="M265">
            <v>31442</v>
          </cell>
          <cell r="O265">
            <v>59.436672967863899</v>
          </cell>
        </row>
        <row r="266">
          <cell r="C266">
            <v>744</v>
          </cell>
          <cell r="D266">
            <v>512</v>
          </cell>
          <cell r="E266">
            <v>232</v>
          </cell>
          <cell r="F266">
            <v>0</v>
          </cell>
          <cell r="G266">
            <v>0</v>
          </cell>
          <cell r="H266">
            <v>0</v>
          </cell>
          <cell r="M266">
            <v>29603</v>
          </cell>
          <cell r="O266">
            <v>57.818359375</v>
          </cell>
        </row>
        <row r="289">
          <cell r="C289"/>
          <cell r="D289"/>
          <cell r="E289"/>
          <cell r="F289"/>
          <cell r="G289"/>
          <cell r="H289"/>
          <cell r="O289" t="str">
            <v>Carga</v>
          </cell>
        </row>
        <row r="290">
          <cell r="C290" t="str">
            <v>AH</v>
          </cell>
          <cell r="D290" t="str">
            <v>SH</v>
          </cell>
          <cell r="E290" t="str">
            <v>RSH</v>
          </cell>
          <cell r="F290" t="str">
            <v>FOH</v>
          </cell>
          <cell r="G290" t="str">
            <v>POH</v>
          </cell>
          <cell r="H290" t="str">
            <v>MOH</v>
          </cell>
          <cell r="M290" t="str">
            <v>LOAD</v>
          </cell>
          <cell r="O290" t="str">
            <v>Prom.</v>
          </cell>
        </row>
        <row r="291">
          <cell r="C291">
            <v>744</v>
          </cell>
          <cell r="D291">
            <v>410</v>
          </cell>
          <cell r="E291">
            <v>334</v>
          </cell>
          <cell r="F291">
            <v>0</v>
          </cell>
          <cell r="G291">
            <v>0</v>
          </cell>
          <cell r="H291">
            <v>0</v>
          </cell>
          <cell r="M291">
            <v>11052</v>
          </cell>
          <cell r="O291">
            <v>26.956097560975611</v>
          </cell>
        </row>
        <row r="292">
          <cell r="C292">
            <v>730</v>
          </cell>
          <cell r="D292">
            <v>388</v>
          </cell>
          <cell r="E292">
            <v>342</v>
          </cell>
          <cell r="F292">
            <v>14</v>
          </cell>
          <cell r="G292">
            <v>0</v>
          </cell>
          <cell r="H292">
            <v>0</v>
          </cell>
          <cell r="M292">
            <v>10297</v>
          </cell>
          <cell r="O292">
            <v>26.538659793814428</v>
          </cell>
        </row>
        <row r="293">
          <cell r="C293">
            <v>740</v>
          </cell>
          <cell r="D293">
            <v>385</v>
          </cell>
          <cell r="E293">
            <v>355</v>
          </cell>
          <cell r="F293">
            <v>4</v>
          </cell>
          <cell r="G293">
            <v>0</v>
          </cell>
          <cell r="H293">
            <v>0</v>
          </cell>
          <cell r="M293">
            <v>10057</v>
          </cell>
          <cell r="O293">
            <v>26.122077922077921</v>
          </cell>
        </row>
      </sheetData>
      <sheetData sheetId="7">
        <row r="8">
          <cell r="C8">
            <v>719</v>
          </cell>
          <cell r="D8">
            <v>719</v>
          </cell>
          <cell r="E8">
            <v>0</v>
          </cell>
          <cell r="F8">
            <v>25</v>
          </cell>
          <cell r="G8">
            <v>0</v>
          </cell>
          <cell r="H8">
            <v>0</v>
          </cell>
          <cell r="M8">
            <v>104278</v>
          </cell>
        </row>
        <row r="10">
          <cell r="C10">
            <v>707</v>
          </cell>
          <cell r="D10">
            <v>707</v>
          </cell>
          <cell r="E10">
            <v>0</v>
          </cell>
          <cell r="F10">
            <v>37</v>
          </cell>
          <cell r="G10">
            <v>0</v>
          </cell>
          <cell r="H10">
            <v>0</v>
          </cell>
          <cell r="M10">
            <v>35034</v>
          </cell>
        </row>
        <row r="12">
          <cell r="C12">
            <v>706</v>
          </cell>
          <cell r="D12">
            <v>706</v>
          </cell>
          <cell r="E12">
            <v>0</v>
          </cell>
          <cell r="F12">
            <v>38</v>
          </cell>
          <cell r="G12">
            <v>0</v>
          </cell>
          <cell r="H12">
            <v>0</v>
          </cell>
          <cell r="M12">
            <v>107142</v>
          </cell>
        </row>
        <row r="14">
          <cell r="C14">
            <v>693</v>
          </cell>
          <cell r="D14">
            <v>693</v>
          </cell>
          <cell r="E14">
            <v>0</v>
          </cell>
          <cell r="F14">
            <v>51</v>
          </cell>
          <cell r="G14">
            <v>0</v>
          </cell>
          <cell r="H14">
            <v>0</v>
          </cell>
          <cell r="M14">
            <v>34054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744</v>
          </cell>
          <cell r="H16">
            <v>0</v>
          </cell>
          <cell r="M16">
            <v>0</v>
          </cell>
        </row>
        <row r="20">
          <cell r="C20">
            <v>686</v>
          </cell>
          <cell r="D20">
            <v>686</v>
          </cell>
          <cell r="E20">
            <v>0</v>
          </cell>
          <cell r="F20">
            <v>58</v>
          </cell>
          <cell r="G20">
            <v>0</v>
          </cell>
          <cell r="H20">
            <v>0</v>
          </cell>
          <cell r="M20">
            <v>51924</v>
          </cell>
        </row>
        <row r="30">
          <cell r="C30">
            <v>493</v>
          </cell>
          <cell r="D30">
            <v>493</v>
          </cell>
          <cell r="E30">
            <v>0</v>
          </cell>
          <cell r="F30">
            <v>251</v>
          </cell>
          <cell r="G30">
            <v>0</v>
          </cell>
          <cell r="H30">
            <v>0</v>
          </cell>
          <cell r="M30">
            <v>70023</v>
          </cell>
        </row>
        <row r="32">
          <cell r="C32">
            <v>191</v>
          </cell>
          <cell r="D32">
            <v>191</v>
          </cell>
          <cell r="E32">
            <v>0</v>
          </cell>
          <cell r="F32">
            <v>553</v>
          </cell>
          <cell r="G32">
            <v>0</v>
          </cell>
          <cell r="H32">
            <v>0</v>
          </cell>
          <cell r="M32">
            <v>27466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744</v>
          </cell>
          <cell r="H44">
            <v>0</v>
          </cell>
          <cell r="M44">
            <v>0</v>
          </cell>
        </row>
        <row r="46">
          <cell r="C46">
            <v>744</v>
          </cell>
          <cell r="D46">
            <v>744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M46">
            <v>234320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744</v>
          </cell>
          <cell r="G50">
            <v>0</v>
          </cell>
          <cell r="H50">
            <v>0</v>
          </cell>
          <cell r="M50">
            <v>0</v>
          </cell>
        </row>
        <row r="52">
          <cell r="C52">
            <v>687</v>
          </cell>
          <cell r="D52">
            <v>687</v>
          </cell>
          <cell r="E52">
            <v>0</v>
          </cell>
          <cell r="F52">
            <v>56.82</v>
          </cell>
          <cell r="G52">
            <v>0</v>
          </cell>
          <cell r="H52">
            <v>0</v>
          </cell>
          <cell r="M52">
            <v>192100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744</v>
          </cell>
          <cell r="G67">
            <v>0</v>
          </cell>
          <cell r="H67">
            <v>0</v>
          </cell>
          <cell r="M67">
            <v>0</v>
          </cell>
        </row>
        <row r="69">
          <cell r="C69">
            <v>743</v>
          </cell>
          <cell r="D69">
            <v>468</v>
          </cell>
          <cell r="E69">
            <v>275</v>
          </cell>
          <cell r="F69">
            <v>1</v>
          </cell>
          <cell r="G69">
            <v>0</v>
          </cell>
          <cell r="H69">
            <v>0</v>
          </cell>
          <cell r="M69">
            <v>15113</v>
          </cell>
        </row>
        <row r="71">
          <cell r="C71">
            <v>729</v>
          </cell>
          <cell r="D71">
            <v>411</v>
          </cell>
          <cell r="E71">
            <v>318</v>
          </cell>
          <cell r="F71">
            <v>7</v>
          </cell>
          <cell r="G71">
            <v>0</v>
          </cell>
          <cell r="H71">
            <v>8</v>
          </cell>
          <cell r="M71">
            <v>13414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744</v>
          </cell>
          <cell r="H73">
            <v>0</v>
          </cell>
          <cell r="M73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744</v>
          </cell>
          <cell r="G75">
            <v>0</v>
          </cell>
          <cell r="H75">
            <v>0</v>
          </cell>
          <cell r="M75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744</v>
          </cell>
          <cell r="H79">
            <v>0</v>
          </cell>
          <cell r="M79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744</v>
          </cell>
          <cell r="G81">
            <v>0</v>
          </cell>
          <cell r="H81">
            <v>0</v>
          </cell>
          <cell r="M81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744</v>
          </cell>
          <cell r="H83">
            <v>0</v>
          </cell>
          <cell r="M83">
            <v>0</v>
          </cell>
        </row>
        <row r="85">
          <cell r="C85">
            <v>741</v>
          </cell>
          <cell r="D85">
            <v>477</v>
          </cell>
          <cell r="E85">
            <v>264</v>
          </cell>
          <cell r="F85">
            <v>0</v>
          </cell>
          <cell r="G85">
            <v>0</v>
          </cell>
          <cell r="H85">
            <v>3</v>
          </cell>
          <cell r="M85">
            <v>15263</v>
          </cell>
        </row>
        <row r="87">
          <cell r="C87">
            <v>741</v>
          </cell>
          <cell r="D87">
            <v>509</v>
          </cell>
          <cell r="E87">
            <v>232</v>
          </cell>
          <cell r="F87">
            <v>0</v>
          </cell>
          <cell r="G87">
            <v>0</v>
          </cell>
          <cell r="H87">
            <v>3</v>
          </cell>
          <cell r="M87">
            <v>16619</v>
          </cell>
        </row>
        <row r="106">
          <cell r="D106">
            <v>744</v>
          </cell>
          <cell r="E106">
            <v>410</v>
          </cell>
          <cell r="F106">
            <v>334</v>
          </cell>
          <cell r="G106">
            <v>0</v>
          </cell>
          <cell r="H106">
            <v>0</v>
          </cell>
          <cell r="I106">
            <v>0</v>
          </cell>
          <cell r="M106">
            <v>7651</v>
          </cell>
        </row>
        <row r="108">
          <cell r="D108">
            <v>616</v>
          </cell>
          <cell r="E108">
            <v>287</v>
          </cell>
          <cell r="F108">
            <v>329</v>
          </cell>
          <cell r="G108">
            <v>128</v>
          </cell>
          <cell r="H108">
            <v>0</v>
          </cell>
          <cell r="I108">
            <v>0</v>
          </cell>
          <cell r="M108">
            <v>3741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744</v>
          </cell>
          <cell r="H110">
            <v>0</v>
          </cell>
          <cell r="I110">
            <v>0</v>
          </cell>
          <cell r="M110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744</v>
          </cell>
          <cell r="H120">
            <v>0</v>
          </cell>
          <cell r="I120">
            <v>0</v>
          </cell>
          <cell r="M120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744</v>
          </cell>
          <cell r="H122">
            <v>0</v>
          </cell>
          <cell r="I122">
            <v>0</v>
          </cell>
          <cell r="M122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744</v>
          </cell>
          <cell r="H126">
            <v>0</v>
          </cell>
          <cell r="I126">
            <v>0</v>
          </cell>
          <cell r="M126">
            <v>0</v>
          </cell>
        </row>
        <row r="128">
          <cell r="D128">
            <v>1</v>
          </cell>
          <cell r="E128">
            <v>1</v>
          </cell>
          <cell r="F128">
            <v>0</v>
          </cell>
          <cell r="G128">
            <v>743</v>
          </cell>
          <cell r="H128">
            <v>0</v>
          </cell>
          <cell r="I128">
            <v>0</v>
          </cell>
          <cell r="M128">
            <v>7</v>
          </cell>
        </row>
        <row r="131">
          <cell r="D131">
            <v>740</v>
          </cell>
          <cell r="E131">
            <v>294</v>
          </cell>
          <cell r="F131">
            <v>446</v>
          </cell>
          <cell r="G131">
            <v>4</v>
          </cell>
          <cell r="H131">
            <v>0</v>
          </cell>
          <cell r="I131">
            <v>0</v>
          </cell>
          <cell r="M131">
            <v>13694.5</v>
          </cell>
        </row>
        <row r="132">
          <cell r="D132">
            <v>740</v>
          </cell>
          <cell r="E132">
            <v>265</v>
          </cell>
          <cell r="F132">
            <v>475</v>
          </cell>
          <cell r="G132">
            <v>0</v>
          </cell>
          <cell r="H132">
            <v>0</v>
          </cell>
          <cell r="I132">
            <v>4</v>
          </cell>
          <cell r="M132">
            <v>12824.8</v>
          </cell>
        </row>
        <row r="133">
          <cell r="D133">
            <v>734</v>
          </cell>
          <cell r="E133">
            <v>216</v>
          </cell>
          <cell r="F133">
            <v>518</v>
          </cell>
          <cell r="G133">
            <v>0</v>
          </cell>
          <cell r="H133">
            <v>0</v>
          </cell>
          <cell r="I133">
            <v>10</v>
          </cell>
          <cell r="M133">
            <v>8595.5</v>
          </cell>
        </row>
        <row r="134">
          <cell r="D134">
            <v>744</v>
          </cell>
          <cell r="E134">
            <v>273</v>
          </cell>
          <cell r="F134">
            <v>471</v>
          </cell>
          <cell r="G134">
            <v>0</v>
          </cell>
          <cell r="H134">
            <v>0</v>
          </cell>
          <cell r="I134">
            <v>0</v>
          </cell>
          <cell r="M134">
            <v>12564.3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744</v>
          </cell>
          <cell r="H141">
            <v>0</v>
          </cell>
          <cell r="I141">
            <v>0</v>
          </cell>
          <cell r="M141">
            <v>0</v>
          </cell>
        </row>
        <row r="143">
          <cell r="D143">
            <v>744</v>
          </cell>
          <cell r="E143">
            <v>121</v>
          </cell>
          <cell r="F143">
            <v>623</v>
          </cell>
          <cell r="G143">
            <v>0</v>
          </cell>
          <cell r="H143">
            <v>0</v>
          </cell>
          <cell r="I143">
            <v>0</v>
          </cell>
          <cell r="M143">
            <v>2015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744</v>
          </cell>
          <cell r="H153">
            <v>0</v>
          </cell>
          <cell r="I153">
            <v>0</v>
          </cell>
          <cell r="M153">
            <v>0</v>
          </cell>
        </row>
        <row r="155">
          <cell r="D155">
            <v>744</v>
          </cell>
          <cell r="E155">
            <v>119</v>
          </cell>
          <cell r="F155">
            <v>625</v>
          </cell>
          <cell r="G155">
            <v>0</v>
          </cell>
          <cell r="H155">
            <v>0</v>
          </cell>
          <cell r="I155">
            <v>0</v>
          </cell>
          <cell r="M155">
            <v>2274</v>
          </cell>
        </row>
        <row r="159">
          <cell r="D159">
            <v>744</v>
          </cell>
          <cell r="E159">
            <v>134</v>
          </cell>
          <cell r="F159">
            <v>610</v>
          </cell>
          <cell r="G159">
            <v>0</v>
          </cell>
          <cell r="H159">
            <v>0</v>
          </cell>
          <cell r="I159">
            <v>0</v>
          </cell>
          <cell r="M159">
            <v>2612</v>
          </cell>
        </row>
        <row r="161">
          <cell r="D161">
            <v>744</v>
          </cell>
          <cell r="E161">
            <v>135</v>
          </cell>
          <cell r="F161">
            <v>609</v>
          </cell>
          <cell r="G161">
            <v>0</v>
          </cell>
          <cell r="H161">
            <v>0</v>
          </cell>
          <cell r="I161">
            <v>0</v>
          </cell>
          <cell r="M161">
            <v>2260</v>
          </cell>
        </row>
        <row r="265">
          <cell r="C265">
            <v>715</v>
          </cell>
          <cell r="D265">
            <v>422</v>
          </cell>
          <cell r="E265">
            <v>293</v>
          </cell>
          <cell r="F265">
            <v>24</v>
          </cell>
          <cell r="G265">
            <v>0</v>
          </cell>
          <cell r="H265">
            <v>5</v>
          </cell>
          <cell r="M265">
            <v>24254</v>
          </cell>
        </row>
        <row r="266">
          <cell r="C266">
            <v>657</v>
          </cell>
          <cell r="D266">
            <v>518</v>
          </cell>
          <cell r="E266">
            <v>139</v>
          </cell>
          <cell r="F266">
            <v>0</v>
          </cell>
          <cell r="G266">
            <v>87</v>
          </cell>
          <cell r="H266">
            <v>0</v>
          </cell>
          <cell r="M266">
            <v>27458</v>
          </cell>
        </row>
        <row r="291">
          <cell r="C291">
            <v>744</v>
          </cell>
          <cell r="D291">
            <v>521</v>
          </cell>
          <cell r="E291">
            <v>223</v>
          </cell>
          <cell r="F291">
            <v>0</v>
          </cell>
          <cell r="G291">
            <v>0</v>
          </cell>
          <cell r="H291">
            <v>0</v>
          </cell>
          <cell r="M291">
            <v>13801</v>
          </cell>
        </row>
        <row r="292">
          <cell r="C292">
            <v>742</v>
          </cell>
          <cell r="D292">
            <v>515</v>
          </cell>
          <cell r="E292">
            <v>227</v>
          </cell>
          <cell r="F292">
            <v>2</v>
          </cell>
          <cell r="G292">
            <v>0</v>
          </cell>
          <cell r="H292">
            <v>0</v>
          </cell>
          <cell r="M292">
            <v>13805</v>
          </cell>
        </row>
        <row r="293">
          <cell r="C293">
            <v>740</v>
          </cell>
          <cell r="D293">
            <v>491</v>
          </cell>
          <cell r="E293">
            <v>249</v>
          </cell>
          <cell r="F293">
            <v>4</v>
          </cell>
          <cell r="G293">
            <v>0</v>
          </cell>
          <cell r="H293">
            <v>0</v>
          </cell>
          <cell r="M293">
            <v>13134</v>
          </cell>
        </row>
      </sheetData>
      <sheetData sheetId="8">
        <row r="8">
          <cell r="C8">
            <v>720</v>
          </cell>
          <cell r="D8">
            <v>720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M8">
            <v>107402</v>
          </cell>
        </row>
        <row r="10">
          <cell r="C10">
            <v>720</v>
          </cell>
          <cell r="D10">
            <v>720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M10">
            <v>36083</v>
          </cell>
        </row>
        <row r="12">
          <cell r="C12">
            <v>699</v>
          </cell>
          <cell r="D12">
            <v>699</v>
          </cell>
          <cell r="E12">
            <v>0</v>
          </cell>
          <cell r="F12">
            <v>21</v>
          </cell>
          <cell r="G12">
            <v>0</v>
          </cell>
          <cell r="H12">
            <v>0</v>
          </cell>
          <cell r="M12">
            <v>100889</v>
          </cell>
        </row>
        <row r="14">
          <cell r="C14">
            <v>698</v>
          </cell>
          <cell r="D14">
            <v>698</v>
          </cell>
          <cell r="E14">
            <v>0</v>
          </cell>
          <cell r="F14">
            <v>22</v>
          </cell>
          <cell r="G14">
            <v>0</v>
          </cell>
          <cell r="H14">
            <v>0</v>
          </cell>
          <cell r="M14">
            <v>32137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720</v>
          </cell>
          <cell r="H16">
            <v>0</v>
          </cell>
          <cell r="M16">
            <v>0</v>
          </cell>
        </row>
        <row r="20">
          <cell r="C20">
            <v>720</v>
          </cell>
          <cell r="D20">
            <v>720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M20">
            <v>51561</v>
          </cell>
        </row>
        <row r="30">
          <cell r="C30">
            <v>656</v>
          </cell>
          <cell r="D30">
            <v>656</v>
          </cell>
          <cell r="E30">
            <v>0</v>
          </cell>
          <cell r="F30">
            <v>64</v>
          </cell>
          <cell r="G30">
            <v>0</v>
          </cell>
          <cell r="H30">
            <v>0</v>
          </cell>
          <cell r="M30">
            <v>101995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720</v>
          </cell>
          <cell r="G32">
            <v>0</v>
          </cell>
          <cell r="H32">
            <v>0</v>
          </cell>
          <cell r="M3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720</v>
          </cell>
          <cell r="H44">
            <v>0</v>
          </cell>
          <cell r="M44">
            <v>0</v>
          </cell>
        </row>
        <row r="46">
          <cell r="C46">
            <v>628</v>
          </cell>
          <cell r="D46">
            <v>628</v>
          </cell>
          <cell r="E46">
            <v>0</v>
          </cell>
          <cell r="F46">
            <v>92</v>
          </cell>
          <cell r="G46">
            <v>0</v>
          </cell>
          <cell r="H46">
            <v>0</v>
          </cell>
          <cell r="M46">
            <v>198080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720</v>
          </cell>
          <cell r="G50">
            <v>0</v>
          </cell>
          <cell r="H50">
            <v>0</v>
          </cell>
          <cell r="M50">
            <v>0</v>
          </cell>
        </row>
        <row r="52">
          <cell r="C52">
            <v>660</v>
          </cell>
          <cell r="D52">
            <v>660</v>
          </cell>
          <cell r="E52">
            <v>0</v>
          </cell>
          <cell r="F52">
            <v>60</v>
          </cell>
          <cell r="G52">
            <v>0</v>
          </cell>
          <cell r="H52">
            <v>0</v>
          </cell>
          <cell r="M52">
            <v>179385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720</v>
          </cell>
          <cell r="G67">
            <v>0</v>
          </cell>
          <cell r="H67">
            <v>0</v>
          </cell>
          <cell r="M67">
            <v>0</v>
          </cell>
        </row>
        <row r="69">
          <cell r="C69">
            <v>701</v>
          </cell>
          <cell r="D69">
            <v>399</v>
          </cell>
          <cell r="E69">
            <v>302</v>
          </cell>
          <cell r="F69">
            <v>19</v>
          </cell>
          <cell r="G69">
            <v>0</v>
          </cell>
          <cell r="H69">
            <v>0</v>
          </cell>
          <cell r="M69">
            <v>13560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720</v>
          </cell>
          <cell r="G71">
            <v>0</v>
          </cell>
          <cell r="H71">
            <v>0</v>
          </cell>
          <cell r="M71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720</v>
          </cell>
          <cell r="H73">
            <v>0</v>
          </cell>
          <cell r="M73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720</v>
          </cell>
          <cell r="G75">
            <v>0</v>
          </cell>
          <cell r="H75">
            <v>0</v>
          </cell>
          <cell r="M75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720</v>
          </cell>
          <cell r="H79">
            <v>0</v>
          </cell>
          <cell r="M79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720</v>
          </cell>
          <cell r="G81">
            <v>0</v>
          </cell>
          <cell r="H81">
            <v>0</v>
          </cell>
          <cell r="M81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720</v>
          </cell>
          <cell r="H83">
            <v>0</v>
          </cell>
          <cell r="M83">
            <v>0</v>
          </cell>
        </row>
        <row r="85">
          <cell r="C85">
            <v>705</v>
          </cell>
          <cell r="D85">
            <v>407</v>
          </cell>
          <cell r="E85">
            <v>298</v>
          </cell>
          <cell r="F85">
            <v>15</v>
          </cell>
          <cell r="G85">
            <v>0</v>
          </cell>
          <cell r="H85">
            <v>0</v>
          </cell>
          <cell r="M85">
            <v>14024</v>
          </cell>
        </row>
        <row r="87">
          <cell r="C87">
            <v>685</v>
          </cell>
          <cell r="D87">
            <v>408</v>
          </cell>
          <cell r="E87">
            <v>277</v>
          </cell>
          <cell r="F87">
            <v>35</v>
          </cell>
          <cell r="G87">
            <v>0</v>
          </cell>
          <cell r="H87">
            <v>0</v>
          </cell>
          <cell r="M87">
            <v>14143</v>
          </cell>
        </row>
        <row r="106">
          <cell r="D106">
            <v>720</v>
          </cell>
          <cell r="E106">
            <v>497</v>
          </cell>
          <cell r="F106">
            <v>223</v>
          </cell>
          <cell r="G106">
            <v>0</v>
          </cell>
          <cell r="H106">
            <v>0</v>
          </cell>
          <cell r="I106">
            <v>0</v>
          </cell>
          <cell r="M106">
            <v>9067</v>
          </cell>
        </row>
        <row r="108">
          <cell r="D108">
            <v>240</v>
          </cell>
          <cell r="E108">
            <v>115</v>
          </cell>
          <cell r="F108">
            <v>125</v>
          </cell>
          <cell r="G108">
            <v>480</v>
          </cell>
          <cell r="H108">
            <v>0</v>
          </cell>
          <cell r="I108">
            <v>0</v>
          </cell>
          <cell r="M108">
            <v>2052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720</v>
          </cell>
          <cell r="I110">
            <v>0</v>
          </cell>
          <cell r="M110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720</v>
          </cell>
          <cell r="H120">
            <v>0</v>
          </cell>
          <cell r="I120">
            <v>0</v>
          </cell>
          <cell r="M120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720</v>
          </cell>
          <cell r="H122">
            <v>0</v>
          </cell>
          <cell r="I122">
            <v>0</v>
          </cell>
          <cell r="M122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720</v>
          </cell>
          <cell r="H126">
            <v>0</v>
          </cell>
          <cell r="I126">
            <v>0</v>
          </cell>
          <cell r="M126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720</v>
          </cell>
          <cell r="H128">
            <v>0</v>
          </cell>
          <cell r="I128">
            <v>0</v>
          </cell>
          <cell r="M128">
            <v>0</v>
          </cell>
        </row>
        <row r="131">
          <cell r="D131">
            <v>720</v>
          </cell>
          <cell r="E131">
            <v>216</v>
          </cell>
          <cell r="F131">
            <v>504</v>
          </cell>
          <cell r="G131">
            <v>0</v>
          </cell>
          <cell r="H131">
            <v>0</v>
          </cell>
          <cell r="I131">
            <v>0</v>
          </cell>
          <cell r="M131">
            <v>10123.700000000001</v>
          </cell>
        </row>
        <row r="132">
          <cell r="D132">
            <v>718</v>
          </cell>
          <cell r="E132">
            <v>160</v>
          </cell>
          <cell r="F132">
            <v>558</v>
          </cell>
          <cell r="G132">
            <v>0</v>
          </cell>
          <cell r="H132">
            <v>0</v>
          </cell>
          <cell r="I132">
            <v>2</v>
          </cell>
          <cell r="M132">
            <v>7400.1</v>
          </cell>
        </row>
        <row r="133">
          <cell r="D133">
            <v>711</v>
          </cell>
          <cell r="E133">
            <v>147</v>
          </cell>
          <cell r="F133">
            <v>564</v>
          </cell>
          <cell r="G133">
            <v>0</v>
          </cell>
          <cell r="H133">
            <v>0</v>
          </cell>
          <cell r="I133">
            <v>9</v>
          </cell>
          <cell r="M133">
            <v>5676.7</v>
          </cell>
        </row>
        <row r="134">
          <cell r="D134">
            <v>720</v>
          </cell>
          <cell r="E134">
            <v>190</v>
          </cell>
          <cell r="F134">
            <v>530</v>
          </cell>
          <cell r="G134">
            <v>0</v>
          </cell>
          <cell r="H134">
            <v>0</v>
          </cell>
          <cell r="I134">
            <v>0</v>
          </cell>
          <cell r="M134">
            <v>8712.9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720</v>
          </cell>
          <cell r="H141">
            <v>0</v>
          </cell>
          <cell r="I141">
            <v>0</v>
          </cell>
          <cell r="M141">
            <v>0</v>
          </cell>
        </row>
        <row r="143">
          <cell r="D143">
            <v>720</v>
          </cell>
          <cell r="E143">
            <v>207</v>
          </cell>
          <cell r="F143">
            <v>513</v>
          </cell>
          <cell r="G143">
            <v>0</v>
          </cell>
          <cell r="H143">
            <v>0</v>
          </cell>
          <cell r="I143">
            <v>0</v>
          </cell>
          <cell r="M143">
            <v>3300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720</v>
          </cell>
          <cell r="H153">
            <v>0</v>
          </cell>
          <cell r="I153">
            <v>0</v>
          </cell>
          <cell r="M153">
            <v>0</v>
          </cell>
        </row>
        <row r="155">
          <cell r="D155">
            <v>720</v>
          </cell>
          <cell r="E155">
            <v>211</v>
          </cell>
          <cell r="F155">
            <v>509</v>
          </cell>
          <cell r="G155">
            <v>0</v>
          </cell>
          <cell r="H155">
            <v>0</v>
          </cell>
          <cell r="I155">
            <v>0</v>
          </cell>
          <cell r="M155">
            <v>4058</v>
          </cell>
        </row>
        <row r="159">
          <cell r="D159">
            <v>720</v>
          </cell>
          <cell r="E159">
            <v>245</v>
          </cell>
          <cell r="F159">
            <v>475</v>
          </cell>
          <cell r="G159">
            <v>0</v>
          </cell>
          <cell r="H159">
            <v>0</v>
          </cell>
          <cell r="I159">
            <v>0</v>
          </cell>
          <cell r="M159">
            <v>4823</v>
          </cell>
        </row>
        <row r="161">
          <cell r="D161">
            <v>720</v>
          </cell>
          <cell r="E161">
            <v>228</v>
          </cell>
          <cell r="F161">
            <v>492</v>
          </cell>
          <cell r="G161">
            <v>0</v>
          </cell>
          <cell r="H161">
            <v>0</v>
          </cell>
          <cell r="I161">
            <v>0</v>
          </cell>
          <cell r="M161">
            <v>3515</v>
          </cell>
        </row>
        <row r="265">
          <cell r="C265">
            <v>606</v>
          </cell>
          <cell r="D265">
            <v>374</v>
          </cell>
          <cell r="E265">
            <v>232</v>
          </cell>
          <cell r="F265">
            <v>0</v>
          </cell>
          <cell r="G265">
            <v>112</v>
          </cell>
          <cell r="H265">
            <v>2</v>
          </cell>
          <cell r="M265">
            <v>22050</v>
          </cell>
        </row>
        <row r="266">
          <cell r="C266">
            <v>720</v>
          </cell>
          <cell r="D266">
            <v>720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M266">
            <v>38353</v>
          </cell>
        </row>
        <row r="291">
          <cell r="C291">
            <v>678</v>
          </cell>
          <cell r="D291">
            <v>583</v>
          </cell>
          <cell r="E291">
            <v>95</v>
          </cell>
          <cell r="F291">
            <v>2</v>
          </cell>
          <cell r="G291">
            <v>0</v>
          </cell>
          <cell r="H291">
            <v>40</v>
          </cell>
          <cell r="M291">
            <v>14400</v>
          </cell>
        </row>
        <row r="292">
          <cell r="C292">
            <v>669</v>
          </cell>
          <cell r="D292">
            <v>437</v>
          </cell>
          <cell r="E292">
            <v>232</v>
          </cell>
          <cell r="F292">
            <v>16</v>
          </cell>
          <cell r="G292">
            <v>0</v>
          </cell>
          <cell r="H292">
            <v>35</v>
          </cell>
          <cell r="M292">
            <v>10708</v>
          </cell>
        </row>
        <row r="293">
          <cell r="C293">
            <v>665</v>
          </cell>
          <cell r="D293">
            <v>589</v>
          </cell>
          <cell r="E293">
            <v>76</v>
          </cell>
          <cell r="F293">
            <v>14</v>
          </cell>
          <cell r="G293">
            <v>0</v>
          </cell>
          <cell r="H293">
            <v>41</v>
          </cell>
          <cell r="M293">
            <v>15868</v>
          </cell>
        </row>
      </sheetData>
      <sheetData sheetId="9">
        <row r="8">
          <cell r="C8">
            <v>695</v>
          </cell>
          <cell r="D8">
            <v>695</v>
          </cell>
          <cell r="E8">
            <v>0</v>
          </cell>
          <cell r="F8">
            <v>49</v>
          </cell>
          <cell r="G8">
            <v>0</v>
          </cell>
          <cell r="H8">
            <v>0</v>
          </cell>
          <cell r="M8">
            <v>93045</v>
          </cell>
        </row>
        <row r="10">
          <cell r="C10">
            <v>652</v>
          </cell>
          <cell r="D10">
            <v>652</v>
          </cell>
          <cell r="E10">
            <v>0</v>
          </cell>
          <cell r="F10">
            <v>92</v>
          </cell>
          <cell r="G10">
            <v>0</v>
          </cell>
          <cell r="H10">
            <v>0</v>
          </cell>
          <cell r="M10">
            <v>30045</v>
          </cell>
        </row>
        <row r="12">
          <cell r="C12">
            <v>726</v>
          </cell>
          <cell r="D12">
            <v>726</v>
          </cell>
          <cell r="E12">
            <v>0</v>
          </cell>
          <cell r="F12">
            <v>18</v>
          </cell>
          <cell r="G12">
            <v>0</v>
          </cell>
          <cell r="H12">
            <v>0</v>
          </cell>
          <cell r="M12">
            <v>101078</v>
          </cell>
        </row>
        <row r="14">
          <cell r="C14">
            <v>709</v>
          </cell>
          <cell r="D14">
            <v>709</v>
          </cell>
          <cell r="E14">
            <v>0</v>
          </cell>
          <cell r="F14">
            <v>35</v>
          </cell>
          <cell r="G14">
            <v>0</v>
          </cell>
          <cell r="H14">
            <v>0</v>
          </cell>
          <cell r="M14">
            <v>32326</v>
          </cell>
        </row>
        <row r="16">
          <cell r="C16">
            <v>91</v>
          </cell>
          <cell r="D16">
            <v>91</v>
          </cell>
          <cell r="E16">
            <v>0</v>
          </cell>
          <cell r="F16">
            <v>0</v>
          </cell>
          <cell r="G16">
            <v>653</v>
          </cell>
          <cell r="H16">
            <v>0</v>
          </cell>
          <cell r="M16">
            <v>5048</v>
          </cell>
        </row>
        <row r="20">
          <cell r="C20">
            <v>736</v>
          </cell>
          <cell r="D20">
            <v>736</v>
          </cell>
          <cell r="E20">
            <v>0</v>
          </cell>
          <cell r="F20">
            <v>8</v>
          </cell>
          <cell r="G20">
            <v>0</v>
          </cell>
          <cell r="H20">
            <v>0</v>
          </cell>
          <cell r="M20">
            <v>52769</v>
          </cell>
        </row>
        <row r="30">
          <cell r="C30">
            <v>734</v>
          </cell>
          <cell r="D30">
            <v>734</v>
          </cell>
          <cell r="E30">
            <v>0</v>
          </cell>
          <cell r="F30">
            <v>0</v>
          </cell>
          <cell r="G30">
            <v>10</v>
          </cell>
          <cell r="H30">
            <v>0</v>
          </cell>
          <cell r="M30">
            <v>109620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744</v>
          </cell>
          <cell r="G32">
            <v>0</v>
          </cell>
          <cell r="H32">
            <v>0</v>
          </cell>
          <cell r="M3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744</v>
          </cell>
          <cell r="H44">
            <v>0</v>
          </cell>
          <cell r="M44">
            <v>0</v>
          </cell>
        </row>
        <row r="46">
          <cell r="C46">
            <v>734</v>
          </cell>
          <cell r="D46">
            <v>734</v>
          </cell>
          <cell r="E46">
            <v>0</v>
          </cell>
          <cell r="F46">
            <v>0</v>
          </cell>
          <cell r="G46">
            <v>0</v>
          </cell>
          <cell r="H46">
            <v>10</v>
          </cell>
          <cell r="M46">
            <v>228140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744</v>
          </cell>
          <cell r="G50">
            <v>0</v>
          </cell>
          <cell r="H50">
            <v>0</v>
          </cell>
          <cell r="M50">
            <v>0</v>
          </cell>
        </row>
        <row r="52">
          <cell r="C52">
            <v>744</v>
          </cell>
          <cell r="D52">
            <v>744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M52">
            <v>214850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744</v>
          </cell>
          <cell r="G67">
            <v>0</v>
          </cell>
          <cell r="H67">
            <v>0</v>
          </cell>
          <cell r="M67">
            <v>0</v>
          </cell>
        </row>
        <row r="69">
          <cell r="C69">
            <v>729</v>
          </cell>
          <cell r="D69">
            <v>474</v>
          </cell>
          <cell r="E69">
            <v>255</v>
          </cell>
          <cell r="F69">
            <v>2</v>
          </cell>
          <cell r="G69">
            <v>0</v>
          </cell>
          <cell r="H69">
            <v>13</v>
          </cell>
          <cell r="M69">
            <v>15371</v>
          </cell>
        </row>
        <row r="71">
          <cell r="C71">
            <v>438</v>
          </cell>
          <cell r="D71">
            <v>268</v>
          </cell>
          <cell r="E71">
            <v>170</v>
          </cell>
          <cell r="F71">
            <v>306</v>
          </cell>
          <cell r="G71">
            <v>0</v>
          </cell>
          <cell r="H71">
            <v>0</v>
          </cell>
          <cell r="M71">
            <v>8376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744</v>
          </cell>
          <cell r="H73">
            <v>0</v>
          </cell>
          <cell r="M73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744</v>
          </cell>
          <cell r="G75">
            <v>0</v>
          </cell>
          <cell r="H75">
            <v>0</v>
          </cell>
          <cell r="M75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744</v>
          </cell>
          <cell r="H79">
            <v>0</v>
          </cell>
          <cell r="M79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744</v>
          </cell>
          <cell r="G81">
            <v>0</v>
          </cell>
          <cell r="H81">
            <v>0</v>
          </cell>
          <cell r="M81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744</v>
          </cell>
          <cell r="H83">
            <v>0</v>
          </cell>
          <cell r="M83">
            <v>0</v>
          </cell>
        </row>
        <row r="85">
          <cell r="C85">
            <v>719</v>
          </cell>
          <cell r="D85">
            <v>455</v>
          </cell>
          <cell r="E85">
            <v>264</v>
          </cell>
          <cell r="F85">
            <v>11</v>
          </cell>
          <cell r="G85">
            <v>0</v>
          </cell>
          <cell r="H85">
            <v>14</v>
          </cell>
          <cell r="M85">
            <v>14804</v>
          </cell>
        </row>
        <row r="87">
          <cell r="C87">
            <v>668</v>
          </cell>
          <cell r="D87">
            <v>460</v>
          </cell>
          <cell r="E87">
            <v>208</v>
          </cell>
          <cell r="F87">
            <v>62</v>
          </cell>
          <cell r="G87">
            <v>0</v>
          </cell>
          <cell r="H87">
            <v>14</v>
          </cell>
          <cell r="M87">
            <v>15074</v>
          </cell>
        </row>
        <row r="106">
          <cell r="D106">
            <v>667</v>
          </cell>
          <cell r="E106">
            <v>524</v>
          </cell>
          <cell r="F106">
            <v>143</v>
          </cell>
          <cell r="G106">
            <v>62</v>
          </cell>
          <cell r="H106">
            <v>0</v>
          </cell>
          <cell r="I106">
            <v>15</v>
          </cell>
          <cell r="M106">
            <v>9537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744</v>
          </cell>
          <cell r="H108">
            <v>0</v>
          </cell>
          <cell r="I108">
            <v>0</v>
          </cell>
          <cell r="M108">
            <v>0</v>
          </cell>
        </row>
        <row r="110">
          <cell r="D110">
            <v>476</v>
          </cell>
          <cell r="E110">
            <v>476</v>
          </cell>
          <cell r="F110">
            <v>0</v>
          </cell>
          <cell r="G110">
            <v>108</v>
          </cell>
          <cell r="H110">
            <v>0</v>
          </cell>
          <cell r="I110">
            <v>160</v>
          </cell>
          <cell r="M110">
            <v>9169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744</v>
          </cell>
          <cell r="H120">
            <v>0</v>
          </cell>
          <cell r="I120">
            <v>0</v>
          </cell>
          <cell r="M120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744</v>
          </cell>
          <cell r="H122">
            <v>0</v>
          </cell>
          <cell r="I122">
            <v>0</v>
          </cell>
          <cell r="M122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744</v>
          </cell>
          <cell r="H126">
            <v>0</v>
          </cell>
          <cell r="I126">
            <v>0</v>
          </cell>
          <cell r="M126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744</v>
          </cell>
          <cell r="H128">
            <v>0</v>
          </cell>
          <cell r="I128">
            <v>0</v>
          </cell>
          <cell r="M128">
            <v>0</v>
          </cell>
        </row>
        <row r="131">
          <cell r="D131">
            <v>736.5</v>
          </cell>
          <cell r="E131">
            <v>157</v>
          </cell>
          <cell r="F131">
            <v>579.5</v>
          </cell>
          <cell r="G131">
            <v>0</v>
          </cell>
          <cell r="H131">
            <v>0</v>
          </cell>
          <cell r="I131">
            <v>7.5</v>
          </cell>
          <cell r="M131">
            <v>7186.1</v>
          </cell>
        </row>
        <row r="132">
          <cell r="D132">
            <v>740</v>
          </cell>
          <cell r="E132">
            <v>123</v>
          </cell>
          <cell r="F132">
            <v>617</v>
          </cell>
          <cell r="G132">
            <v>0</v>
          </cell>
          <cell r="H132">
            <v>0</v>
          </cell>
          <cell r="I132">
            <v>4</v>
          </cell>
          <cell r="M132">
            <v>5709</v>
          </cell>
        </row>
        <row r="133">
          <cell r="D133">
            <v>700</v>
          </cell>
          <cell r="E133">
            <v>92.5</v>
          </cell>
          <cell r="F133">
            <v>607.5</v>
          </cell>
          <cell r="G133">
            <v>23</v>
          </cell>
          <cell r="H133">
            <v>0</v>
          </cell>
          <cell r="I133">
            <v>21</v>
          </cell>
          <cell r="M133">
            <v>3479.2</v>
          </cell>
        </row>
        <row r="134">
          <cell r="D134">
            <v>726.5</v>
          </cell>
          <cell r="E134">
            <v>164.5</v>
          </cell>
          <cell r="F134">
            <v>562</v>
          </cell>
          <cell r="G134">
            <v>1.5</v>
          </cell>
          <cell r="H134">
            <v>0</v>
          </cell>
          <cell r="I134">
            <v>16</v>
          </cell>
          <cell r="M134">
            <v>7488.3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744</v>
          </cell>
          <cell r="H141">
            <v>0</v>
          </cell>
          <cell r="I141">
            <v>0</v>
          </cell>
          <cell r="M141">
            <v>0</v>
          </cell>
        </row>
        <row r="143">
          <cell r="D143">
            <v>744</v>
          </cell>
          <cell r="E143">
            <v>120</v>
          </cell>
          <cell r="F143">
            <v>624</v>
          </cell>
          <cell r="G143">
            <v>0</v>
          </cell>
          <cell r="H143">
            <v>0</v>
          </cell>
          <cell r="I143">
            <v>0</v>
          </cell>
          <cell r="M143">
            <v>1899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744</v>
          </cell>
          <cell r="H153">
            <v>0</v>
          </cell>
          <cell r="I153">
            <v>0</v>
          </cell>
          <cell r="M153">
            <v>0</v>
          </cell>
        </row>
        <row r="155">
          <cell r="D155">
            <v>744</v>
          </cell>
          <cell r="E155">
            <v>187</v>
          </cell>
          <cell r="F155">
            <v>557</v>
          </cell>
          <cell r="G155">
            <v>0</v>
          </cell>
          <cell r="H155">
            <v>0</v>
          </cell>
          <cell r="I155">
            <v>0</v>
          </cell>
          <cell r="M155">
            <v>3592</v>
          </cell>
        </row>
        <row r="159">
          <cell r="D159">
            <v>744</v>
          </cell>
          <cell r="E159">
            <v>146</v>
          </cell>
          <cell r="F159">
            <v>598</v>
          </cell>
          <cell r="G159">
            <v>0</v>
          </cell>
          <cell r="H159">
            <v>0</v>
          </cell>
          <cell r="I159">
            <v>0</v>
          </cell>
          <cell r="M159">
            <v>2625</v>
          </cell>
        </row>
        <row r="161">
          <cell r="D161">
            <v>744</v>
          </cell>
          <cell r="E161">
            <v>173</v>
          </cell>
          <cell r="F161">
            <v>571</v>
          </cell>
          <cell r="G161">
            <v>0</v>
          </cell>
          <cell r="H161">
            <v>0</v>
          </cell>
          <cell r="I161">
            <v>0</v>
          </cell>
          <cell r="M161">
            <v>2898</v>
          </cell>
        </row>
        <row r="265">
          <cell r="C265">
            <v>701</v>
          </cell>
          <cell r="D265">
            <v>409</v>
          </cell>
          <cell r="E265">
            <v>292</v>
          </cell>
          <cell r="F265">
            <v>43</v>
          </cell>
          <cell r="G265">
            <v>0</v>
          </cell>
          <cell r="H265">
            <v>0</v>
          </cell>
          <cell r="M265">
            <v>23505</v>
          </cell>
        </row>
        <row r="266">
          <cell r="C266">
            <v>13</v>
          </cell>
          <cell r="D266">
            <v>13</v>
          </cell>
          <cell r="E266">
            <v>0</v>
          </cell>
          <cell r="F266">
            <v>0</v>
          </cell>
          <cell r="G266">
            <v>731</v>
          </cell>
          <cell r="H266">
            <v>0</v>
          </cell>
          <cell r="M266">
            <v>609</v>
          </cell>
        </row>
        <row r="291">
          <cell r="C291">
            <v>744</v>
          </cell>
          <cell r="D291">
            <v>8</v>
          </cell>
          <cell r="E291">
            <v>736</v>
          </cell>
          <cell r="F291">
            <v>0</v>
          </cell>
          <cell r="G291">
            <v>0</v>
          </cell>
          <cell r="H291">
            <v>0</v>
          </cell>
          <cell r="M291">
            <v>209.3</v>
          </cell>
        </row>
        <row r="292">
          <cell r="C292">
            <v>744</v>
          </cell>
          <cell r="D292">
            <v>3</v>
          </cell>
          <cell r="E292">
            <v>741</v>
          </cell>
          <cell r="F292">
            <v>0</v>
          </cell>
          <cell r="G292">
            <v>0</v>
          </cell>
          <cell r="H292">
            <v>0</v>
          </cell>
          <cell r="M292">
            <v>65</v>
          </cell>
        </row>
        <row r="293">
          <cell r="C293">
            <v>744</v>
          </cell>
          <cell r="D293">
            <v>3</v>
          </cell>
          <cell r="E293">
            <v>741</v>
          </cell>
          <cell r="F293">
            <v>0</v>
          </cell>
          <cell r="G293">
            <v>0</v>
          </cell>
          <cell r="H293">
            <v>0</v>
          </cell>
          <cell r="M293">
            <v>77</v>
          </cell>
        </row>
      </sheetData>
      <sheetData sheetId="10">
        <row r="8">
          <cell r="C8">
            <v>701</v>
          </cell>
          <cell r="D8">
            <v>701</v>
          </cell>
          <cell r="E8">
            <v>0</v>
          </cell>
          <cell r="F8">
            <v>19</v>
          </cell>
          <cell r="G8">
            <v>0</v>
          </cell>
          <cell r="H8">
            <v>0</v>
          </cell>
          <cell r="M8">
            <v>102074</v>
          </cell>
        </row>
        <row r="10">
          <cell r="C10">
            <v>698</v>
          </cell>
          <cell r="D10">
            <v>698</v>
          </cell>
          <cell r="E10">
            <v>0</v>
          </cell>
          <cell r="F10">
            <v>22</v>
          </cell>
          <cell r="G10">
            <v>0</v>
          </cell>
          <cell r="H10">
            <v>0</v>
          </cell>
          <cell r="M10">
            <v>35822</v>
          </cell>
        </row>
        <row r="12">
          <cell r="C12">
            <v>694</v>
          </cell>
          <cell r="D12">
            <v>694</v>
          </cell>
          <cell r="E12">
            <v>0</v>
          </cell>
          <cell r="F12">
            <v>7</v>
          </cell>
          <cell r="G12">
            <v>0</v>
          </cell>
          <cell r="H12">
            <v>19</v>
          </cell>
          <cell r="M12">
            <v>84311</v>
          </cell>
        </row>
        <row r="14">
          <cell r="C14">
            <v>170</v>
          </cell>
          <cell r="D14">
            <v>170</v>
          </cell>
          <cell r="E14">
            <v>0</v>
          </cell>
          <cell r="F14">
            <v>550</v>
          </cell>
          <cell r="G14">
            <v>0</v>
          </cell>
          <cell r="H14">
            <v>0</v>
          </cell>
          <cell r="M14">
            <v>7949</v>
          </cell>
        </row>
        <row r="16">
          <cell r="C16">
            <v>588</v>
          </cell>
          <cell r="D16">
            <v>588</v>
          </cell>
          <cell r="E16">
            <v>0</v>
          </cell>
          <cell r="F16">
            <v>13</v>
          </cell>
          <cell r="G16">
            <v>0</v>
          </cell>
          <cell r="H16">
            <v>119</v>
          </cell>
          <cell r="M16">
            <v>30845</v>
          </cell>
        </row>
        <row r="20">
          <cell r="C20">
            <v>559</v>
          </cell>
          <cell r="D20">
            <v>559</v>
          </cell>
          <cell r="E20">
            <v>0</v>
          </cell>
          <cell r="F20">
            <v>161</v>
          </cell>
          <cell r="G20">
            <v>0</v>
          </cell>
          <cell r="H20">
            <v>0</v>
          </cell>
          <cell r="M20">
            <v>40608</v>
          </cell>
        </row>
        <row r="30">
          <cell r="C30">
            <v>505</v>
          </cell>
          <cell r="D30">
            <v>505</v>
          </cell>
          <cell r="E30">
            <v>0</v>
          </cell>
          <cell r="F30">
            <v>0</v>
          </cell>
          <cell r="G30">
            <v>215</v>
          </cell>
          <cell r="H30">
            <v>0</v>
          </cell>
          <cell r="M30">
            <v>77098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720</v>
          </cell>
          <cell r="G32">
            <v>0</v>
          </cell>
          <cell r="H32">
            <v>0</v>
          </cell>
          <cell r="M3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720</v>
          </cell>
          <cell r="H44">
            <v>0</v>
          </cell>
          <cell r="M44">
            <v>0</v>
          </cell>
        </row>
        <row r="46">
          <cell r="C46">
            <v>720</v>
          </cell>
          <cell r="D46">
            <v>720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M46">
            <v>212890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720</v>
          </cell>
          <cell r="G50">
            <v>0</v>
          </cell>
          <cell r="H50">
            <v>0</v>
          </cell>
          <cell r="M50">
            <v>0</v>
          </cell>
        </row>
        <row r="52">
          <cell r="C52">
            <v>602</v>
          </cell>
          <cell r="D52">
            <v>602</v>
          </cell>
          <cell r="E52">
            <v>0</v>
          </cell>
          <cell r="F52">
            <v>118</v>
          </cell>
          <cell r="G52">
            <v>0</v>
          </cell>
          <cell r="H52">
            <v>0</v>
          </cell>
          <cell r="M52">
            <v>137655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720</v>
          </cell>
          <cell r="G67">
            <v>0</v>
          </cell>
          <cell r="H67">
            <v>0</v>
          </cell>
          <cell r="M67">
            <v>0</v>
          </cell>
        </row>
        <row r="69">
          <cell r="C69">
            <v>694</v>
          </cell>
          <cell r="D69">
            <v>400</v>
          </cell>
          <cell r="E69">
            <v>294</v>
          </cell>
          <cell r="F69">
            <v>0</v>
          </cell>
          <cell r="G69">
            <v>0</v>
          </cell>
          <cell r="H69">
            <v>26</v>
          </cell>
          <cell r="M69">
            <v>12734</v>
          </cell>
        </row>
        <row r="71">
          <cell r="C71">
            <v>697</v>
          </cell>
          <cell r="D71">
            <v>402</v>
          </cell>
          <cell r="E71">
            <v>295</v>
          </cell>
          <cell r="F71">
            <v>2</v>
          </cell>
          <cell r="G71">
            <v>0</v>
          </cell>
          <cell r="H71">
            <v>21</v>
          </cell>
          <cell r="M71">
            <v>12956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720</v>
          </cell>
          <cell r="H73">
            <v>0</v>
          </cell>
          <cell r="M73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720</v>
          </cell>
          <cell r="G75">
            <v>0</v>
          </cell>
          <cell r="H75">
            <v>0</v>
          </cell>
          <cell r="M75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720</v>
          </cell>
          <cell r="H79">
            <v>0</v>
          </cell>
          <cell r="M79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720</v>
          </cell>
          <cell r="G81">
            <v>0</v>
          </cell>
          <cell r="H81">
            <v>0</v>
          </cell>
          <cell r="M81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720</v>
          </cell>
          <cell r="H83">
            <v>0</v>
          </cell>
          <cell r="M83">
            <v>0</v>
          </cell>
        </row>
        <row r="85">
          <cell r="C85">
            <v>669</v>
          </cell>
          <cell r="D85">
            <v>402</v>
          </cell>
          <cell r="E85">
            <v>267</v>
          </cell>
          <cell r="F85">
            <v>29</v>
          </cell>
          <cell r="G85">
            <v>0</v>
          </cell>
          <cell r="H85">
            <v>22</v>
          </cell>
          <cell r="M85">
            <v>12648</v>
          </cell>
        </row>
        <row r="87">
          <cell r="C87">
            <v>698</v>
          </cell>
          <cell r="D87">
            <v>452</v>
          </cell>
          <cell r="E87">
            <v>246</v>
          </cell>
          <cell r="F87">
            <v>0</v>
          </cell>
          <cell r="G87">
            <v>0</v>
          </cell>
          <cell r="H87">
            <v>22</v>
          </cell>
          <cell r="M87">
            <v>14557</v>
          </cell>
        </row>
        <row r="106">
          <cell r="D106">
            <v>462</v>
          </cell>
          <cell r="E106">
            <v>140</v>
          </cell>
          <cell r="F106">
            <v>322</v>
          </cell>
          <cell r="G106">
            <v>258</v>
          </cell>
          <cell r="H106">
            <v>0</v>
          </cell>
          <cell r="I106">
            <v>0</v>
          </cell>
          <cell r="M106">
            <v>2572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720</v>
          </cell>
          <cell r="H108">
            <v>0</v>
          </cell>
          <cell r="I108">
            <v>0</v>
          </cell>
          <cell r="M108">
            <v>0</v>
          </cell>
        </row>
        <row r="110">
          <cell r="D110">
            <v>480</v>
          </cell>
          <cell r="E110">
            <v>205</v>
          </cell>
          <cell r="F110">
            <v>275</v>
          </cell>
          <cell r="G110">
            <v>240</v>
          </cell>
          <cell r="H110">
            <v>0</v>
          </cell>
          <cell r="I110">
            <v>0</v>
          </cell>
          <cell r="M110">
            <v>4072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720</v>
          </cell>
          <cell r="H120">
            <v>0</v>
          </cell>
          <cell r="I120">
            <v>0</v>
          </cell>
          <cell r="M120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720</v>
          </cell>
          <cell r="H122">
            <v>0</v>
          </cell>
          <cell r="I122">
            <v>0</v>
          </cell>
          <cell r="M122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720</v>
          </cell>
          <cell r="H126">
            <v>0</v>
          </cell>
          <cell r="I126">
            <v>0</v>
          </cell>
          <cell r="M126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720</v>
          </cell>
          <cell r="H128">
            <v>0</v>
          </cell>
          <cell r="I128">
            <v>0</v>
          </cell>
          <cell r="M128">
            <v>0</v>
          </cell>
        </row>
        <row r="131">
          <cell r="D131">
            <v>695</v>
          </cell>
          <cell r="E131">
            <v>116</v>
          </cell>
          <cell r="F131">
            <v>579</v>
          </cell>
          <cell r="G131">
            <v>13</v>
          </cell>
          <cell r="H131">
            <v>12</v>
          </cell>
          <cell r="I131">
            <v>0</v>
          </cell>
          <cell r="M131">
            <v>5374</v>
          </cell>
        </row>
        <row r="132">
          <cell r="D132">
            <v>699</v>
          </cell>
          <cell r="E132">
            <v>78</v>
          </cell>
          <cell r="F132">
            <v>621</v>
          </cell>
          <cell r="G132">
            <v>0</v>
          </cell>
          <cell r="H132">
            <v>17</v>
          </cell>
          <cell r="I132">
            <v>4</v>
          </cell>
          <cell r="M132">
            <v>3554.4</v>
          </cell>
        </row>
        <row r="133">
          <cell r="D133">
            <v>702</v>
          </cell>
          <cell r="E133">
            <v>61</v>
          </cell>
          <cell r="F133">
            <v>641</v>
          </cell>
          <cell r="G133">
            <v>6</v>
          </cell>
          <cell r="H133">
            <v>9</v>
          </cell>
          <cell r="I133">
            <v>3</v>
          </cell>
          <cell r="M133">
            <v>2292.1999999999998</v>
          </cell>
        </row>
        <row r="134">
          <cell r="D134">
            <v>708</v>
          </cell>
          <cell r="E134">
            <v>109</v>
          </cell>
          <cell r="F134">
            <v>599</v>
          </cell>
          <cell r="G134">
            <v>5</v>
          </cell>
          <cell r="H134">
            <v>7.25</v>
          </cell>
          <cell r="I134">
            <v>0</v>
          </cell>
          <cell r="M134">
            <v>4871.3999999999996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720</v>
          </cell>
          <cell r="H141">
            <v>0</v>
          </cell>
          <cell r="I141">
            <v>0</v>
          </cell>
          <cell r="M141">
            <v>0</v>
          </cell>
        </row>
        <row r="143">
          <cell r="D143">
            <v>527</v>
          </cell>
          <cell r="E143">
            <v>192</v>
          </cell>
          <cell r="F143">
            <v>335</v>
          </cell>
          <cell r="G143">
            <v>192</v>
          </cell>
          <cell r="H143">
            <v>0</v>
          </cell>
          <cell r="I143">
            <v>0</v>
          </cell>
          <cell r="M143">
            <v>3070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720</v>
          </cell>
          <cell r="H153">
            <v>0</v>
          </cell>
          <cell r="I153">
            <v>0</v>
          </cell>
          <cell r="M153">
            <v>0</v>
          </cell>
        </row>
        <row r="155">
          <cell r="D155">
            <v>720</v>
          </cell>
          <cell r="E155">
            <v>232</v>
          </cell>
          <cell r="F155">
            <v>488</v>
          </cell>
          <cell r="G155">
            <v>0</v>
          </cell>
          <cell r="H155">
            <v>0</v>
          </cell>
          <cell r="I155">
            <v>0</v>
          </cell>
          <cell r="M155">
            <v>4513</v>
          </cell>
        </row>
        <row r="159">
          <cell r="D159">
            <v>720</v>
          </cell>
          <cell r="E159">
            <v>209</v>
          </cell>
          <cell r="F159">
            <v>511</v>
          </cell>
          <cell r="G159">
            <v>0</v>
          </cell>
          <cell r="H159">
            <v>0</v>
          </cell>
          <cell r="I159">
            <v>0</v>
          </cell>
          <cell r="M159">
            <v>4217</v>
          </cell>
        </row>
        <row r="161">
          <cell r="D161">
            <v>720</v>
          </cell>
          <cell r="E161">
            <v>241</v>
          </cell>
          <cell r="F161">
            <v>479</v>
          </cell>
          <cell r="G161">
            <v>0</v>
          </cell>
          <cell r="H161">
            <v>0</v>
          </cell>
          <cell r="I161">
            <v>0</v>
          </cell>
          <cell r="M161">
            <v>3951</v>
          </cell>
        </row>
        <row r="265">
          <cell r="C265">
            <v>718</v>
          </cell>
          <cell r="D265">
            <v>364</v>
          </cell>
          <cell r="E265">
            <v>354</v>
          </cell>
          <cell r="F265">
            <v>1</v>
          </cell>
          <cell r="G265">
            <v>0</v>
          </cell>
          <cell r="H265">
            <v>1</v>
          </cell>
          <cell r="M265">
            <v>21126</v>
          </cell>
        </row>
        <row r="266"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720</v>
          </cell>
          <cell r="H266">
            <v>0</v>
          </cell>
          <cell r="M266">
            <v>0</v>
          </cell>
        </row>
        <row r="291">
          <cell r="C291">
            <v>720</v>
          </cell>
          <cell r="D291">
            <v>8</v>
          </cell>
          <cell r="E291">
            <v>712</v>
          </cell>
          <cell r="F291">
            <v>0</v>
          </cell>
          <cell r="G291">
            <v>0</v>
          </cell>
          <cell r="H291">
            <v>0</v>
          </cell>
          <cell r="M291">
            <v>192.7</v>
          </cell>
        </row>
        <row r="292">
          <cell r="C292">
            <v>719</v>
          </cell>
          <cell r="D292">
            <v>1</v>
          </cell>
          <cell r="E292">
            <v>718</v>
          </cell>
          <cell r="F292">
            <v>1</v>
          </cell>
          <cell r="G292">
            <v>0</v>
          </cell>
          <cell r="H292">
            <v>0</v>
          </cell>
          <cell r="M292">
            <v>1</v>
          </cell>
        </row>
        <row r="293">
          <cell r="C293">
            <v>720</v>
          </cell>
          <cell r="D293">
            <v>6</v>
          </cell>
          <cell r="E293">
            <v>714</v>
          </cell>
          <cell r="F293">
            <v>0</v>
          </cell>
          <cell r="G293">
            <v>0</v>
          </cell>
          <cell r="H293">
            <v>0</v>
          </cell>
          <cell r="M293">
            <v>148</v>
          </cell>
        </row>
      </sheetData>
      <sheetData sheetId="11">
        <row r="8">
          <cell r="C8">
            <v>366</v>
          </cell>
          <cell r="D8">
            <v>366</v>
          </cell>
          <cell r="E8">
            <v>0</v>
          </cell>
          <cell r="F8">
            <v>0</v>
          </cell>
          <cell r="G8">
            <v>378</v>
          </cell>
          <cell r="H8">
            <v>0</v>
          </cell>
          <cell r="M8">
            <v>49593</v>
          </cell>
        </row>
        <row r="10">
          <cell r="C10">
            <v>357</v>
          </cell>
          <cell r="D10">
            <v>357</v>
          </cell>
          <cell r="E10">
            <v>0</v>
          </cell>
          <cell r="F10">
            <v>0</v>
          </cell>
          <cell r="G10">
            <v>387</v>
          </cell>
          <cell r="H10">
            <v>0</v>
          </cell>
          <cell r="M10">
            <v>16838</v>
          </cell>
        </row>
        <row r="12">
          <cell r="C12">
            <v>705</v>
          </cell>
          <cell r="D12">
            <v>705</v>
          </cell>
          <cell r="E12">
            <v>0</v>
          </cell>
          <cell r="F12">
            <v>0</v>
          </cell>
          <cell r="G12">
            <v>0</v>
          </cell>
          <cell r="H12">
            <v>39</v>
          </cell>
          <cell r="M12">
            <v>102470</v>
          </cell>
        </row>
        <row r="14">
          <cell r="C14">
            <v>702</v>
          </cell>
          <cell r="D14">
            <v>702</v>
          </cell>
          <cell r="E14">
            <v>0</v>
          </cell>
          <cell r="F14">
            <v>0</v>
          </cell>
          <cell r="G14">
            <v>0</v>
          </cell>
          <cell r="H14">
            <v>42</v>
          </cell>
          <cell r="M14">
            <v>33226</v>
          </cell>
        </row>
        <row r="16">
          <cell r="C16">
            <v>594</v>
          </cell>
          <cell r="D16">
            <v>594</v>
          </cell>
          <cell r="E16">
            <v>0</v>
          </cell>
          <cell r="F16">
            <v>62</v>
          </cell>
          <cell r="G16">
            <v>0</v>
          </cell>
          <cell r="H16">
            <v>88</v>
          </cell>
          <cell r="M16">
            <v>42191</v>
          </cell>
        </row>
        <row r="20">
          <cell r="C20">
            <v>744</v>
          </cell>
          <cell r="D20">
            <v>744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M20">
            <v>51903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744</v>
          </cell>
          <cell r="H30">
            <v>0</v>
          </cell>
          <cell r="M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744</v>
          </cell>
          <cell r="G32">
            <v>0</v>
          </cell>
          <cell r="H32">
            <v>0</v>
          </cell>
          <cell r="M3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744</v>
          </cell>
          <cell r="H44">
            <v>0</v>
          </cell>
          <cell r="M44">
            <v>0</v>
          </cell>
        </row>
        <row r="46">
          <cell r="C46">
            <v>744</v>
          </cell>
          <cell r="D46">
            <v>744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M46">
            <v>209220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744</v>
          </cell>
          <cell r="G50">
            <v>0</v>
          </cell>
          <cell r="H50">
            <v>0</v>
          </cell>
          <cell r="M50">
            <v>0</v>
          </cell>
        </row>
        <row r="52">
          <cell r="C52">
            <v>589</v>
          </cell>
          <cell r="D52">
            <v>512</v>
          </cell>
          <cell r="E52">
            <v>77</v>
          </cell>
          <cell r="F52">
            <v>155</v>
          </cell>
          <cell r="G52">
            <v>0</v>
          </cell>
          <cell r="H52">
            <v>0</v>
          </cell>
          <cell r="M52">
            <v>112440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744</v>
          </cell>
          <cell r="G67">
            <v>0</v>
          </cell>
          <cell r="H67">
            <v>0</v>
          </cell>
          <cell r="M67">
            <v>0</v>
          </cell>
        </row>
        <row r="69">
          <cell r="C69">
            <v>726</v>
          </cell>
          <cell r="D69">
            <v>302</v>
          </cell>
          <cell r="E69">
            <v>424</v>
          </cell>
          <cell r="F69">
            <v>0</v>
          </cell>
          <cell r="G69">
            <v>0</v>
          </cell>
          <cell r="H69">
            <v>18</v>
          </cell>
          <cell r="M69">
            <v>9429</v>
          </cell>
        </row>
        <row r="71">
          <cell r="C71">
            <v>733</v>
          </cell>
          <cell r="D71">
            <v>298</v>
          </cell>
          <cell r="E71">
            <v>435</v>
          </cell>
          <cell r="F71">
            <v>0</v>
          </cell>
          <cell r="G71">
            <v>0</v>
          </cell>
          <cell r="H71">
            <v>11</v>
          </cell>
          <cell r="M71">
            <v>9240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744</v>
          </cell>
          <cell r="H73">
            <v>0</v>
          </cell>
          <cell r="M73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744</v>
          </cell>
          <cell r="G75">
            <v>0</v>
          </cell>
          <cell r="H75">
            <v>0</v>
          </cell>
          <cell r="M75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744</v>
          </cell>
          <cell r="H79">
            <v>0</v>
          </cell>
          <cell r="M79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744</v>
          </cell>
          <cell r="G81">
            <v>0</v>
          </cell>
          <cell r="H81">
            <v>0</v>
          </cell>
          <cell r="M81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744</v>
          </cell>
          <cell r="H83">
            <v>0</v>
          </cell>
          <cell r="M83">
            <v>0</v>
          </cell>
        </row>
        <row r="85">
          <cell r="C85">
            <v>621</v>
          </cell>
          <cell r="D85">
            <v>218</v>
          </cell>
          <cell r="E85">
            <v>403</v>
          </cell>
          <cell r="F85">
            <v>0</v>
          </cell>
          <cell r="G85">
            <v>112</v>
          </cell>
          <cell r="H85">
            <v>11</v>
          </cell>
          <cell r="M85">
            <v>6585</v>
          </cell>
        </row>
        <row r="87">
          <cell r="C87">
            <v>675</v>
          </cell>
          <cell r="D87">
            <v>265</v>
          </cell>
          <cell r="E87">
            <v>410</v>
          </cell>
          <cell r="F87">
            <v>0</v>
          </cell>
          <cell r="G87">
            <v>58</v>
          </cell>
          <cell r="H87">
            <v>11</v>
          </cell>
          <cell r="M87">
            <v>8034</v>
          </cell>
        </row>
        <row r="106">
          <cell r="D106">
            <v>247</v>
          </cell>
          <cell r="E106">
            <v>64</v>
          </cell>
          <cell r="F106">
            <v>183</v>
          </cell>
          <cell r="G106">
            <v>497</v>
          </cell>
          <cell r="H106">
            <v>0</v>
          </cell>
          <cell r="I106">
            <v>0</v>
          </cell>
          <cell r="M106">
            <v>1313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744</v>
          </cell>
          <cell r="H108">
            <v>0</v>
          </cell>
          <cell r="I108">
            <v>0</v>
          </cell>
          <cell r="M108">
            <v>0</v>
          </cell>
        </row>
        <row r="110">
          <cell r="D110">
            <v>744</v>
          </cell>
          <cell r="E110">
            <v>263</v>
          </cell>
          <cell r="F110">
            <v>481</v>
          </cell>
          <cell r="G110">
            <v>0</v>
          </cell>
          <cell r="H110">
            <v>0</v>
          </cell>
          <cell r="I110">
            <v>0</v>
          </cell>
          <cell r="M110">
            <v>5130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744</v>
          </cell>
          <cell r="H120">
            <v>0</v>
          </cell>
          <cell r="I120">
            <v>0</v>
          </cell>
          <cell r="M120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744</v>
          </cell>
          <cell r="H122">
            <v>0</v>
          </cell>
          <cell r="I122">
            <v>0</v>
          </cell>
          <cell r="M122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744</v>
          </cell>
          <cell r="H126">
            <v>0</v>
          </cell>
          <cell r="I126">
            <v>0</v>
          </cell>
          <cell r="M126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744</v>
          </cell>
          <cell r="H128">
            <v>0</v>
          </cell>
          <cell r="I128">
            <v>0</v>
          </cell>
          <cell r="M128">
            <v>0</v>
          </cell>
        </row>
        <row r="131">
          <cell r="D131">
            <v>684</v>
          </cell>
          <cell r="E131">
            <v>216</v>
          </cell>
          <cell r="F131">
            <v>468</v>
          </cell>
          <cell r="G131">
            <v>46</v>
          </cell>
          <cell r="H131">
            <v>8</v>
          </cell>
          <cell r="I131">
            <v>6</v>
          </cell>
          <cell r="M131">
            <v>10230.6</v>
          </cell>
        </row>
        <row r="132">
          <cell r="D132">
            <v>730</v>
          </cell>
          <cell r="E132">
            <v>198</v>
          </cell>
          <cell r="F132">
            <v>532</v>
          </cell>
          <cell r="G132">
            <v>0</v>
          </cell>
          <cell r="H132">
            <v>10</v>
          </cell>
          <cell r="I132">
            <v>4</v>
          </cell>
          <cell r="M132">
            <v>9100.2999999999993</v>
          </cell>
        </row>
        <row r="133">
          <cell r="D133">
            <v>721</v>
          </cell>
          <cell r="E133">
            <v>168</v>
          </cell>
          <cell r="F133">
            <v>553</v>
          </cell>
          <cell r="G133">
            <v>0</v>
          </cell>
          <cell r="H133">
            <v>1</v>
          </cell>
          <cell r="I133">
            <v>22</v>
          </cell>
          <cell r="M133">
            <v>6439.8</v>
          </cell>
        </row>
        <row r="134">
          <cell r="D134">
            <v>736</v>
          </cell>
          <cell r="E134">
            <v>234</v>
          </cell>
          <cell r="F134">
            <v>502</v>
          </cell>
          <cell r="G134">
            <v>0</v>
          </cell>
          <cell r="H134">
            <v>0</v>
          </cell>
          <cell r="I134">
            <v>8</v>
          </cell>
          <cell r="M134">
            <v>10580.1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744</v>
          </cell>
          <cell r="I141">
            <v>0</v>
          </cell>
          <cell r="M141">
            <v>0</v>
          </cell>
        </row>
        <row r="143">
          <cell r="D143">
            <v>744</v>
          </cell>
          <cell r="E143">
            <v>57</v>
          </cell>
          <cell r="F143">
            <v>687</v>
          </cell>
          <cell r="G143">
            <v>0</v>
          </cell>
          <cell r="H143">
            <v>0</v>
          </cell>
          <cell r="I143">
            <v>0</v>
          </cell>
          <cell r="M143">
            <v>912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744</v>
          </cell>
          <cell r="H153">
            <v>0</v>
          </cell>
          <cell r="I153">
            <v>0</v>
          </cell>
          <cell r="M153">
            <v>0</v>
          </cell>
        </row>
        <row r="155">
          <cell r="D155">
            <v>744</v>
          </cell>
          <cell r="E155">
            <v>75</v>
          </cell>
          <cell r="F155">
            <v>669</v>
          </cell>
          <cell r="G155">
            <v>0</v>
          </cell>
          <cell r="H155">
            <v>0</v>
          </cell>
          <cell r="I155">
            <v>0</v>
          </cell>
          <cell r="M155">
            <v>1469</v>
          </cell>
        </row>
        <row r="159">
          <cell r="D159">
            <v>744</v>
          </cell>
          <cell r="E159">
            <v>72</v>
          </cell>
          <cell r="F159">
            <v>672</v>
          </cell>
          <cell r="G159">
            <v>0</v>
          </cell>
          <cell r="H159">
            <v>0</v>
          </cell>
          <cell r="I159">
            <v>0</v>
          </cell>
          <cell r="M159">
            <v>1426</v>
          </cell>
        </row>
        <row r="161">
          <cell r="D161">
            <v>744</v>
          </cell>
          <cell r="E161">
            <v>79</v>
          </cell>
          <cell r="F161">
            <v>665</v>
          </cell>
          <cell r="G161">
            <v>0</v>
          </cell>
          <cell r="H161">
            <v>0</v>
          </cell>
          <cell r="I161">
            <v>0</v>
          </cell>
          <cell r="M161">
            <v>1356</v>
          </cell>
        </row>
        <row r="265">
          <cell r="C265">
            <v>658</v>
          </cell>
          <cell r="D265">
            <v>162</v>
          </cell>
          <cell r="E265">
            <v>496</v>
          </cell>
          <cell r="F265">
            <v>86</v>
          </cell>
          <cell r="G265">
            <v>0</v>
          </cell>
          <cell r="H265">
            <v>0</v>
          </cell>
          <cell r="M265">
            <v>8531</v>
          </cell>
        </row>
        <row r="266">
          <cell r="C266">
            <v>362</v>
          </cell>
          <cell r="D266">
            <v>82</v>
          </cell>
          <cell r="E266">
            <v>280</v>
          </cell>
          <cell r="F266">
            <v>0</v>
          </cell>
          <cell r="G266">
            <v>382</v>
          </cell>
          <cell r="H266">
            <v>0</v>
          </cell>
          <cell r="M266">
            <v>4529</v>
          </cell>
        </row>
        <row r="291">
          <cell r="C291">
            <v>744</v>
          </cell>
          <cell r="D291">
            <v>9</v>
          </cell>
          <cell r="E291">
            <v>735</v>
          </cell>
          <cell r="F291">
            <v>0</v>
          </cell>
          <cell r="G291">
            <v>0</v>
          </cell>
          <cell r="H291">
            <v>0</v>
          </cell>
          <cell r="M291">
            <v>248</v>
          </cell>
        </row>
        <row r="292">
          <cell r="C292">
            <v>744</v>
          </cell>
          <cell r="D292">
            <v>8</v>
          </cell>
          <cell r="E292">
            <v>736</v>
          </cell>
          <cell r="F292">
            <v>0</v>
          </cell>
          <cell r="G292">
            <v>0</v>
          </cell>
          <cell r="H292">
            <v>0</v>
          </cell>
          <cell r="M292">
            <v>193</v>
          </cell>
        </row>
        <row r="293">
          <cell r="C293">
            <v>744</v>
          </cell>
          <cell r="D293">
            <v>6</v>
          </cell>
          <cell r="E293">
            <v>738</v>
          </cell>
          <cell r="F293">
            <v>0</v>
          </cell>
          <cell r="G293">
            <v>0</v>
          </cell>
          <cell r="H293">
            <v>0</v>
          </cell>
          <cell r="M293">
            <v>152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47BMTEVDNGBEZLNFEXFXYFUO7">
      <xxl21:absoluteUrl r:id="rId2"/>
    </xxl21:alternateUrls>
    <sheetNames>
      <sheetName val="DISP_ENE"/>
      <sheetName val="DISP_FEB"/>
      <sheetName val="DISP_MAR"/>
      <sheetName val="DISP_ABR"/>
      <sheetName val="DISP_MAY"/>
      <sheetName val="DISP_JUN"/>
      <sheetName val="DISP_JUL"/>
      <sheetName val="DISP_AGO"/>
      <sheetName val="DISP_SEP"/>
      <sheetName val="DISP_OCT"/>
      <sheetName val="DISP_NOV"/>
      <sheetName val="DISP_DIC"/>
      <sheetName val="ACUM"/>
      <sheetName val="Sheet1"/>
      <sheetName val="Sheet2"/>
    </sheetNames>
    <sheetDataSet>
      <sheetData sheetId="0" refreshError="1">
        <row r="8">
          <cell r="C8">
            <v>739</v>
          </cell>
          <cell r="D8">
            <v>698</v>
          </cell>
          <cell r="E8">
            <v>41</v>
          </cell>
          <cell r="F8">
            <v>5</v>
          </cell>
          <cell r="G8">
            <v>0</v>
          </cell>
          <cell r="H8">
            <v>0</v>
          </cell>
          <cell r="M8">
            <v>90935</v>
          </cell>
        </row>
        <row r="10">
          <cell r="C10">
            <v>727</v>
          </cell>
          <cell r="D10">
            <v>681</v>
          </cell>
          <cell r="E10">
            <v>46</v>
          </cell>
          <cell r="F10">
            <v>17</v>
          </cell>
          <cell r="G10">
            <v>0</v>
          </cell>
          <cell r="H10">
            <v>0</v>
          </cell>
          <cell r="M10">
            <v>31214</v>
          </cell>
        </row>
        <row r="12">
          <cell r="C12">
            <v>740</v>
          </cell>
          <cell r="D12">
            <v>740</v>
          </cell>
          <cell r="E12">
            <v>0</v>
          </cell>
          <cell r="F12">
            <v>4</v>
          </cell>
          <cell r="G12">
            <v>0</v>
          </cell>
          <cell r="H12">
            <v>0</v>
          </cell>
          <cell r="M12">
            <v>100154</v>
          </cell>
        </row>
        <row r="14">
          <cell r="C14">
            <v>744</v>
          </cell>
          <cell r="D14">
            <v>712</v>
          </cell>
          <cell r="E14">
            <v>32</v>
          </cell>
          <cell r="F14">
            <v>0</v>
          </cell>
          <cell r="G14">
            <v>0</v>
          </cell>
          <cell r="H14">
            <v>0</v>
          </cell>
          <cell r="M14">
            <v>31538</v>
          </cell>
        </row>
        <row r="16">
          <cell r="C16">
            <v>744</v>
          </cell>
          <cell r="D16">
            <v>688</v>
          </cell>
          <cell r="E16">
            <v>56</v>
          </cell>
          <cell r="F16">
            <v>0</v>
          </cell>
          <cell r="G16">
            <v>0</v>
          </cell>
          <cell r="H16">
            <v>0</v>
          </cell>
          <cell r="M16">
            <v>50803</v>
          </cell>
        </row>
        <row r="20">
          <cell r="C20">
            <v>742</v>
          </cell>
          <cell r="D20">
            <v>686</v>
          </cell>
          <cell r="E20">
            <v>56</v>
          </cell>
          <cell r="F20">
            <v>2</v>
          </cell>
          <cell r="G20">
            <v>0</v>
          </cell>
          <cell r="H20">
            <v>0</v>
          </cell>
          <cell r="M20">
            <v>48809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744</v>
          </cell>
          <cell r="H30">
            <v>0</v>
          </cell>
          <cell r="M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744</v>
          </cell>
          <cell r="G32">
            <v>0</v>
          </cell>
          <cell r="H32">
            <v>0</v>
          </cell>
          <cell r="M3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744</v>
          </cell>
          <cell r="H44">
            <v>0</v>
          </cell>
          <cell r="M44">
            <v>0</v>
          </cell>
        </row>
        <row r="46">
          <cell r="C46">
            <v>96</v>
          </cell>
          <cell r="D46">
            <v>96</v>
          </cell>
          <cell r="E46">
            <v>0</v>
          </cell>
          <cell r="F46"/>
          <cell r="G46">
            <v>648</v>
          </cell>
          <cell r="H46">
            <v>0</v>
          </cell>
          <cell r="M46">
            <v>25840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744</v>
          </cell>
          <cell r="G50">
            <v>0</v>
          </cell>
          <cell r="H50">
            <v>0</v>
          </cell>
          <cell r="M50">
            <v>0</v>
          </cell>
        </row>
        <row r="52">
          <cell r="C52">
            <v>434</v>
          </cell>
          <cell r="D52">
            <v>386</v>
          </cell>
          <cell r="E52">
            <v>48</v>
          </cell>
          <cell r="F52">
            <v>310</v>
          </cell>
          <cell r="G52">
            <v>0</v>
          </cell>
          <cell r="H52">
            <v>0</v>
          </cell>
          <cell r="M52">
            <v>96495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744</v>
          </cell>
          <cell r="G67">
            <v>0</v>
          </cell>
          <cell r="H67">
            <v>0</v>
          </cell>
          <cell r="M67">
            <v>0</v>
          </cell>
        </row>
        <row r="69">
          <cell r="C69">
            <v>744</v>
          </cell>
          <cell r="D69">
            <v>415</v>
          </cell>
          <cell r="E69">
            <v>329</v>
          </cell>
          <cell r="F69">
            <v>0</v>
          </cell>
          <cell r="G69">
            <v>0</v>
          </cell>
          <cell r="H69">
            <v>0</v>
          </cell>
          <cell r="M69">
            <v>13707</v>
          </cell>
        </row>
        <row r="71">
          <cell r="C71">
            <v>744</v>
          </cell>
          <cell r="D71">
            <v>389</v>
          </cell>
          <cell r="E71">
            <v>355</v>
          </cell>
          <cell r="F71">
            <v>0</v>
          </cell>
          <cell r="G71">
            <v>0</v>
          </cell>
          <cell r="H71">
            <v>0</v>
          </cell>
          <cell r="M71">
            <v>12628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744</v>
          </cell>
          <cell r="H73">
            <v>0</v>
          </cell>
          <cell r="M73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744</v>
          </cell>
          <cell r="G75">
            <v>0</v>
          </cell>
          <cell r="H75">
            <v>0</v>
          </cell>
          <cell r="M75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744</v>
          </cell>
          <cell r="H79">
            <v>0</v>
          </cell>
          <cell r="M79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744</v>
          </cell>
          <cell r="G81">
            <v>0</v>
          </cell>
          <cell r="H81">
            <v>0</v>
          </cell>
          <cell r="M81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744</v>
          </cell>
          <cell r="H83">
            <v>0</v>
          </cell>
          <cell r="M83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744</v>
          </cell>
          <cell r="H85">
            <v>0</v>
          </cell>
          <cell r="M85">
            <v>0</v>
          </cell>
        </row>
        <row r="87">
          <cell r="C87">
            <v>744</v>
          </cell>
          <cell r="D87">
            <v>313</v>
          </cell>
          <cell r="E87">
            <v>431</v>
          </cell>
          <cell r="F87">
            <v>0</v>
          </cell>
          <cell r="G87">
            <v>0</v>
          </cell>
          <cell r="H87">
            <v>0</v>
          </cell>
          <cell r="M87">
            <v>9837</v>
          </cell>
        </row>
        <row r="106">
          <cell r="D106">
            <v>424</v>
          </cell>
          <cell r="E106">
            <v>123</v>
          </cell>
          <cell r="F106">
            <v>301</v>
          </cell>
          <cell r="G106">
            <v>320</v>
          </cell>
          <cell r="H106">
            <v>0</v>
          </cell>
          <cell r="I106">
            <v>0</v>
          </cell>
          <cell r="M106">
            <v>2333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744</v>
          </cell>
          <cell r="H108">
            <v>0</v>
          </cell>
          <cell r="I108">
            <v>0</v>
          </cell>
          <cell r="M108">
            <v>0</v>
          </cell>
        </row>
        <row r="110">
          <cell r="D110">
            <v>713</v>
          </cell>
          <cell r="E110">
            <v>202</v>
          </cell>
          <cell r="F110">
            <v>511</v>
          </cell>
          <cell r="G110">
            <v>31</v>
          </cell>
          <cell r="H110">
            <v>0</v>
          </cell>
          <cell r="I110">
            <v>0</v>
          </cell>
          <cell r="M110">
            <v>3965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744</v>
          </cell>
          <cell r="H120">
            <v>0</v>
          </cell>
          <cell r="I120">
            <v>0</v>
          </cell>
          <cell r="M120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744</v>
          </cell>
          <cell r="H122">
            <v>0</v>
          </cell>
          <cell r="I122">
            <v>0</v>
          </cell>
          <cell r="M122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744</v>
          </cell>
          <cell r="H126">
            <v>0</v>
          </cell>
          <cell r="I126">
            <v>0</v>
          </cell>
          <cell r="M126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744</v>
          </cell>
          <cell r="H128">
            <v>0</v>
          </cell>
          <cell r="I128">
            <v>0</v>
          </cell>
          <cell r="M128">
            <v>0</v>
          </cell>
        </row>
        <row r="131">
          <cell r="D131">
            <v>692</v>
          </cell>
          <cell r="E131">
            <v>359</v>
          </cell>
          <cell r="F131">
            <v>333</v>
          </cell>
          <cell r="G131">
            <v>42</v>
          </cell>
          <cell r="H131">
            <v>0</v>
          </cell>
          <cell r="I131">
            <v>10</v>
          </cell>
          <cell r="M131">
            <v>17382.400000000001</v>
          </cell>
        </row>
        <row r="132">
          <cell r="D132"/>
          <cell r="E132"/>
          <cell r="F132"/>
          <cell r="G132"/>
          <cell r="H132"/>
          <cell r="I132"/>
          <cell r="M132"/>
        </row>
        <row r="133">
          <cell r="D133">
            <v>744</v>
          </cell>
          <cell r="E133">
            <v>286</v>
          </cell>
          <cell r="F133">
            <v>458</v>
          </cell>
          <cell r="G133">
            <v>0</v>
          </cell>
          <cell r="H133">
            <v>0</v>
          </cell>
          <cell r="I133">
            <v>0</v>
          </cell>
          <cell r="M133">
            <v>13343.2</v>
          </cell>
        </row>
        <row r="134">
          <cell r="D134">
            <v>737</v>
          </cell>
          <cell r="E134">
            <v>261</v>
          </cell>
          <cell r="F134">
            <v>476</v>
          </cell>
          <cell r="G134">
            <v>7</v>
          </cell>
          <cell r="H134">
            <v>0</v>
          </cell>
          <cell r="I134">
            <v>0</v>
          </cell>
          <cell r="M134">
            <v>10250.799999999999</v>
          </cell>
        </row>
        <row r="141">
          <cell r="D141"/>
          <cell r="E141"/>
          <cell r="F141"/>
          <cell r="G141"/>
          <cell r="H141"/>
          <cell r="I141"/>
          <cell r="M141"/>
        </row>
        <row r="143">
          <cell r="D143"/>
          <cell r="E143"/>
          <cell r="F143"/>
          <cell r="G143"/>
          <cell r="H143"/>
          <cell r="I143"/>
          <cell r="M143"/>
        </row>
        <row r="153">
          <cell r="D153"/>
          <cell r="E153"/>
          <cell r="F153"/>
          <cell r="G153"/>
          <cell r="H153"/>
          <cell r="I153"/>
          <cell r="M153"/>
        </row>
        <row r="155">
          <cell r="D155"/>
          <cell r="E155"/>
          <cell r="F155"/>
          <cell r="G155"/>
          <cell r="H155"/>
          <cell r="I155"/>
          <cell r="M155"/>
        </row>
        <row r="159">
          <cell r="D159"/>
          <cell r="E159"/>
          <cell r="F159"/>
          <cell r="G159"/>
          <cell r="H159"/>
          <cell r="I159"/>
          <cell r="M159"/>
        </row>
        <row r="161">
          <cell r="D161"/>
          <cell r="E161"/>
          <cell r="F161"/>
          <cell r="G161"/>
          <cell r="H161"/>
          <cell r="I161"/>
          <cell r="M161"/>
        </row>
        <row r="265">
          <cell r="C265">
            <v>0</v>
          </cell>
          <cell r="D265">
            <v>0</v>
          </cell>
          <cell r="E265">
            <v>0</v>
          </cell>
          <cell r="F265">
            <v>744</v>
          </cell>
          <cell r="G265">
            <v>0</v>
          </cell>
          <cell r="H265">
            <v>0</v>
          </cell>
          <cell r="M265">
            <v>0</v>
          </cell>
        </row>
        <row r="266">
          <cell r="C266">
            <v>739</v>
          </cell>
          <cell r="D266">
            <v>201</v>
          </cell>
          <cell r="E266">
            <v>538</v>
          </cell>
          <cell r="F266">
            <v>5</v>
          </cell>
          <cell r="G266">
            <v>0</v>
          </cell>
          <cell r="H266">
            <v>0</v>
          </cell>
          <cell r="M266">
            <v>10805</v>
          </cell>
        </row>
        <row r="291">
          <cell r="C291" t="str">
            <v>AH</v>
          </cell>
          <cell r="D291" t="str">
            <v>SH</v>
          </cell>
          <cell r="E291" t="str">
            <v>RSH</v>
          </cell>
          <cell r="F291" t="str">
            <v>FOH</v>
          </cell>
          <cell r="G291" t="str">
            <v>POH</v>
          </cell>
          <cell r="H291" t="str">
            <v>MOH</v>
          </cell>
          <cell r="M291" t="str">
            <v>LOAD</v>
          </cell>
        </row>
        <row r="292">
          <cell r="C292">
            <v>624</v>
          </cell>
          <cell r="D292">
            <v>3</v>
          </cell>
          <cell r="E292">
            <v>621</v>
          </cell>
          <cell r="F292">
            <v>120</v>
          </cell>
          <cell r="G292">
            <v>0</v>
          </cell>
          <cell r="H292">
            <v>0</v>
          </cell>
          <cell r="M292">
            <v>60</v>
          </cell>
        </row>
        <row r="293">
          <cell r="C293">
            <v>744</v>
          </cell>
          <cell r="D293">
            <v>7</v>
          </cell>
          <cell r="E293">
            <v>737</v>
          </cell>
          <cell r="F293">
            <v>0</v>
          </cell>
          <cell r="G293">
            <v>0</v>
          </cell>
          <cell r="H293">
            <v>0</v>
          </cell>
          <cell r="M293">
            <v>147</v>
          </cell>
        </row>
      </sheetData>
      <sheetData sheetId="1" refreshError="1">
        <row r="8">
          <cell r="C8">
            <v>658</v>
          </cell>
          <cell r="D8">
            <v>658</v>
          </cell>
          <cell r="E8">
            <v>0</v>
          </cell>
          <cell r="F8">
            <v>15</v>
          </cell>
          <cell r="G8">
            <v>0</v>
          </cell>
          <cell r="H8">
            <v>23</v>
          </cell>
          <cell r="M8">
            <v>88618</v>
          </cell>
        </row>
        <row r="10">
          <cell r="C10">
            <v>649</v>
          </cell>
          <cell r="D10">
            <v>649</v>
          </cell>
          <cell r="E10">
            <v>0</v>
          </cell>
          <cell r="F10">
            <v>20</v>
          </cell>
          <cell r="G10">
            <v>0</v>
          </cell>
          <cell r="H10">
            <v>27</v>
          </cell>
          <cell r="M10">
            <v>29913</v>
          </cell>
        </row>
        <row r="12">
          <cell r="C12">
            <v>620</v>
          </cell>
          <cell r="D12">
            <v>567</v>
          </cell>
          <cell r="E12">
            <v>53</v>
          </cell>
          <cell r="F12">
            <v>76</v>
          </cell>
          <cell r="G12">
            <v>0</v>
          </cell>
          <cell r="H12">
            <v>0</v>
          </cell>
          <cell r="M12">
            <v>74516</v>
          </cell>
        </row>
        <row r="14">
          <cell r="C14">
            <v>166</v>
          </cell>
          <cell r="D14">
            <v>166</v>
          </cell>
          <cell r="E14">
            <v>0</v>
          </cell>
          <cell r="F14">
            <v>530</v>
          </cell>
          <cell r="G14">
            <v>0</v>
          </cell>
          <cell r="H14">
            <v>0</v>
          </cell>
          <cell r="M14">
            <v>7507</v>
          </cell>
        </row>
        <row r="16">
          <cell r="C16">
            <v>533</v>
          </cell>
          <cell r="D16">
            <v>447</v>
          </cell>
          <cell r="E16">
            <v>86</v>
          </cell>
          <cell r="F16">
            <v>163</v>
          </cell>
          <cell r="G16">
            <v>0</v>
          </cell>
          <cell r="H16">
            <v>0</v>
          </cell>
          <cell r="M16">
            <v>27982</v>
          </cell>
        </row>
        <row r="20">
          <cell r="C20">
            <v>499</v>
          </cell>
          <cell r="D20">
            <v>499</v>
          </cell>
          <cell r="E20">
            <v>0</v>
          </cell>
          <cell r="F20">
            <v>51</v>
          </cell>
          <cell r="G20">
            <v>0</v>
          </cell>
          <cell r="H20">
            <v>146</v>
          </cell>
          <cell r="M20">
            <v>34978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696</v>
          </cell>
          <cell r="H30">
            <v>0</v>
          </cell>
          <cell r="M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696</v>
          </cell>
          <cell r="G32">
            <v>0</v>
          </cell>
          <cell r="H32">
            <v>0</v>
          </cell>
          <cell r="M32">
            <v>0</v>
          </cell>
        </row>
        <row r="44">
          <cell r="C44">
            <v>35</v>
          </cell>
          <cell r="D44">
            <v>35</v>
          </cell>
          <cell r="E44">
            <v>0</v>
          </cell>
          <cell r="F44">
            <v>0</v>
          </cell>
          <cell r="G44">
            <v>661</v>
          </cell>
          <cell r="H44">
            <v>0</v>
          </cell>
          <cell r="M44">
            <v>2320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696</v>
          </cell>
          <cell r="H46">
            <v>0</v>
          </cell>
          <cell r="M46">
            <v>0</v>
          </cell>
        </row>
        <row r="50">
          <cell r="C50">
            <v>481</v>
          </cell>
          <cell r="D50">
            <v>481</v>
          </cell>
          <cell r="E50">
            <v>0</v>
          </cell>
          <cell r="F50">
            <v>215</v>
          </cell>
          <cell r="G50">
            <v>0</v>
          </cell>
          <cell r="H50">
            <v>0</v>
          </cell>
          <cell r="M50">
            <v>61415</v>
          </cell>
        </row>
        <row r="52">
          <cell r="C52">
            <v>540</v>
          </cell>
          <cell r="D52">
            <v>540</v>
          </cell>
          <cell r="E52">
            <v>0</v>
          </cell>
          <cell r="F52">
            <v>156</v>
          </cell>
          <cell r="G52">
            <v>0</v>
          </cell>
          <cell r="H52">
            <v>0</v>
          </cell>
          <cell r="M52">
            <v>135085</v>
          </cell>
        </row>
        <row r="67">
          <cell r="C67">
            <v>696</v>
          </cell>
          <cell r="D67">
            <v>0</v>
          </cell>
          <cell r="E67">
            <v>696</v>
          </cell>
          <cell r="F67">
            <v>0</v>
          </cell>
          <cell r="G67">
            <v>0</v>
          </cell>
          <cell r="H67">
            <v>0</v>
          </cell>
          <cell r="M67">
            <v>0</v>
          </cell>
        </row>
        <row r="69">
          <cell r="C69">
            <v>657</v>
          </cell>
          <cell r="D69">
            <v>279</v>
          </cell>
          <cell r="E69">
            <v>378</v>
          </cell>
          <cell r="F69">
            <v>35</v>
          </cell>
          <cell r="G69">
            <v>0</v>
          </cell>
          <cell r="H69">
            <v>4</v>
          </cell>
          <cell r="M69">
            <v>8729</v>
          </cell>
        </row>
        <row r="71">
          <cell r="C71">
            <v>692</v>
          </cell>
          <cell r="D71">
            <v>329</v>
          </cell>
          <cell r="E71">
            <v>363</v>
          </cell>
          <cell r="F71">
            <v>0</v>
          </cell>
          <cell r="G71">
            <v>0</v>
          </cell>
          <cell r="H71">
            <v>4</v>
          </cell>
          <cell r="M71">
            <v>10106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696</v>
          </cell>
          <cell r="H73">
            <v>0</v>
          </cell>
          <cell r="M73">
            <v>0</v>
          </cell>
        </row>
        <row r="75">
          <cell r="C75">
            <v>696</v>
          </cell>
          <cell r="D75">
            <v>0</v>
          </cell>
          <cell r="E75">
            <v>696</v>
          </cell>
          <cell r="F75">
            <v>0</v>
          </cell>
          <cell r="G75">
            <v>0</v>
          </cell>
          <cell r="H75">
            <v>0</v>
          </cell>
          <cell r="M75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696</v>
          </cell>
          <cell r="H79">
            <v>0</v>
          </cell>
          <cell r="M79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696</v>
          </cell>
          <cell r="G81">
            <v>0</v>
          </cell>
          <cell r="H81">
            <v>0</v>
          </cell>
          <cell r="M81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696</v>
          </cell>
          <cell r="H83">
            <v>0</v>
          </cell>
          <cell r="M83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696</v>
          </cell>
          <cell r="H85">
            <v>0</v>
          </cell>
          <cell r="M85">
            <v>0</v>
          </cell>
        </row>
        <row r="87">
          <cell r="C87">
            <v>677</v>
          </cell>
          <cell r="D87">
            <v>299</v>
          </cell>
          <cell r="E87">
            <v>378</v>
          </cell>
          <cell r="F87">
            <v>15</v>
          </cell>
          <cell r="G87">
            <v>0</v>
          </cell>
          <cell r="H87">
            <v>4</v>
          </cell>
          <cell r="M87">
            <v>9297</v>
          </cell>
        </row>
        <row r="106">
          <cell r="D106">
            <v>614</v>
          </cell>
          <cell r="E106">
            <v>220</v>
          </cell>
          <cell r="F106">
            <v>394</v>
          </cell>
          <cell r="G106">
            <v>82</v>
          </cell>
          <cell r="H106">
            <v>0</v>
          </cell>
          <cell r="I106">
            <v>0</v>
          </cell>
          <cell r="M106">
            <v>4295</v>
          </cell>
        </row>
        <row r="108">
          <cell r="D108">
            <v>636</v>
          </cell>
          <cell r="E108">
            <v>203</v>
          </cell>
          <cell r="F108">
            <v>433</v>
          </cell>
          <cell r="G108">
            <v>60</v>
          </cell>
          <cell r="H108">
            <v>0</v>
          </cell>
          <cell r="I108">
            <v>0</v>
          </cell>
          <cell r="M108">
            <v>3068</v>
          </cell>
        </row>
        <row r="110">
          <cell r="D110">
            <v>216</v>
          </cell>
          <cell r="E110">
            <v>81</v>
          </cell>
          <cell r="F110">
            <v>135</v>
          </cell>
          <cell r="G110">
            <v>480</v>
          </cell>
          <cell r="H110">
            <v>0</v>
          </cell>
          <cell r="I110">
            <v>0</v>
          </cell>
          <cell r="M110">
            <v>1602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696</v>
          </cell>
          <cell r="H120">
            <v>0</v>
          </cell>
          <cell r="I120">
            <v>0</v>
          </cell>
          <cell r="M120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696</v>
          </cell>
          <cell r="H122">
            <v>0</v>
          </cell>
          <cell r="I122">
            <v>0</v>
          </cell>
          <cell r="M122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696</v>
          </cell>
          <cell r="H126">
            <v>0</v>
          </cell>
          <cell r="I126">
            <v>0</v>
          </cell>
          <cell r="M126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696</v>
          </cell>
          <cell r="H128">
            <v>0</v>
          </cell>
          <cell r="I128">
            <v>0</v>
          </cell>
          <cell r="M128">
            <v>0</v>
          </cell>
        </row>
        <row r="131">
          <cell r="D131">
            <v>688</v>
          </cell>
          <cell r="E131">
            <v>308</v>
          </cell>
          <cell r="F131">
            <v>380</v>
          </cell>
          <cell r="G131">
            <v>8</v>
          </cell>
          <cell r="H131">
            <v>0</v>
          </cell>
          <cell r="I131">
            <v>0</v>
          </cell>
          <cell r="M131">
            <v>14661</v>
          </cell>
        </row>
        <row r="132">
          <cell r="D132"/>
          <cell r="E132"/>
          <cell r="F132"/>
          <cell r="G132"/>
          <cell r="H132"/>
          <cell r="I132"/>
          <cell r="M132"/>
        </row>
        <row r="133">
          <cell r="D133">
            <v>696</v>
          </cell>
          <cell r="E133">
            <v>270</v>
          </cell>
          <cell r="F133">
            <v>426</v>
          </cell>
          <cell r="G133">
            <v>0</v>
          </cell>
          <cell r="H133">
            <v>0</v>
          </cell>
          <cell r="I133">
            <v>0</v>
          </cell>
          <cell r="M133">
            <v>12474.1</v>
          </cell>
        </row>
        <row r="134">
          <cell r="D134">
            <v>666</v>
          </cell>
          <cell r="E134">
            <v>234</v>
          </cell>
          <cell r="F134">
            <v>432</v>
          </cell>
          <cell r="G134">
            <v>30</v>
          </cell>
          <cell r="H134">
            <v>0</v>
          </cell>
          <cell r="I134">
            <v>0</v>
          </cell>
          <cell r="M134">
            <v>9340</v>
          </cell>
        </row>
        <row r="141">
          <cell r="D141"/>
          <cell r="E141"/>
          <cell r="F141"/>
          <cell r="G141"/>
          <cell r="H141"/>
          <cell r="I141"/>
          <cell r="M141"/>
        </row>
        <row r="143">
          <cell r="D143">
            <v>0</v>
          </cell>
          <cell r="E143"/>
          <cell r="F143"/>
          <cell r="G143"/>
          <cell r="H143"/>
          <cell r="I143"/>
          <cell r="M143"/>
        </row>
        <row r="153">
          <cell r="D153"/>
          <cell r="E153"/>
          <cell r="F153"/>
          <cell r="G153"/>
          <cell r="H153"/>
          <cell r="I153"/>
          <cell r="M153"/>
        </row>
        <row r="155">
          <cell r="D155"/>
          <cell r="E155"/>
          <cell r="F155"/>
          <cell r="G155"/>
          <cell r="H155"/>
          <cell r="I155"/>
          <cell r="M155"/>
        </row>
        <row r="159">
          <cell r="D159"/>
          <cell r="E159"/>
          <cell r="F159"/>
          <cell r="G159"/>
          <cell r="H159"/>
          <cell r="I159"/>
          <cell r="M159"/>
        </row>
        <row r="161">
          <cell r="D161"/>
          <cell r="E161"/>
          <cell r="F161"/>
          <cell r="G161"/>
          <cell r="H161"/>
          <cell r="I161"/>
          <cell r="M161"/>
        </row>
        <row r="265">
          <cell r="C265">
            <v>0</v>
          </cell>
          <cell r="D265">
            <v>0</v>
          </cell>
          <cell r="E265">
            <v>0</v>
          </cell>
          <cell r="F265">
            <v>696</v>
          </cell>
          <cell r="G265">
            <v>0</v>
          </cell>
          <cell r="H265">
            <v>0</v>
          </cell>
          <cell r="M265">
            <v>0</v>
          </cell>
        </row>
        <row r="266">
          <cell r="C266">
            <v>696</v>
          </cell>
          <cell r="D266">
            <v>192</v>
          </cell>
          <cell r="E266">
            <v>504</v>
          </cell>
          <cell r="F266">
            <v>0</v>
          </cell>
          <cell r="G266">
            <v>0</v>
          </cell>
          <cell r="H266">
            <v>0</v>
          </cell>
          <cell r="M266">
            <v>9916</v>
          </cell>
        </row>
        <row r="291">
          <cell r="C291" t="str">
            <v>AH</v>
          </cell>
          <cell r="D291" t="str">
            <v>SH</v>
          </cell>
          <cell r="E291" t="str">
            <v>RSH</v>
          </cell>
          <cell r="F291" t="str">
            <v>FOH</v>
          </cell>
          <cell r="G291" t="str">
            <v>POH</v>
          </cell>
          <cell r="H291" t="str">
            <v>MOH</v>
          </cell>
          <cell r="M291" t="str">
            <v>LOAD</v>
          </cell>
        </row>
        <row r="292">
          <cell r="C292">
            <v>696</v>
          </cell>
          <cell r="D292">
            <v>0</v>
          </cell>
          <cell r="E292">
            <v>696</v>
          </cell>
          <cell r="F292">
            <v>0</v>
          </cell>
          <cell r="G292">
            <v>0</v>
          </cell>
          <cell r="H292">
            <v>0</v>
          </cell>
          <cell r="M292">
            <v>0</v>
          </cell>
        </row>
        <row r="293">
          <cell r="C293">
            <v>696</v>
          </cell>
          <cell r="D293">
            <v>0</v>
          </cell>
          <cell r="E293">
            <v>696</v>
          </cell>
          <cell r="F293">
            <v>0</v>
          </cell>
          <cell r="G293">
            <v>0</v>
          </cell>
          <cell r="H293">
            <v>0</v>
          </cell>
          <cell r="M293">
            <v>0</v>
          </cell>
        </row>
      </sheetData>
      <sheetData sheetId="2" refreshError="1">
        <row r="8">
          <cell r="C8">
            <v>712</v>
          </cell>
          <cell r="D8">
            <v>712</v>
          </cell>
          <cell r="E8">
            <v>0</v>
          </cell>
          <cell r="F8">
            <v>32</v>
          </cell>
          <cell r="G8">
            <v>0</v>
          </cell>
          <cell r="H8">
            <v>0</v>
          </cell>
          <cell r="M8">
            <v>96754</v>
          </cell>
        </row>
        <row r="10">
          <cell r="C10">
            <v>698</v>
          </cell>
          <cell r="D10">
            <v>690</v>
          </cell>
          <cell r="E10">
            <v>8</v>
          </cell>
          <cell r="F10">
            <v>46</v>
          </cell>
          <cell r="G10">
            <v>0</v>
          </cell>
          <cell r="H10">
            <v>0</v>
          </cell>
          <cell r="M10">
            <v>32225</v>
          </cell>
        </row>
        <row r="12">
          <cell r="C12">
            <v>675</v>
          </cell>
          <cell r="D12">
            <v>657</v>
          </cell>
          <cell r="E12">
            <v>18</v>
          </cell>
          <cell r="F12">
            <v>30</v>
          </cell>
          <cell r="G12">
            <v>0</v>
          </cell>
          <cell r="H12">
            <v>39</v>
          </cell>
          <cell r="M12">
            <v>89100</v>
          </cell>
        </row>
        <row r="14">
          <cell r="C14">
            <v>590</v>
          </cell>
          <cell r="D14">
            <v>586</v>
          </cell>
          <cell r="E14">
            <v>4</v>
          </cell>
          <cell r="F14">
            <v>112</v>
          </cell>
          <cell r="G14">
            <v>0</v>
          </cell>
          <cell r="H14">
            <v>42</v>
          </cell>
          <cell r="M14">
            <v>26122</v>
          </cell>
        </row>
        <row r="16">
          <cell r="C16">
            <v>549</v>
          </cell>
          <cell r="D16">
            <v>276</v>
          </cell>
          <cell r="E16">
            <v>273</v>
          </cell>
          <cell r="F16">
            <v>195</v>
          </cell>
          <cell r="G16">
            <v>0</v>
          </cell>
          <cell r="H16">
            <v>0</v>
          </cell>
          <cell r="M16">
            <v>12737</v>
          </cell>
        </row>
        <row r="20">
          <cell r="C20">
            <v>357</v>
          </cell>
          <cell r="D20">
            <v>331</v>
          </cell>
          <cell r="E20">
            <v>26</v>
          </cell>
          <cell r="F20">
            <v>387</v>
          </cell>
          <cell r="G20">
            <v>0</v>
          </cell>
          <cell r="H20">
            <v>0</v>
          </cell>
          <cell r="M20">
            <v>18250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744</v>
          </cell>
          <cell r="H30">
            <v>0</v>
          </cell>
          <cell r="M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744</v>
          </cell>
          <cell r="G32">
            <v>0</v>
          </cell>
          <cell r="H32">
            <v>0</v>
          </cell>
          <cell r="M32">
            <v>0</v>
          </cell>
        </row>
        <row r="44">
          <cell r="C44">
            <v>425</v>
          </cell>
          <cell r="D44">
            <v>425</v>
          </cell>
          <cell r="E44">
            <v>0</v>
          </cell>
          <cell r="F44">
            <v>319</v>
          </cell>
          <cell r="G44">
            <v>0</v>
          </cell>
          <cell r="H44">
            <v>0</v>
          </cell>
          <cell r="M44">
            <v>72400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744</v>
          </cell>
          <cell r="H46">
            <v>0</v>
          </cell>
          <cell r="M46">
            <v>0</v>
          </cell>
        </row>
        <row r="50">
          <cell r="C50">
            <v>146</v>
          </cell>
          <cell r="D50">
            <v>146</v>
          </cell>
          <cell r="E50">
            <v>0</v>
          </cell>
          <cell r="F50">
            <v>598</v>
          </cell>
          <cell r="G50">
            <v>0</v>
          </cell>
          <cell r="H50">
            <v>0</v>
          </cell>
          <cell r="M50">
            <v>24910</v>
          </cell>
        </row>
        <row r="52">
          <cell r="C52">
            <v>608</v>
          </cell>
          <cell r="D52">
            <v>608</v>
          </cell>
          <cell r="E52">
            <v>0</v>
          </cell>
          <cell r="F52">
            <v>136</v>
          </cell>
          <cell r="G52">
            <v>0</v>
          </cell>
          <cell r="H52">
            <v>0</v>
          </cell>
          <cell r="M52">
            <v>150365</v>
          </cell>
        </row>
        <row r="67">
          <cell r="C67">
            <v>148</v>
          </cell>
          <cell r="D67">
            <v>62</v>
          </cell>
          <cell r="E67">
            <v>86</v>
          </cell>
          <cell r="F67">
            <v>596</v>
          </cell>
          <cell r="G67">
            <v>0</v>
          </cell>
          <cell r="H67">
            <v>0</v>
          </cell>
          <cell r="M67">
            <v>1251</v>
          </cell>
        </row>
        <row r="69">
          <cell r="C69">
            <v>366</v>
          </cell>
          <cell r="D69">
            <v>171</v>
          </cell>
          <cell r="E69">
            <v>195</v>
          </cell>
          <cell r="F69">
            <v>378</v>
          </cell>
          <cell r="G69">
            <v>0</v>
          </cell>
          <cell r="H69">
            <v>0</v>
          </cell>
          <cell r="M69">
            <v>6017</v>
          </cell>
        </row>
        <row r="71">
          <cell r="C71">
            <v>724</v>
          </cell>
          <cell r="D71">
            <v>305</v>
          </cell>
          <cell r="E71">
            <v>419</v>
          </cell>
          <cell r="F71">
            <v>20</v>
          </cell>
          <cell r="G71">
            <v>0</v>
          </cell>
          <cell r="H71">
            <v>0</v>
          </cell>
          <cell r="M71">
            <v>10530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744</v>
          </cell>
          <cell r="H73">
            <v>0</v>
          </cell>
          <cell r="M73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744</v>
          </cell>
          <cell r="G75">
            <v>0</v>
          </cell>
          <cell r="H75">
            <v>0</v>
          </cell>
          <cell r="M75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744</v>
          </cell>
          <cell r="H79">
            <v>0</v>
          </cell>
          <cell r="M79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744</v>
          </cell>
          <cell r="G81">
            <v>0</v>
          </cell>
          <cell r="H81">
            <v>0</v>
          </cell>
          <cell r="M81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744</v>
          </cell>
          <cell r="H83">
            <v>0</v>
          </cell>
          <cell r="M83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744</v>
          </cell>
          <cell r="H85">
            <v>0</v>
          </cell>
          <cell r="M85">
            <v>0</v>
          </cell>
        </row>
        <row r="87">
          <cell r="C87">
            <v>744</v>
          </cell>
          <cell r="D87">
            <v>252</v>
          </cell>
          <cell r="E87">
            <v>492</v>
          </cell>
          <cell r="F87">
            <v>0</v>
          </cell>
          <cell r="G87">
            <v>0</v>
          </cell>
          <cell r="H87">
            <v>0</v>
          </cell>
          <cell r="M87">
            <v>7910</v>
          </cell>
        </row>
        <row r="106">
          <cell r="D106">
            <v>744</v>
          </cell>
          <cell r="E106">
            <v>233</v>
          </cell>
          <cell r="F106">
            <v>511</v>
          </cell>
          <cell r="G106">
            <v>0</v>
          </cell>
          <cell r="H106">
            <v>0</v>
          </cell>
          <cell r="I106">
            <v>0</v>
          </cell>
          <cell r="M106">
            <v>4006</v>
          </cell>
        </row>
        <row r="108">
          <cell r="D108">
            <v>744</v>
          </cell>
          <cell r="E108">
            <v>437</v>
          </cell>
          <cell r="F108">
            <v>307</v>
          </cell>
          <cell r="G108">
            <v>0</v>
          </cell>
          <cell r="H108">
            <v>0</v>
          </cell>
          <cell r="I108">
            <v>0</v>
          </cell>
          <cell r="M108">
            <v>4535</v>
          </cell>
        </row>
        <row r="110">
          <cell r="D110">
            <v>470</v>
          </cell>
          <cell r="E110">
            <v>166</v>
          </cell>
          <cell r="F110">
            <v>304</v>
          </cell>
          <cell r="G110">
            <v>274</v>
          </cell>
          <cell r="H110">
            <v>0</v>
          </cell>
          <cell r="I110">
            <v>0</v>
          </cell>
          <cell r="M110">
            <v>3004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744</v>
          </cell>
          <cell r="H120">
            <v>0</v>
          </cell>
          <cell r="I120">
            <v>0</v>
          </cell>
          <cell r="M120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744</v>
          </cell>
          <cell r="H122">
            <v>0</v>
          </cell>
          <cell r="I122">
            <v>0</v>
          </cell>
          <cell r="M122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744</v>
          </cell>
          <cell r="H126">
            <v>0</v>
          </cell>
          <cell r="I126">
            <v>0</v>
          </cell>
          <cell r="M126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744</v>
          </cell>
          <cell r="H128">
            <v>0</v>
          </cell>
          <cell r="I128">
            <v>0</v>
          </cell>
          <cell r="M128">
            <v>0</v>
          </cell>
        </row>
        <row r="131">
          <cell r="D131">
            <v>744</v>
          </cell>
          <cell r="E131">
            <v>273</v>
          </cell>
          <cell r="F131">
            <v>471</v>
          </cell>
          <cell r="G131">
            <v>0</v>
          </cell>
          <cell r="H131">
            <v>0</v>
          </cell>
          <cell r="I131">
            <v>0</v>
          </cell>
          <cell r="M131">
            <v>12679.9</v>
          </cell>
        </row>
        <row r="132">
          <cell r="D132"/>
          <cell r="E132"/>
          <cell r="F132"/>
          <cell r="G132"/>
          <cell r="H132"/>
          <cell r="I132"/>
          <cell r="M132"/>
        </row>
        <row r="133">
          <cell r="D133">
            <v>690</v>
          </cell>
          <cell r="E133">
            <v>234</v>
          </cell>
          <cell r="F133">
            <v>456</v>
          </cell>
          <cell r="G133">
            <v>54</v>
          </cell>
          <cell r="H133">
            <v>0</v>
          </cell>
          <cell r="I133">
            <v>0</v>
          </cell>
          <cell r="M133">
            <v>10726.1</v>
          </cell>
        </row>
        <row r="134">
          <cell r="D134">
            <v>721</v>
          </cell>
          <cell r="E134">
            <v>193</v>
          </cell>
          <cell r="F134">
            <v>528</v>
          </cell>
          <cell r="G134">
            <v>23</v>
          </cell>
          <cell r="H134">
            <v>0</v>
          </cell>
          <cell r="I134">
            <v>0</v>
          </cell>
          <cell r="M134">
            <v>7643</v>
          </cell>
        </row>
        <row r="141">
          <cell r="D141"/>
          <cell r="E141"/>
          <cell r="F141"/>
          <cell r="G141"/>
          <cell r="H141"/>
          <cell r="I141"/>
          <cell r="M141"/>
        </row>
        <row r="143">
          <cell r="D143"/>
          <cell r="E143"/>
          <cell r="F143"/>
          <cell r="G143"/>
          <cell r="H143"/>
          <cell r="I143"/>
          <cell r="M143"/>
        </row>
        <row r="153">
          <cell r="D153"/>
          <cell r="E153"/>
          <cell r="F153"/>
          <cell r="G153"/>
          <cell r="H153"/>
          <cell r="I153"/>
          <cell r="M153"/>
        </row>
        <row r="155">
          <cell r="D155"/>
          <cell r="E155"/>
          <cell r="F155"/>
          <cell r="G155"/>
          <cell r="H155"/>
          <cell r="I155"/>
          <cell r="M155"/>
        </row>
        <row r="159">
          <cell r="D159"/>
          <cell r="E159"/>
          <cell r="F159"/>
          <cell r="G159"/>
          <cell r="H159"/>
          <cell r="I159"/>
          <cell r="M159"/>
        </row>
        <row r="161">
          <cell r="D161"/>
          <cell r="E161"/>
          <cell r="F161"/>
          <cell r="G161"/>
          <cell r="H161"/>
          <cell r="I161"/>
          <cell r="M161"/>
        </row>
        <row r="265">
          <cell r="C265">
            <v>0</v>
          </cell>
          <cell r="D265">
            <v>0</v>
          </cell>
          <cell r="E265">
            <v>0</v>
          </cell>
          <cell r="F265">
            <v>744</v>
          </cell>
          <cell r="G265">
            <v>0</v>
          </cell>
          <cell r="H265">
            <v>0</v>
          </cell>
          <cell r="M265">
            <v>0</v>
          </cell>
        </row>
        <row r="266">
          <cell r="C266">
            <v>721</v>
          </cell>
          <cell r="D266">
            <v>152</v>
          </cell>
          <cell r="E266">
            <v>569</v>
          </cell>
          <cell r="F266">
            <v>18</v>
          </cell>
          <cell r="G266">
            <v>0</v>
          </cell>
          <cell r="H266">
            <v>5</v>
          </cell>
          <cell r="M266">
            <v>7950</v>
          </cell>
        </row>
        <row r="291">
          <cell r="C291" t="str">
            <v>AH</v>
          </cell>
          <cell r="D291" t="str">
            <v>SH</v>
          </cell>
          <cell r="E291" t="str">
            <v>RSH</v>
          </cell>
          <cell r="F291" t="str">
            <v>FOH</v>
          </cell>
          <cell r="G291" t="str">
            <v>POH</v>
          </cell>
          <cell r="H291" t="str">
            <v>MOH</v>
          </cell>
          <cell r="M291" t="str">
            <v>LOAD</v>
          </cell>
        </row>
        <row r="292">
          <cell r="C292">
            <v>744</v>
          </cell>
          <cell r="D292">
            <v>12</v>
          </cell>
          <cell r="E292">
            <v>732</v>
          </cell>
          <cell r="F292">
            <v>0</v>
          </cell>
          <cell r="G292">
            <v>0</v>
          </cell>
          <cell r="H292">
            <v>0</v>
          </cell>
          <cell r="M292">
            <v>302</v>
          </cell>
        </row>
        <row r="293">
          <cell r="C293">
            <v>744</v>
          </cell>
          <cell r="D293">
            <v>6</v>
          </cell>
          <cell r="E293">
            <v>738</v>
          </cell>
          <cell r="F293">
            <v>0</v>
          </cell>
          <cell r="G293">
            <v>0</v>
          </cell>
          <cell r="H293">
            <v>0</v>
          </cell>
          <cell r="M293">
            <v>128</v>
          </cell>
        </row>
      </sheetData>
      <sheetData sheetId="3" refreshError="1">
        <row r="8">
          <cell r="C8">
            <v>591</v>
          </cell>
          <cell r="D8">
            <v>591</v>
          </cell>
          <cell r="E8">
            <v>0</v>
          </cell>
          <cell r="F8">
            <v>129</v>
          </cell>
          <cell r="G8">
            <v>0</v>
          </cell>
          <cell r="H8">
            <v>0</v>
          </cell>
          <cell r="M8">
            <v>86430</v>
          </cell>
          <cell r="O8">
            <v>146.24365482233503</v>
          </cell>
        </row>
        <row r="10">
          <cell r="C10">
            <v>559</v>
          </cell>
          <cell r="D10">
            <v>559</v>
          </cell>
          <cell r="E10">
            <v>0</v>
          </cell>
          <cell r="F10">
            <v>161</v>
          </cell>
          <cell r="G10">
            <v>0</v>
          </cell>
          <cell r="H10">
            <v>0</v>
          </cell>
          <cell r="M10">
            <v>28387</v>
          </cell>
          <cell r="O10">
            <v>50.781753130590339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720</v>
          </cell>
          <cell r="G12">
            <v>0</v>
          </cell>
          <cell r="H12">
            <v>0</v>
          </cell>
          <cell r="M12">
            <v>0</v>
          </cell>
          <cell r="O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720</v>
          </cell>
          <cell r="G14">
            <v>0</v>
          </cell>
          <cell r="H14">
            <v>0</v>
          </cell>
          <cell r="M14">
            <v>0</v>
          </cell>
          <cell r="O14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720</v>
          </cell>
          <cell r="G16">
            <v>0</v>
          </cell>
          <cell r="H16">
            <v>0</v>
          </cell>
          <cell r="M16">
            <v>0</v>
          </cell>
          <cell r="O16">
            <v>0</v>
          </cell>
        </row>
        <row r="20">
          <cell r="C20">
            <v>674</v>
          </cell>
          <cell r="D20">
            <v>674</v>
          </cell>
          <cell r="E20">
            <v>0</v>
          </cell>
          <cell r="F20">
            <v>46</v>
          </cell>
          <cell r="G20">
            <v>0</v>
          </cell>
          <cell r="H20">
            <v>0</v>
          </cell>
          <cell r="M20">
            <v>49530</v>
          </cell>
          <cell r="O20">
            <v>73.486646884273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720</v>
          </cell>
          <cell r="H30">
            <v>0</v>
          </cell>
          <cell r="M30">
            <v>0</v>
          </cell>
          <cell r="O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720</v>
          </cell>
          <cell r="G32">
            <v>0</v>
          </cell>
          <cell r="H32">
            <v>0</v>
          </cell>
          <cell r="M32">
            <v>0</v>
          </cell>
          <cell r="O32">
            <v>0</v>
          </cell>
        </row>
        <row r="44">
          <cell r="C44">
            <v>664</v>
          </cell>
          <cell r="D44">
            <v>664</v>
          </cell>
          <cell r="E44">
            <v>0</v>
          </cell>
          <cell r="F44">
            <v>0</v>
          </cell>
          <cell r="G44">
            <v>0</v>
          </cell>
          <cell r="H44">
            <v>56</v>
          </cell>
          <cell r="M44">
            <v>190910</v>
          </cell>
          <cell r="O44">
            <v>287.51506024096386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720</v>
          </cell>
          <cell r="H46">
            <v>0</v>
          </cell>
          <cell r="M46">
            <v>0</v>
          </cell>
          <cell r="O46">
            <v>0</v>
          </cell>
        </row>
        <row r="50">
          <cell r="C50">
            <v>18</v>
          </cell>
          <cell r="D50">
            <v>18</v>
          </cell>
          <cell r="E50">
            <v>0</v>
          </cell>
          <cell r="F50">
            <v>702</v>
          </cell>
          <cell r="G50">
            <v>0</v>
          </cell>
          <cell r="H50">
            <v>0</v>
          </cell>
          <cell r="M50">
            <v>2440</v>
          </cell>
          <cell r="O50">
            <v>135.55555555555554</v>
          </cell>
        </row>
        <row r="52">
          <cell r="C52">
            <v>614</v>
          </cell>
          <cell r="D52">
            <v>614</v>
          </cell>
          <cell r="E52">
            <v>0</v>
          </cell>
          <cell r="F52">
            <v>106</v>
          </cell>
          <cell r="G52">
            <v>0</v>
          </cell>
          <cell r="H52">
            <v>0</v>
          </cell>
          <cell r="M52">
            <v>152985</v>
          </cell>
          <cell r="O52">
            <v>249.16123778501628</v>
          </cell>
        </row>
        <row r="67">
          <cell r="C67">
            <v>468</v>
          </cell>
          <cell r="D67">
            <v>259</v>
          </cell>
          <cell r="E67">
            <v>209</v>
          </cell>
          <cell r="F67">
            <v>252</v>
          </cell>
          <cell r="G67">
            <v>0</v>
          </cell>
          <cell r="H67">
            <v>0</v>
          </cell>
          <cell r="M67">
            <v>7949</v>
          </cell>
          <cell r="O67">
            <v>30.691119691119692</v>
          </cell>
        </row>
        <row r="69">
          <cell r="C69">
            <v>710</v>
          </cell>
          <cell r="D69">
            <v>443</v>
          </cell>
          <cell r="E69">
            <v>267</v>
          </cell>
          <cell r="F69">
            <v>5</v>
          </cell>
          <cell r="G69">
            <v>0</v>
          </cell>
          <cell r="H69">
            <v>5</v>
          </cell>
          <cell r="M69">
            <v>17685</v>
          </cell>
          <cell r="O69">
            <v>39.920993227990969</v>
          </cell>
        </row>
        <row r="71">
          <cell r="C71">
            <v>720</v>
          </cell>
          <cell r="D71">
            <v>490</v>
          </cell>
          <cell r="E71">
            <v>230</v>
          </cell>
          <cell r="F71">
            <v>0</v>
          </cell>
          <cell r="G71">
            <v>0</v>
          </cell>
          <cell r="H71">
            <v>0</v>
          </cell>
          <cell r="M71">
            <v>19161</v>
          </cell>
          <cell r="O71">
            <v>39.104081632653063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720</v>
          </cell>
          <cell r="H73">
            <v>0</v>
          </cell>
          <cell r="M73">
            <v>0</v>
          </cell>
          <cell r="O73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720</v>
          </cell>
          <cell r="G75">
            <v>0</v>
          </cell>
          <cell r="H75">
            <v>0</v>
          </cell>
          <cell r="M75">
            <v>0</v>
          </cell>
          <cell r="O75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720</v>
          </cell>
          <cell r="H79">
            <v>0</v>
          </cell>
          <cell r="M79">
            <v>0</v>
          </cell>
          <cell r="O79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720</v>
          </cell>
          <cell r="G81">
            <v>0</v>
          </cell>
          <cell r="H81">
            <v>0</v>
          </cell>
          <cell r="M81">
            <v>0</v>
          </cell>
          <cell r="O81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720</v>
          </cell>
          <cell r="H83">
            <v>0</v>
          </cell>
          <cell r="M83">
            <v>0</v>
          </cell>
          <cell r="O83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720</v>
          </cell>
          <cell r="H85">
            <v>0</v>
          </cell>
          <cell r="M85">
            <v>0</v>
          </cell>
          <cell r="O85">
            <v>0</v>
          </cell>
        </row>
        <row r="87">
          <cell r="C87">
            <v>720</v>
          </cell>
          <cell r="D87">
            <v>367</v>
          </cell>
          <cell r="E87">
            <v>353</v>
          </cell>
          <cell r="F87">
            <v>0</v>
          </cell>
          <cell r="G87">
            <v>0</v>
          </cell>
          <cell r="H87">
            <v>0</v>
          </cell>
          <cell r="M87">
            <v>11674</v>
          </cell>
          <cell r="O87">
            <v>31.809264305177113</v>
          </cell>
        </row>
        <row r="106">
          <cell r="D106">
            <v>682</v>
          </cell>
          <cell r="E106">
            <v>215</v>
          </cell>
          <cell r="F106">
            <v>467</v>
          </cell>
          <cell r="G106">
            <v>38</v>
          </cell>
          <cell r="H106">
            <v>0</v>
          </cell>
          <cell r="I106">
            <v>0</v>
          </cell>
          <cell r="M106">
            <v>3626</v>
          </cell>
          <cell r="O106">
            <v>16.865116279069767</v>
          </cell>
        </row>
        <row r="108">
          <cell r="D108">
            <v>241</v>
          </cell>
          <cell r="E108">
            <v>109</v>
          </cell>
          <cell r="F108">
            <v>132</v>
          </cell>
          <cell r="G108">
            <v>479</v>
          </cell>
          <cell r="H108">
            <v>0</v>
          </cell>
          <cell r="I108">
            <v>0</v>
          </cell>
          <cell r="M108">
            <v>2004</v>
          </cell>
          <cell r="O108">
            <v>18.38532110091743</v>
          </cell>
        </row>
        <row r="110">
          <cell r="D110">
            <v>352</v>
          </cell>
          <cell r="E110">
            <v>160</v>
          </cell>
          <cell r="F110">
            <v>192</v>
          </cell>
          <cell r="G110">
            <v>368</v>
          </cell>
          <cell r="H110">
            <v>0</v>
          </cell>
          <cell r="I110">
            <v>0</v>
          </cell>
          <cell r="M110">
            <v>2949</v>
          </cell>
          <cell r="O110">
            <v>18.431249999999999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720</v>
          </cell>
          <cell r="H120">
            <v>0</v>
          </cell>
          <cell r="I120">
            <v>0</v>
          </cell>
          <cell r="M120">
            <v>0</v>
          </cell>
          <cell r="O120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720</v>
          </cell>
          <cell r="H122">
            <v>0</v>
          </cell>
          <cell r="I122">
            <v>0</v>
          </cell>
          <cell r="M122">
            <v>0</v>
          </cell>
          <cell r="O122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720</v>
          </cell>
          <cell r="H126">
            <v>0</v>
          </cell>
          <cell r="I126">
            <v>0</v>
          </cell>
          <cell r="M126">
            <v>0</v>
          </cell>
          <cell r="O126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720</v>
          </cell>
          <cell r="H128">
            <v>0</v>
          </cell>
          <cell r="I128">
            <v>0</v>
          </cell>
          <cell r="M128">
            <v>0</v>
          </cell>
          <cell r="O128">
            <v>0</v>
          </cell>
        </row>
        <row r="131">
          <cell r="D131">
            <v>690</v>
          </cell>
          <cell r="E131">
            <v>440</v>
          </cell>
          <cell r="F131">
            <v>250</v>
          </cell>
          <cell r="G131">
            <v>30</v>
          </cell>
          <cell r="H131">
            <v>0</v>
          </cell>
          <cell r="I131">
            <v>0</v>
          </cell>
          <cell r="M131">
            <v>17287.2</v>
          </cell>
          <cell r="O131">
            <v>39.289090909090909</v>
          </cell>
        </row>
        <row r="132">
          <cell r="D132"/>
          <cell r="E132"/>
          <cell r="F132"/>
          <cell r="G132"/>
          <cell r="H132"/>
          <cell r="I132"/>
          <cell r="M132"/>
          <cell r="O132"/>
        </row>
        <row r="133">
          <cell r="D133">
            <v>715</v>
          </cell>
          <cell r="E133">
            <v>388</v>
          </cell>
          <cell r="F133">
            <v>327</v>
          </cell>
          <cell r="G133">
            <v>0</v>
          </cell>
          <cell r="H133">
            <v>5</v>
          </cell>
          <cell r="I133">
            <v>0</v>
          </cell>
          <cell r="M133">
            <v>15357.8</v>
          </cell>
          <cell r="O133">
            <v>39.581958762886593</v>
          </cell>
        </row>
        <row r="134">
          <cell r="D134">
            <v>471</v>
          </cell>
          <cell r="E134">
            <v>252</v>
          </cell>
          <cell r="F134">
            <v>219</v>
          </cell>
          <cell r="G134">
            <v>249</v>
          </cell>
          <cell r="H134">
            <v>0</v>
          </cell>
          <cell r="I134">
            <v>0</v>
          </cell>
          <cell r="M134">
            <v>8838.2999999999993</v>
          </cell>
          <cell r="O134">
            <v>35.072619047619042</v>
          </cell>
        </row>
        <row r="141">
          <cell r="D141"/>
          <cell r="E141"/>
          <cell r="F141"/>
          <cell r="G141"/>
          <cell r="H141"/>
          <cell r="I141"/>
          <cell r="M141"/>
          <cell r="O141"/>
        </row>
        <row r="143">
          <cell r="D143"/>
          <cell r="E143"/>
          <cell r="F143"/>
          <cell r="G143"/>
          <cell r="H143"/>
          <cell r="I143"/>
          <cell r="M143"/>
          <cell r="O143"/>
        </row>
        <row r="153">
          <cell r="D153"/>
          <cell r="E153"/>
          <cell r="F153"/>
          <cell r="G153"/>
          <cell r="H153"/>
          <cell r="I153"/>
          <cell r="M153"/>
          <cell r="O153"/>
        </row>
        <row r="155">
          <cell r="D155"/>
          <cell r="E155"/>
          <cell r="F155"/>
          <cell r="G155"/>
          <cell r="H155"/>
          <cell r="I155"/>
          <cell r="M155"/>
          <cell r="O155"/>
        </row>
        <row r="159">
          <cell r="D159"/>
          <cell r="E159"/>
          <cell r="F159"/>
          <cell r="G159"/>
          <cell r="H159"/>
          <cell r="I159"/>
          <cell r="M159"/>
          <cell r="O159"/>
        </row>
        <row r="161">
          <cell r="D161"/>
          <cell r="E161"/>
          <cell r="F161"/>
          <cell r="G161"/>
          <cell r="H161"/>
          <cell r="I161"/>
          <cell r="M161"/>
          <cell r="O161"/>
        </row>
        <row r="265">
          <cell r="C265">
            <v>0</v>
          </cell>
          <cell r="D265">
            <v>0</v>
          </cell>
          <cell r="E265">
            <v>0</v>
          </cell>
          <cell r="F265">
            <v>720</v>
          </cell>
          <cell r="G265">
            <v>0</v>
          </cell>
          <cell r="H265">
            <v>0</v>
          </cell>
          <cell r="M265">
            <v>0</v>
          </cell>
          <cell r="O265">
            <v>0</v>
          </cell>
        </row>
        <row r="266">
          <cell r="C266">
            <v>712</v>
          </cell>
          <cell r="D266">
            <v>380</v>
          </cell>
          <cell r="E266">
            <v>332</v>
          </cell>
          <cell r="F266">
            <v>7</v>
          </cell>
          <cell r="G266">
            <v>0</v>
          </cell>
          <cell r="H266">
            <v>0</v>
          </cell>
          <cell r="M266">
            <v>20351</v>
          </cell>
          <cell r="O266">
            <v>53.555263157894736</v>
          </cell>
        </row>
        <row r="291">
          <cell r="C291" t="str">
            <v>AH</v>
          </cell>
          <cell r="D291" t="str">
            <v>SH</v>
          </cell>
          <cell r="E291" t="str">
            <v>RSH</v>
          </cell>
          <cell r="F291" t="str">
            <v>FOH</v>
          </cell>
          <cell r="G291" t="str">
            <v>POH</v>
          </cell>
          <cell r="H291" t="str">
            <v>MOH</v>
          </cell>
          <cell r="M291" t="str">
            <v>LOAD</v>
          </cell>
          <cell r="O291" t="str">
            <v>Prom.</v>
          </cell>
        </row>
        <row r="292">
          <cell r="C292">
            <v>720</v>
          </cell>
          <cell r="D292">
            <v>51</v>
          </cell>
          <cell r="E292">
            <v>669</v>
          </cell>
          <cell r="F292">
            <v>0</v>
          </cell>
          <cell r="G292">
            <v>0</v>
          </cell>
          <cell r="H292">
            <v>0</v>
          </cell>
          <cell r="M292">
            <v>1193</v>
          </cell>
          <cell r="O292">
            <v>23.392156862745097</v>
          </cell>
        </row>
        <row r="293">
          <cell r="C293">
            <v>705</v>
          </cell>
          <cell r="D293">
            <v>48</v>
          </cell>
          <cell r="E293">
            <v>657</v>
          </cell>
          <cell r="F293">
            <v>15</v>
          </cell>
          <cell r="G293">
            <v>0</v>
          </cell>
          <cell r="H293">
            <v>0</v>
          </cell>
          <cell r="M293">
            <v>1027</v>
          </cell>
          <cell r="O293">
            <v>21.395833333333332</v>
          </cell>
        </row>
        <row r="329">
          <cell r="C329" t="str">
            <v>AH</v>
          </cell>
          <cell r="D329" t="str">
            <v>SH</v>
          </cell>
          <cell r="E329" t="str">
            <v>RSH</v>
          </cell>
          <cell r="F329" t="str">
            <v>FOH</v>
          </cell>
          <cell r="G329" t="str">
            <v>POH</v>
          </cell>
          <cell r="H329" t="str">
            <v>MOH</v>
          </cell>
          <cell r="M329" t="str">
            <v>LOAD</v>
          </cell>
          <cell r="O329" t="str">
            <v>Prom.</v>
          </cell>
        </row>
        <row r="330">
          <cell r="C330">
            <v>720</v>
          </cell>
          <cell r="D330">
            <v>691</v>
          </cell>
          <cell r="E330">
            <v>29</v>
          </cell>
          <cell r="G330">
            <v>0</v>
          </cell>
          <cell r="H330">
            <v>0</v>
          </cell>
          <cell r="M330">
            <v>17320</v>
          </cell>
          <cell r="O330">
            <v>25.065123010130247</v>
          </cell>
        </row>
        <row r="331">
          <cell r="C331">
            <v>720</v>
          </cell>
          <cell r="D331">
            <v>630</v>
          </cell>
          <cell r="E331">
            <v>90</v>
          </cell>
          <cell r="G331">
            <v>0</v>
          </cell>
          <cell r="H331">
            <v>0</v>
          </cell>
          <cell r="M331">
            <v>15833</v>
          </cell>
          <cell r="O331">
            <v>25.131746031746033</v>
          </cell>
        </row>
        <row r="332">
          <cell r="C332">
            <v>720</v>
          </cell>
          <cell r="D332">
            <v>692</v>
          </cell>
          <cell r="E332">
            <v>28</v>
          </cell>
          <cell r="G332">
            <v>0</v>
          </cell>
          <cell r="H332">
            <v>0</v>
          </cell>
          <cell r="M332">
            <v>18215</v>
          </cell>
          <cell r="O332">
            <v>26.322254335260116</v>
          </cell>
        </row>
        <row r="333">
          <cell r="C333">
            <v>720</v>
          </cell>
          <cell r="D333">
            <v>696</v>
          </cell>
          <cell r="E333">
            <v>24</v>
          </cell>
          <cell r="G333">
            <v>0</v>
          </cell>
          <cell r="H333">
            <v>0</v>
          </cell>
          <cell r="M333">
            <v>18068</v>
          </cell>
          <cell r="O333">
            <v>25.959770114942529</v>
          </cell>
        </row>
        <row r="334">
          <cell r="C334">
            <v>720</v>
          </cell>
          <cell r="D334">
            <v>631</v>
          </cell>
          <cell r="E334">
            <v>89</v>
          </cell>
          <cell r="G334">
            <v>0</v>
          </cell>
          <cell r="H334">
            <v>0</v>
          </cell>
          <cell r="M334">
            <v>16526</v>
          </cell>
          <cell r="O334">
            <v>26.190174326465929</v>
          </cell>
        </row>
        <row r="335">
          <cell r="C335">
            <v>720</v>
          </cell>
          <cell r="D335">
            <v>685</v>
          </cell>
          <cell r="E335">
            <v>35</v>
          </cell>
          <cell r="G335">
            <v>0</v>
          </cell>
          <cell r="H335">
            <v>0</v>
          </cell>
          <cell r="M335">
            <v>17877</v>
          </cell>
          <cell r="O335">
            <v>26.0978102189781</v>
          </cell>
        </row>
        <row r="336">
          <cell r="C336">
            <v>720</v>
          </cell>
          <cell r="D336">
            <v>698</v>
          </cell>
          <cell r="E336">
            <v>22</v>
          </cell>
          <cell r="G336">
            <v>0</v>
          </cell>
          <cell r="H336">
            <v>0</v>
          </cell>
          <cell r="M336">
            <v>17949</v>
          </cell>
          <cell r="O336">
            <v>25.714899713467048</v>
          </cell>
        </row>
        <row r="337">
          <cell r="C337">
            <v>720</v>
          </cell>
          <cell r="D337">
            <v>701</v>
          </cell>
          <cell r="E337">
            <v>19</v>
          </cell>
          <cell r="G337">
            <v>0</v>
          </cell>
          <cell r="H337">
            <v>0</v>
          </cell>
          <cell r="M337">
            <v>17634</v>
          </cell>
          <cell r="O337">
            <v>25.15549215406562</v>
          </cell>
        </row>
        <row r="338">
          <cell r="C338">
            <v>720</v>
          </cell>
          <cell r="D338">
            <v>688</v>
          </cell>
          <cell r="E338">
            <v>32</v>
          </cell>
          <cell r="G338">
            <v>0</v>
          </cell>
          <cell r="H338">
            <v>0</v>
          </cell>
          <cell r="M338">
            <v>17174</v>
          </cell>
          <cell r="O338">
            <v>24.962209302325583</v>
          </cell>
        </row>
        <row r="339">
          <cell r="M339">
            <v>17214</v>
          </cell>
          <cell r="O339">
            <v>24.911722141823443</v>
          </cell>
        </row>
        <row r="340">
          <cell r="C340">
            <v>7200</v>
          </cell>
          <cell r="D340">
            <v>6803</v>
          </cell>
          <cell r="E340">
            <v>397</v>
          </cell>
          <cell r="F340">
            <v>0</v>
          </cell>
          <cell r="G340">
            <v>0</v>
          </cell>
          <cell r="H340">
            <v>0</v>
          </cell>
          <cell r="M340">
            <v>173810</v>
          </cell>
          <cell r="O340">
            <v>25.549022490077906</v>
          </cell>
        </row>
        <row r="341">
          <cell r="C341">
            <v>720</v>
          </cell>
          <cell r="D341">
            <v>709</v>
          </cell>
          <cell r="E341">
            <v>11</v>
          </cell>
          <cell r="G341">
            <v>0</v>
          </cell>
          <cell r="H341">
            <v>0</v>
          </cell>
          <cell r="M341">
            <v>16935</v>
          </cell>
          <cell r="O341">
            <v>23.885754583921017</v>
          </cell>
        </row>
        <row r="342">
          <cell r="C342">
            <v>236</v>
          </cell>
          <cell r="D342">
            <v>236</v>
          </cell>
          <cell r="E342">
            <v>0</v>
          </cell>
          <cell r="G342">
            <v>484</v>
          </cell>
          <cell r="H342">
            <v>0</v>
          </cell>
          <cell r="M342">
            <v>5873</v>
          </cell>
          <cell r="O342">
            <v>24.885593220338983</v>
          </cell>
        </row>
        <row r="343">
          <cell r="C343">
            <v>720</v>
          </cell>
          <cell r="D343">
            <v>719</v>
          </cell>
          <cell r="E343">
            <v>1</v>
          </cell>
          <cell r="G343">
            <v>0</v>
          </cell>
          <cell r="H343">
            <v>0</v>
          </cell>
          <cell r="M343">
            <v>15466</v>
          </cell>
        </row>
      </sheetData>
      <sheetData sheetId="4" refreshError="1">
        <row r="8">
          <cell r="C8">
            <v>732</v>
          </cell>
          <cell r="D8">
            <v>732</v>
          </cell>
          <cell r="E8">
            <v>0</v>
          </cell>
          <cell r="F8">
            <v>0</v>
          </cell>
          <cell r="G8">
            <v>0</v>
          </cell>
          <cell r="H8">
            <v>12</v>
          </cell>
          <cell r="M8">
            <v>102754</v>
          </cell>
        </row>
        <row r="9">
          <cell r="C9"/>
          <cell r="D9"/>
          <cell r="E9"/>
          <cell r="F9"/>
          <cell r="G9"/>
          <cell r="H9"/>
          <cell r="M9"/>
        </row>
        <row r="10">
          <cell r="C10">
            <v>722</v>
          </cell>
          <cell r="D10">
            <v>722</v>
          </cell>
          <cell r="E10">
            <v>0</v>
          </cell>
          <cell r="F10">
            <v>5</v>
          </cell>
          <cell r="G10">
            <v>0</v>
          </cell>
          <cell r="H10">
            <v>17</v>
          </cell>
          <cell r="M10">
            <v>35100</v>
          </cell>
        </row>
        <row r="11">
          <cell r="C11"/>
          <cell r="D11"/>
          <cell r="E11"/>
          <cell r="F11"/>
          <cell r="G11"/>
          <cell r="H11"/>
          <cell r="M11"/>
        </row>
        <row r="12">
          <cell r="C12">
            <v>0</v>
          </cell>
          <cell r="D12">
            <v>0</v>
          </cell>
          <cell r="E12">
            <v>0</v>
          </cell>
          <cell r="F12">
            <v>744</v>
          </cell>
          <cell r="G12">
            <v>0</v>
          </cell>
          <cell r="H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744</v>
          </cell>
          <cell r="G14">
            <v>0</v>
          </cell>
          <cell r="H14">
            <v>0</v>
          </cell>
          <cell r="M14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744</v>
          </cell>
          <cell r="G16">
            <v>0</v>
          </cell>
          <cell r="H16">
            <v>0</v>
          </cell>
          <cell r="M16">
            <v>0</v>
          </cell>
        </row>
        <row r="20">
          <cell r="C20">
            <v>728</v>
          </cell>
          <cell r="D20">
            <v>728</v>
          </cell>
          <cell r="E20">
            <v>0</v>
          </cell>
          <cell r="F20">
            <v>16</v>
          </cell>
          <cell r="G20">
            <v>0</v>
          </cell>
          <cell r="H20">
            <v>0</v>
          </cell>
          <cell r="M20">
            <v>50091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744</v>
          </cell>
          <cell r="G26">
            <v>0</v>
          </cell>
          <cell r="H26">
            <v>0</v>
          </cell>
          <cell r="M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744</v>
          </cell>
          <cell r="G28">
            <v>0</v>
          </cell>
          <cell r="H28">
            <v>0</v>
          </cell>
          <cell r="M28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744</v>
          </cell>
          <cell r="H30">
            <v>0</v>
          </cell>
          <cell r="M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744</v>
          </cell>
          <cell r="G32">
            <v>0</v>
          </cell>
          <cell r="H32">
            <v>0</v>
          </cell>
          <cell r="M32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744</v>
          </cell>
          <cell r="H40">
            <v>0</v>
          </cell>
          <cell r="M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744</v>
          </cell>
          <cell r="H42">
            <v>0</v>
          </cell>
          <cell r="M42">
            <v>0</v>
          </cell>
        </row>
        <row r="44">
          <cell r="C44">
            <v>744</v>
          </cell>
          <cell r="D44">
            <v>744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M44">
            <v>174930</v>
          </cell>
        </row>
        <row r="46">
          <cell r="C46">
            <v>443</v>
          </cell>
          <cell r="D46">
            <v>443</v>
          </cell>
          <cell r="E46">
            <v>0</v>
          </cell>
          <cell r="F46">
            <v>68</v>
          </cell>
          <cell r="G46">
            <v>233</v>
          </cell>
          <cell r="H46">
            <v>0</v>
          </cell>
          <cell r="M46">
            <v>87460</v>
          </cell>
        </row>
        <row r="48">
          <cell r="C48">
            <v>1187</v>
          </cell>
          <cell r="D48">
            <v>1187</v>
          </cell>
          <cell r="E48">
            <v>0</v>
          </cell>
          <cell r="F48">
            <v>68</v>
          </cell>
          <cell r="G48">
            <v>233</v>
          </cell>
          <cell r="H48">
            <v>0</v>
          </cell>
          <cell r="M48">
            <v>262390</v>
          </cell>
        </row>
        <row r="50">
          <cell r="C50">
            <v>643</v>
          </cell>
          <cell r="D50">
            <v>643</v>
          </cell>
          <cell r="E50">
            <v>0</v>
          </cell>
          <cell r="F50">
            <v>101</v>
          </cell>
          <cell r="G50">
            <v>0</v>
          </cell>
          <cell r="H50">
            <v>0</v>
          </cell>
          <cell r="M50">
            <v>157815</v>
          </cell>
        </row>
        <row r="52">
          <cell r="C52">
            <v>565</v>
          </cell>
          <cell r="D52">
            <v>565</v>
          </cell>
          <cell r="E52">
            <v>0</v>
          </cell>
          <cell r="F52">
            <v>179</v>
          </cell>
          <cell r="G52">
            <v>0</v>
          </cell>
          <cell r="H52">
            <v>0</v>
          </cell>
          <cell r="M52">
            <v>155250</v>
          </cell>
        </row>
        <row r="63">
          <cell r="C63">
            <v>744</v>
          </cell>
          <cell r="D63"/>
          <cell r="E63"/>
          <cell r="F63"/>
          <cell r="G63"/>
          <cell r="H63"/>
        </row>
        <row r="65">
          <cell r="C65" t="str">
            <v>AH</v>
          </cell>
          <cell r="D65" t="str">
            <v>SH</v>
          </cell>
          <cell r="E65" t="str">
            <v>RSH</v>
          </cell>
          <cell r="F65" t="str">
            <v>FOH</v>
          </cell>
          <cell r="G65" t="str">
            <v>POH</v>
          </cell>
          <cell r="H65" t="str">
            <v>MOH</v>
          </cell>
          <cell r="M65" t="str">
            <v xml:space="preserve"> LOAD</v>
          </cell>
        </row>
        <row r="67">
          <cell r="C67">
            <v>645</v>
          </cell>
          <cell r="D67">
            <v>359</v>
          </cell>
          <cell r="E67">
            <v>286</v>
          </cell>
          <cell r="F67">
            <v>99</v>
          </cell>
          <cell r="G67">
            <v>0</v>
          </cell>
          <cell r="H67">
            <v>0</v>
          </cell>
          <cell r="M67">
            <v>11522</v>
          </cell>
        </row>
        <row r="69">
          <cell r="C69">
            <v>732</v>
          </cell>
          <cell r="D69">
            <v>491</v>
          </cell>
          <cell r="E69">
            <v>241</v>
          </cell>
          <cell r="F69">
            <v>12</v>
          </cell>
          <cell r="G69">
            <v>0</v>
          </cell>
          <cell r="H69">
            <v>0</v>
          </cell>
          <cell r="M69">
            <v>21095</v>
          </cell>
        </row>
        <row r="71">
          <cell r="C71">
            <v>744</v>
          </cell>
          <cell r="D71">
            <v>621</v>
          </cell>
          <cell r="E71">
            <v>123</v>
          </cell>
          <cell r="F71">
            <v>0</v>
          </cell>
          <cell r="G71">
            <v>0</v>
          </cell>
          <cell r="H71">
            <v>0</v>
          </cell>
          <cell r="M71">
            <v>25901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744</v>
          </cell>
          <cell r="H73">
            <v>0</v>
          </cell>
          <cell r="M73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744</v>
          </cell>
          <cell r="G75">
            <v>0</v>
          </cell>
          <cell r="H75">
            <v>0</v>
          </cell>
          <cell r="M75">
            <v>0</v>
          </cell>
        </row>
        <row r="77">
          <cell r="C77">
            <v>2121</v>
          </cell>
          <cell r="D77">
            <v>1471</v>
          </cell>
          <cell r="E77">
            <v>650</v>
          </cell>
          <cell r="F77">
            <v>855</v>
          </cell>
          <cell r="G77">
            <v>744</v>
          </cell>
          <cell r="H77">
            <v>0</v>
          </cell>
          <cell r="M77">
            <v>58518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744</v>
          </cell>
          <cell r="H79">
            <v>0</v>
          </cell>
          <cell r="M79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744</v>
          </cell>
          <cell r="G81">
            <v>0</v>
          </cell>
          <cell r="H81">
            <v>0</v>
          </cell>
          <cell r="M81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744</v>
          </cell>
          <cell r="H83">
            <v>0</v>
          </cell>
          <cell r="M83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744</v>
          </cell>
          <cell r="H85">
            <v>0</v>
          </cell>
          <cell r="M85">
            <v>0</v>
          </cell>
        </row>
        <row r="87">
          <cell r="C87">
            <v>744</v>
          </cell>
          <cell r="D87">
            <v>467</v>
          </cell>
          <cell r="E87">
            <v>277</v>
          </cell>
          <cell r="F87">
            <v>0</v>
          </cell>
          <cell r="G87">
            <v>0</v>
          </cell>
          <cell r="H87">
            <v>0</v>
          </cell>
          <cell r="M87">
            <v>15870</v>
          </cell>
        </row>
        <row r="102">
          <cell r="D102"/>
          <cell r="E102"/>
          <cell r="F102"/>
          <cell r="G102"/>
          <cell r="H102"/>
          <cell r="I102"/>
        </row>
        <row r="104">
          <cell r="D104" t="str">
            <v>AH</v>
          </cell>
          <cell r="E104" t="str">
            <v>SH</v>
          </cell>
          <cell r="F104" t="str">
            <v>RSH</v>
          </cell>
          <cell r="G104" t="str">
            <v>FOH</v>
          </cell>
          <cell r="H104" t="str">
            <v>POH</v>
          </cell>
          <cell r="I104" t="str">
            <v>MOH</v>
          </cell>
          <cell r="M104" t="str">
            <v>LOAD</v>
          </cell>
        </row>
        <row r="106">
          <cell r="D106">
            <v>576</v>
          </cell>
          <cell r="E106">
            <v>226</v>
          </cell>
          <cell r="F106">
            <v>350</v>
          </cell>
          <cell r="G106">
            <v>168</v>
          </cell>
          <cell r="H106">
            <v>0</v>
          </cell>
          <cell r="I106">
            <v>0</v>
          </cell>
          <cell r="M106">
            <v>3679</v>
          </cell>
        </row>
        <row r="108">
          <cell r="D108">
            <v>744</v>
          </cell>
          <cell r="E108">
            <v>333</v>
          </cell>
          <cell r="F108">
            <v>411</v>
          </cell>
          <cell r="G108">
            <v>0</v>
          </cell>
          <cell r="H108">
            <v>0</v>
          </cell>
          <cell r="I108">
            <v>0</v>
          </cell>
          <cell r="M108">
            <v>5939</v>
          </cell>
        </row>
        <row r="110">
          <cell r="D110">
            <v>744</v>
          </cell>
          <cell r="E110">
            <v>293</v>
          </cell>
          <cell r="F110">
            <v>451</v>
          </cell>
          <cell r="G110">
            <v>0</v>
          </cell>
          <cell r="H110">
            <v>0</v>
          </cell>
          <cell r="I110">
            <v>0</v>
          </cell>
          <cell r="M110">
            <v>5341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744</v>
          </cell>
          <cell r="H116">
            <v>0</v>
          </cell>
          <cell r="I116">
            <v>0</v>
          </cell>
          <cell r="M116">
            <v>0</v>
          </cell>
        </row>
        <row r="118">
          <cell r="D118">
            <v>2064</v>
          </cell>
          <cell r="E118">
            <v>852</v>
          </cell>
          <cell r="F118">
            <v>1212</v>
          </cell>
          <cell r="G118">
            <v>2400</v>
          </cell>
          <cell r="H118">
            <v>0</v>
          </cell>
          <cell r="I118">
            <v>0</v>
          </cell>
          <cell r="M118">
            <v>14959</v>
          </cell>
        </row>
        <row r="120">
          <cell r="D120">
            <v>744</v>
          </cell>
          <cell r="E120">
            <v>0</v>
          </cell>
          <cell r="F120">
            <v>744</v>
          </cell>
          <cell r="G120">
            <v>0</v>
          </cell>
          <cell r="H120">
            <v>0</v>
          </cell>
          <cell r="I120">
            <v>0</v>
          </cell>
          <cell r="M120">
            <v>0</v>
          </cell>
        </row>
        <row r="122">
          <cell r="D122">
            <v>744</v>
          </cell>
          <cell r="E122">
            <v>0</v>
          </cell>
          <cell r="F122">
            <v>744</v>
          </cell>
          <cell r="G122">
            <v>0</v>
          </cell>
          <cell r="H122">
            <v>0</v>
          </cell>
          <cell r="I122">
            <v>0</v>
          </cell>
          <cell r="M122">
            <v>0</v>
          </cell>
        </row>
        <row r="124">
          <cell r="D124">
            <v>1488</v>
          </cell>
          <cell r="E124">
            <v>0</v>
          </cell>
          <cell r="F124">
            <v>1488</v>
          </cell>
          <cell r="G124">
            <v>0</v>
          </cell>
          <cell r="H124">
            <v>0</v>
          </cell>
          <cell r="I124">
            <v>0</v>
          </cell>
          <cell r="M124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744</v>
          </cell>
          <cell r="H126">
            <v>0</v>
          </cell>
          <cell r="I126">
            <v>0</v>
          </cell>
          <cell r="M126">
            <v>0</v>
          </cell>
        </row>
        <row r="127">
          <cell r="D127"/>
          <cell r="E127"/>
          <cell r="F127"/>
          <cell r="G127"/>
          <cell r="H127"/>
          <cell r="I127"/>
          <cell r="M127"/>
        </row>
        <row r="128">
          <cell r="D128">
            <v>0</v>
          </cell>
          <cell r="E128">
            <v>0</v>
          </cell>
          <cell r="F128">
            <v>0</v>
          </cell>
          <cell r="G128">
            <v>744</v>
          </cell>
          <cell r="H128">
            <v>0</v>
          </cell>
          <cell r="I128">
            <v>0</v>
          </cell>
          <cell r="M128">
            <v>0</v>
          </cell>
        </row>
        <row r="129">
          <cell r="D129"/>
          <cell r="E129"/>
          <cell r="F129"/>
          <cell r="G129"/>
          <cell r="H129"/>
          <cell r="I129"/>
          <cell r="M129"/>
        </row>
        <row r="130">
          <cell r="D130">
            <v>0</v>
          </cell>
          <cell r="E130">
            <v>0</v>
          </cell>
          <cell r="F130">
            <v>0</v>
          </cell>
          <cell r="G130">
            <v>1488</v>
          </cell>
          <cell r="H130">
            <v>0</v>
          </cell>
          <cell r="I130">
            <v>0</v>
          </cell>
          <cell r="M130">
            <v>0</v>
          </cell>
        </row>
        <row r="131">
          <cell r="D131">
            <v>744</v>
          </cell>
          <cell r="E131">
            <v>483</v>
          </cell>
          <cell r="F131">
            <v>261</v>
          </cell>
          <cell r="G131">
            <v>0</v>
          </cell>
          <cell r="H131">
            <v>0</v>
          </cell>
          <cell r="I131">
            <v>0</v>
          </cell>
          <cell r="M131">
            <v>21362.799999999999</v>
          </cell>
        </row>
        <row r="132">
          <cell r="D132">
            <v>0</v>
          </cell>
          <cell r="E132"/>
          <cell r="F132"/>
          <cell r="G132"/>
          <cell r="H132"/>
          <cell r="I132"/>
          <cell r="M132"/>
        </row>
        <row r="133">
          <cell r="D133">
            <v>733</v>
          </cell>
          <cell r="E133">
            <v>424</v>
          </cell>
          <cell r="F133">
            <v>309</v>
          </cell>
          <cell r="G133">
            <v>4</v>
          </cell>
          <cell r="H133">
            <v>2</v>
          </cell>
          <cell r="I133">
            <v>5</v>
          </cell>
          <cell r="M133">
            <v>18372.3</v>
          </cell>
        </row>
        <row r="134">
          <cell r="D134">
            <v>371</v>
          </cell>
          <cell r="E134">
            <v>189</v>
          </cell>
          <cell r="F134">
            <v>182</v>
          </cell>
          <cell r="G134">
            <v>373</v>
          </cell>
          <cell r="H134">
            <v>0</v>
          </cell>
          <cell r="I134">
            <v>0</v>
          </cell>
          <cell r="M134">
            <v>7612</v>
          </cell>
        </row>
        <row r="137">
          <cell r="D137"/>
          <cell r="E137"/>
          <cell r="F137"/>
          <cell r="G137"/>
          <cell r="H137"/>
          <cell r="I137"/>
          <cell r="M137"/>
        </row>
        <row r="139">
          <cell r="D139"/>
          <cell r="E139"/>
          <cell r="F139"/>
          <cell r="G139"/>
          <cell r="H139"/>
          <cell r="I139"/>
          <cell r="M139"/>
        </row>
        <row r="141">
          <cell r="D141"/>
          <cell r="E141"/>
          <cell r="F141"/>
          <cell r="G141"/>
          <cell r="H141"/>
          <cell r="I141"/>
          <cell r="M141"/>
        </row>
        <row r="143">
          <cell r="D143"/>
          <cell r="E143"/>
          <cell r="F143"/>
          <cell r="G143"/>
          <cell r="H143"/>
          <cell r="I143"/>
          <cell r="M143"/>
        </row>
        <row r="149">
          <cell r="D149">
            <v>0</v>
          </cell>
          <cell r="E149"/>
          <cell r="F149"/>
          <cell r="G149"/>
          <cell r="H149"/>
          <cell r="I149"/>
          <cell r="M149"/>
        </row>
        <row r="151">
          <cell r="D151"/>
          <cell r="E151"/>
          <cell r="F151"/>
          <cell r="G151"/>
          <cell r="H151"/>
          <cell r="I151"/>
          <cell r="M151"/>
        </row>
        <row r="153">
          <cell r="D153"/>
          <cell r="E153"/>
          <cell r="F153"/>
          <cell r="G153"/>
          <cell r="H153"/>
          <cell r="I153"/>
          <cell r="M153"/>
        </row>
        <row r="155">
          <cell r="D155">
            <v>0</v>
          </cell>
          <cell r="E155"/>
          <cell r="F155"/>
          <cell r="G155"/>
          <cell r="H155"/>
          <cell r="I155"/>
          <cell r="M155"/>
        </row>
        <row r="157">
          <cell r="D157"/>
          <cell r="E157"/>
          <cell r="F157"/>
          <cell r="G157"/>
          <cell r="H157"/>
          <cell r="I157"/>
          <cell r="M157"/>
        </row>
        <row r="159">
          <cell r="D159"/>
          <cell r="E159"/>
          <cell r="F159"/>
          <cell r="G159"/>
          <cell r="H159"/>
          <cell r="I159"/>
          <cell r="M159"/>
        </row>
        <row r="161">
          <cell r="D161">
            <v>0</v>
          </cell>
          <cell r="E161"/>
          <cell r="F161"/>
          <cell r="G161"/>
          <cell r="H161"/>
          <cell r="I161"/>
          <cell r="M161"/>
        </row>
        <row r="265">
          <cell r="C265">
            <v>0</v>
          </cell>
          <cell r="D265">
            <v>0</v>
          </cell>
          <cell r="E265">
            <v>0</v>
          </cell>
          <cell r="F265">
            <v>744</v>
          </cell>
          <cell r="G265">
            <v>0</v>
          </cell>
          <cell r="H265">
            <v>0</v>
          </cell>
          <cell r="M265">
            <v>0</v>
          </cell>
        </row>
        <row r="266">
          <cell r="C266">
            <v>743</v>
          </cell>
          <cell r="D266">
            <v>490</v>
          </cell>
          <cell r="E266">
            <v>253</v>
          </cell>
          <cell r="F266">
            <v>1</v>
          </cell>
          <cell r="G266">
            <v>0</v>
          </cell>
          <cell r="H266">
            <v>0</v>
          </cell>
          <cell r="M266">
            <v>27601</v>
          </cell>
        </row>
        <row r="287">
          <cell r="C287"/>
          <cell r="D287"/>
          <cell r="E287"/>
          <cell r="F287"/>
          <cell r="G287"/>
          <cell r="H287"/>
          <cell r="M287"/>
        </row>
        <row r="288">
          <cell r="C288"/>
          <cell r="D288"/>
          <cell r="E288"/>
          <cell r="F288"/>
          <cell r="G288"/>
          <cell r="H288"/>
          <cell r="M288"/>
        </row>
        <row r="289">
          <cell r="C289"/>
          <cell r="D289"/>
          <cell r="E289"/>
          <cell r="F289"/>
          <cell r="G289"/>
          <cell r="H289"/>
          <cell r="M289"/>
        </row>
        <row r="291">
          <cell r="C291" t="str">
            <v>AH</v>
          </cell>
          <cell r="D291" t="str">
            <v>SH</v>
          </cell>
          <cell r="E291" t="str">
            <v>RSH</v>
          </cell>
          <cell r="F291" t="str">
            <v>FOH</v>
          </cell>
          <cell r="G291" t="str">
            <v>POH</v>
          </cell>
          <cell r="H291" t="str">
            <v>MOH</v>
          </cell>
          <cell r="M291" t="str">
            <v>LOAD</v>
          </cell>
        </row>
        <row r="292">
          <cell r="C292">
            <v>744</v>
          </cell>
          <cell r="D292">
            <v>124</v>
          </cell>
          <cell r="E292">
            <v>620</v>
          </cell>
          <cell r="F292">
            <v>0</v>
          </cell>
          <cell r="G292">
            <v>0</v>
          </cell>
          <cell r="H292">
            <v>0</v>
          </cell>
          <cell r="M292">
            <v>2954</v>
          </cell>
        </row>
        <row r="293">
          <cell r="C293">
            <v>744</v>
          </cell>
          <cell r="D293">
            <v>128</v>
          </cell>
          <cell r="E293">
            <v>616</v>
          </cell>
          <cell r="F293">
            <v>0</v>
          </cell>
          <cell r="G293">
            <v>0</v>
          </cell>
          <cell r="H293">
            <v>0</v>
          </cell>
          <cell r="M293">
            <v>3066</v>
          </cell>
        </row>
        <row r="325">
          <cell r="C325"/>
          <cell r="D325"/>
          <cell r="E325"/>
          <cell r="F325"/>
          <cell r="G325"/>
          <cell r="H325"/>
        </row>
        <row r="326">
          <cell r="C326"/>
          <cell r="D326"/>
          <cell r="E326"/>
          <cell r="F326"/>
          <cell r="G326"/>
          <cell r="H326"/>
        </row>
        <row r="327">
          <cell r="C327">
            <v>744</v>
          </cell>
          <cell r="D327"/>
          <cell r="E327"/>
          <cell r="F327"/>
          <cell r="G327"/>
          <cell r="H327"/>
        </row>
        <row r="328">
          <cell r="C328"/>
          <cell r="D328"/>
          <cell r="E328"/>
          <cell r="F328"/>
          <cell r="G328"/>
          <cell r="H328"/>
        </row>
        <row r="329">
          <cell r="C329" t="str">
            <v>AH</v>
          </cell>
          <cell r="D329" t="str">
            <v>SH</v>
          </cell>
          <cell r="E329" t="str">
            <v>RSH</v>
          </cell>
          <cell r="F329" t="str">
            <v>FOH</v>
          </cell>
          <cell r="G329" t="str">
            <v>POH</v>
          </cell>
          <cell r="H329" t="str">
            <v>MOH</v>
          </cell>
          <cell r="M329" t="str">
            <v>LOAD</v>
          </cell>
        </row>
        <row r="330">
          <cell r="C330">
            <v>744</v>
          </cell>
          <cell r="D330">
            <v>634</v>
          </cell>
          <cell r="E330">
            <v>110</v>
          </cell>
          <cell r="F330">
            <v>0</v>
          </cell>
          <cell r="G330">
            <v>0</v>
          </cell>
          <cell r="H330">
            <v>0</v>
          </cell>
          <cell r="M330">
            <v>15280.727999999999</v>
          </cell>
        </row>
        <row r="331">
          <cell r="C331">
            <v>744</v>
          </cell>
          <cell r="D331">
            <v>668</v>
          </cell>
          <cell r="E331">
            <v>76</v>
          </cell>
          <cell r="F331">
            <v>0</v>
          </cell>
          <cell r="G331">
            <v>0</v>
          </cell>
          <cell r="H331">
            <v>0</v>
          </cell>
          <cell r="M331">
            <v>17023.179</v>
          </cell>
        </row>
        <row r="332">
          <cell r="C332">
            <v>744</v>
          </cell>
          <cell r="D332">
            <v>634</v>
          </cell>
          <cell r="E332">
            <v>110</v>
          </cell>
          <cell r="F332">
            <v>0</v>
          </cell>
          <cell r="G332">
            <v>0</v>
          </cell>
          <cell r="H332">
            <v>0</v>
          </cell>
          <cell r="M332">
            <v>15515.065000000001</v>
          </cell>
        </row>
        <row r="333">
          <cell r="C333">
            <v>744</v>
          </cell>
          <cell r="D333">
            <v>650</v>
          </cell>
          <cell r="E333">
            <v>94</v>
          </cell>
          <cell r="F333">
            <v>0</v>
          </cell>
          <cell r="G333">
            <v>0</v>
          </cell>
          <cell r="H333">
            <v>0</v>
          </cell>
          <cell r="M333">
            <v>16511.416000000001</v>
          </cell>
        </row>
        <row r="334">
          <cell r="C334">
            <v>744</v>
          </cell>
          <cell r="D334">
            <v>662</v>
          </cell>
          <cell r="E334">
            <v>82</v>
          </cell>
          <cell r="F334">
            <v>0</v>
          </cell>
          <cell r="G334">
            <v>0</v>
          </cell>
          <cell r="H334">
            <v>0</v>
          </cell>
          <cell r="M334">
            <v>16916.936000000002</v>
          </cell>
        </row>
        <row r="335">
          <cell r="C335">
            <v>744</v>
          </cell>
          <cell r="D335">
            <v>675</v>
          </cell>
          <cell r="E335">
            <v>69</v>
          </cell>
          <cell r="G335">
            <v>0</v>
          </cell>
          <cell r="H335">
            <v>0</v>
          </cell>
        </row>
        <row r="336">
          <cell r="C336">
            <v>744</v>
          </cell>
          <cell r="D336">
            <v>666</v>
          </cell>
          <cell r="E336">
            <v>78</v>
          </cell>
          <cell r="F336">
            <v>0</v>
          </cell>
          <cell r="G336">
            <v>0</v>
          </cell>
          <cell r="H336">
            <v>0</v>
          </cell>
          <cell r="M336">
            <v>16582.325000000001</v>
          </cell>
        </row>
        <row r="337">
          <cell r="C337">
            <v>744</v>
          </cell>
          <cell r="D337">
            <v>698</v>
          </cell>
          <cell r="E337">
            <v>46</v>
          </cell>
          <cell r="F337">
            <v>0</v>
          </cell>
          <cell r="G337">
            <v>0</v>
          </cell>
          <cell r="H337">
            <v>0</v>
          </cell>
          <cell r="M337">
            <v>16972.948</v>
          </cell>
        </row>
        <row r="338">
          <cell r="C338">
            <v>744</v>
          </cell>
          <cell r="D338">
            <v>719</v>
          </cell>
          <cell r="E338">
            <v>25</v>
          </cell>
          <cell r="F338">
            <v>0</v>
          </cell>
          <cell r="G338">
            <v>0</v>
          </cell>
          <cell r="H338">
            <v>0</v>
          </cell>
          <cell r="M338">
            <v>17664.28</v>
          </cell>
        </row>
        <row r="339">
          <cell r="C339">
            <v>744</v>
          </cell>
          <cell r="D339">
            <v>670</v>
          </cell>
          <cell r="E339">
            <v>74</v>
          </cell>
          <cell r="F339">
            <v>0</v>
          </cell>
          <cell r="G339">
            <v>0</v>
          </cell>
          <cell r="H339">
            <v>0</v>
          </cell>
          <cell r="M339">
            <v>16181.299000000001</v>
          </cell>
        </row>
        <row r="340">
          <cell r="C340">
            <v>7440</v>
          </cell>
          <cell r="D340">
            <v>6676</v>
          </cell>
          <cell r="E340">
            <v>764</v>
          </cell>
          <cell r="F340">
            <v>0</v>
          </cell>
          <cell r="G340">
            <v>0</v>
          </cell>
          <cell r="H340">
            <v>0</v>
          </cell>
        </row>
        <row r="341">
          <cell r="C341">
            <v>744</v>
          </cell>
          <cell r="D341">
            <v>633</v>
          </cell>
          <cell r="E341">
            <v>111</v>
          </cell>
          <cell r="G341">
            <v>0</v>
          </cell>
          <cell r="H341">
            <v>0</v>
          </cell>
        </row>
        <row r="342">
          <cell r="C342">
            <v>744</v>
          </cell>
          <cell r="D342">
            <v>741</v>
          </cell>
          <cell r="E342">
            <v>3</v>
          </cell>
          <cell r="G342">
            <v>0</v>
          </cell>
          <cell r="H342">
            <v>0</v>
          </cell>
        </row>
        <row r="343">
          <cell r="C343">
            <v>744</v>
          </cell>
          <cell r="D343">
            <v>740</v>
          </cell>
          <cell r="E343">
            <v>4</v>
          </cell>
          <cell r="G343">
            <v>0</v>
          </cell>
          <cell r="H343">
            <v>0</v>
          </cell>
        </row>
      </sheetData>
      <sheetData sheetId="5" refreshError="1">
        <row r="8">
          <cell r="C8">
            <v>668</v>
          </cell>
          <cell r="D8">
            <v>668</v>
          </cell>
          <cell r="E8">
            <v>0</v>
          </cell>
          <cell r="F8">
            <v>52</v>
          </cell>
          <cell r="G8">
            <v>0</v>
          </cell>
          <cell r="H8">
            <v>0</v>
          </cell>
          <cell r="M8">
            <v>92413</v>
          </cell>
          <cell r="O8">
            <v>138.34281437125748</v>
          </cell>
        </row>
        <row r="10">
          <cell r="C10">
            <v>229</v>
          </cell>
          <cell r="D10">
            <v>229</v>
          </cell>
          <cell r="E10">
            <v>0</v>
          </cell>
          <cell r="F10">
            <v>491</v>
          </cell>
          <cell r="G10">
            <v>0</v>
          </cell>
          <cell r="H10">
            <v>0</v>
          </cell>
          <cell r="M10">
            <v>11976</v>
          </cell>
          <cell r="O10">
            <v>52.296943231441048</v>
          </cell>
        </row>
        <row r="12">
          <cell r="C12">
            <v>471</v>
          </cell>
          <cell r="D12">
            <v>471</v>
          </cell>
          <cell r="E12">
            <v>0</v>
          </cell>
          <cell r="F12">
            <v>249</v>
          </cell>
          <cell r="G12">
            <v>0</v>
          </cell>
          <cell r="H12">
            <v>0</v>
          </cell>
          <cell r="M12">
            <v>64705</v>
          </cell>
          <cell r="O12">
            <v>137.37791932059449</v>
          </cell>
        </row>
        <row r="14">
          <cell r="C14">
            <v>25</v>
          </cell>
          <cell r="D14">
            <v>25</v>
          </cell>
          <cell r="E14">
            <v>0</v>
          </cell>
          <cell r="F14">
            <v>695</v>
          </cell>
          <cell r="G14">
            <v>0</v>
          </cell>
          <cell r="H14">
            <v>0</v>
          </cell>
          <cell r="M14">
            <v>1217</v>
          </cell>
          <cell r="O14">
            <v>48.68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720</v>
          </cell>
          <cell r="G16">
            <v>0</v>
          </cell>
          <cell r="H16">
            <v>0</v>
          </cell>
          <cell r="M16">
            <v>0</v>
          </cell>
          <cell r="O16">
            <v>0</v>
          </cell>
        </row>
        <row r="20">
          <cell r="C20">
            <v>687</v>
          </cell>
          <cell r="D20">
            <v>687</v>
          </cell>
          <cell r="E20">
            <v>0</v>
          </cell>
          <cell r="F20">
            <v>33</v>
          </cell>
          <cell r="G20">
            <v>0</v>
          </cell>
          <cell r="H20">
            <v>0</v>
          </cell>
          <cell r="M20">
            <v>50407</v>
          </cell>
          <cell r="O20">
            <v>73.372634643376998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720</v>
          </cell>
          <cell r="H30">
            <v>0</v>
          </cell>
          <cell r="M30">
            <v>0</v>
          </cell>
          <cell r="O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720</v>
          </cell>
          <cell r="G32">
            <v>0</v>
          </cell>
          <cell r="H32">
            <v>0</v>
          </cell>
          <cell r="M32">
            <v>0</v>
          </cell>
          <cell r="O32">
            <v>0</v>
          </cell>
        </row>
        <row r="44">
          <cell r="C44">
            <v>600</v>
          </cell>
          <cell r="D44">
            <v>600</v>
          </cell>
          <cell r="E44">
            <v>0</v>
          </cell>
          <cell r="F44">
            <v>120</v>
          </cell>
          <cell r="G44">
            <v>0</v>
          </cell>
          <cell r="H44">
            <v>0</v>
          </cell>
          <cell r="M44">
            <v>126720</v>
          </cell>
          <cell r="O44">
            <v>211.2</v>
          </cell>
        </row>
        <row r="46">
          <cell r="C46">
            <v>705</v>
          </cell>
          <cell r="D46">
            <v>705</v>
          </cell>
          <cell r="E46">
            <v>0</v>
          </cell>
          <cell r="F46">
            <v>15</v>
          </cell>
          <cell r="G46">
            <v>0</v>
          </cell>
          <cell r="H46">
            <v>0</v>
          </cell>
          <cell r="M46">
            <v>214610</v>
          </cell>
          <cell r="O46">
            <v>304.41134751773052</v>
          </cell>
        </row>
        <row r="50">
          <cell r="C50">
            <v>639</v>
          </cell>
          <cell r="D50">
            <v>639</v>
          </cell>
          <cell r="E50">
            <v>0</v>
          </cell>
          <cell r="F50">
            <v>81</v>
          </cell>
          <cell r="G50">
            <v>0</v>
          </cell>
          <cell r="H50">
            <v>0</v>
          </cell>
          <cell r="M50">
            <v>160810</v>
          </cell>
          <cell r="O50">
            <v>251.65884194053208</v>
          </cell>
        </row>
        <row r="52">
          <cell r="C52">
            <v>720</v>
          </cell>
          <cell r="D52">
            <v>720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M52">
            <v>175610</v>
          </cell>
          <cell r="O52">
            <v>243.90277777777777</v>
          </cell>
        </row>
        <row r="67">
          <cell r="C67">
            <v>448</v>
          </cell>
          <cell r="D67">
            <v>227</v>
          </cell>
          <cell r="E67">
            <v>221</v>
          </cell>
          <cell r="F67">
            <v>204</v>
          </cell>
          <cell r="G67">
            <v>0</v>
          </cell>
          <cell r="H67">
            <v>68</v>
          </cell>
          <cell r="M67">
            <v>6491</v>
          </cell>
          <cell r="O67">
            <v>28.594713656387665</v>
          </cell>
        </row>
        <row r="69">
          <cell r="C69">
            <v>702</v>
          </cell>
          <cell r="D69">
            <v>358</v>
          </cell>
          <cell r="E69">
            <v>344</v>
          </cell>
          <cell r="F69">
            <v>17</v>
          </cell>
          <cell r="G69">
            <v>0</v>
          </cell>
          <cell r="H69">
            <v>1</v>
          </cell>
          <cell r="M69">
            <v>14159</v>
          </cell>
          <cell r="O69">
            <v>39.550279329608941</v>
          </cell>
        </row>
        <row r="71">
          <cell r="C71">
            <v>719</v>
          </cell>
          <cell r="D71">
            <v>437</v>
          </cell>
          <cell r="E71">
            <v>282</v>
          </cell>
          <cell r="F71">
            <v>0</v>
          </cell>
          <cell r="G71">
            <v>0</v>
          </cell>
          <cell r="H71">
            <v>1</v>
          </cell>
          <cell r="M71">
            <v>17518</v>
          </cell>
          <cell r="O71">
            <v>40.086956521739133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720</v>
          </cell>
          <cell r="H73">
            <v>0</v>
          </cell>
          <cell r="M73">
            <v>0</v>
          </cell>
          <cell r="O73">
            <v>0</v>
          </cell>
        </row>
        <row r="75">
          <cell r="C75">
            <v>441</v>
          </cell>
          <cell r="D75">
            <v>187</v>
          </cell>
          <cell r="E75">
            <v>254</v>
          </cell>
          <cell r="F75">
            <v>279</v>
          </cell>
          <cell r="G75">
            <v>0</v>
          </cell>
          <cell r="H75">
            <v>0</v>
          </cell>
          <cell r="M75">
            <v>5483</v>
          </cell>
          <cell r="O75">
            <v>29.320855614973262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720</v>
          </cell>
          <cell r="H79">
            <v>0</v>
          </cell>
          <cell r="M79">
            <v>0</v>
          </cell>
          <cell r="O79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720</v>
          </cell>
          <cell r="G81">
            <v>0</v>
          </cell>
          <cell r="H81">
            <v>0</v>
          </cell>
          <cell r="M81">
            <v>0</v>
          </cell>
          <cell r="O81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720</v>
          </cell>
          <cell r="H83">
            <v>0</v>
          </cell>
          <cell r="M83">
            <v>0</v>
          </cell>
          <cell r="O83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720</v>
          </cell>
          <cell r="H85">
            <v>0</v>
          </cell>
          <cell r="M85">
            <v>0</v>
          </cell>
          <cell r="O85">
            <v>0</v>
          </cell>
        </row>
        <row r="87">
          <cell r="C87">
            <v>719</v>
          </cell>
          <cell r="D87">
            <v>277</v>
          </cell>
          <cell r="E87">
            <v>442</v>
          </cell>
          <cell r="F87">
            <v>0</v>
          </cell>
          <cell r="G87">
            <v>0</v>
          </cell>
          <cell r="H87">
            <v>1</v>
          </cell>
          <cell r="M87">
            <v>8563</v>
          </cell>
          <cell r="O87">
            <v>30.91335740072202</v>
          </cell>
        </row>
        <row r="106">
          <cell r="D106">
            <v>704</v>
          </cell>
          <cell r="E106">
            <v>143</v>
          </cell>
          <cell r="F106">
            <v>561</v>
          </cell>
          <cell r="G106">
            <v>16</v>
          </cell>
          <cell r="H106">
            <v>0</v>
          </cell>
          <cell r="I106">
            <v>0</v>
          </cell>
          <cell r="M106">
            <v>2409</v>
          </cell>
          <cell r="O106">
            <v>16.846153846153847</v>
          </cell>
        </row>
        <row r="108">
          <cell r="D108">
            <v>720</v>
          </cell>
          <cell r="E108">
            <v>159</v>
          </cell>
          <cell r="F108">
            <v>561</v>
          </cell>
          <cell r="G108">
            <v>0</v>
          </cell>
          <cell r="H108">
            <v>0</v>
          </cell>
          <cell r="I108">
            <v>0</v>
          </cell>
          <cell r="M108">
            <v>2833</v>
          </cell>
          <cell r="O108">
            <v>17.817610062893081</v>
          </cell>
        </row>
        <row r="110">
          <cell r="D110">
            <v>720</v>
          </cell>
          <cell r="E110">
            <v>159</v>
          </cell>
          <cell r="F110">
            <v>561</v>
          </cell>
          <cell r="G110">
            <v>0</v>
          </cell>
          <cell r="H110">
            <v>0</v>
          </cell>
          <cell r="I110">
            <v>0</v>
          </cell>
          <cell r="M110">
            <v>2897</v>
          </cell>
          <cell r="O110">
            <v>18.220125786163521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720</v>
          </cell>
          <cell r="H120">
            <v>0</v>
          </cell>
          <cell r="I120">
            <v>0</v>
          </cell>
          <cell r="M120">
            <v>0</v>
          </cell>
          <cell r="O120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720</v>
          </cell>
          <cell r="H122">
            <v>0</v>
          </cell>
          <cell r="I122">
            <v>0</v>
          </cell>
          <cell r="M122">
            <v>0</v>
          </cell>
          <cell r="O122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720</v>
          </cell>
          <cell r="H126">
            <v>0</v>
          </cell>
          <cell r="I126">
            <v>0</v>
          </cell>
          <cell r="M126">
            <v>0</v>
          </cell>
          <cell r="O126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720</v>
          </cell>
          <cell r="H128">
            <v>0</v>
          </cell>
          <cell r="I128">
            <v>0</v>
          </cell>
          <cell r="M128">
            <v>0</v>
          </cell>
          <cell r="O128">
            <v>0</v>
          </cell>
        </row>
        <row r="131">
          <cell r="D131">
            <v>713</v>
          </cell>
          <cell r="E131">
            <v>368</v>
          </cell>
          <cell r="F131">
            <v>345</v>
          </cell>
          <cell r="G131">
            <v>0</v>
          </cell>
          <cell r="H131">
            <v>7</v>
          </cell>
          <cell r="I131">
            <v>0</v>
          </cell>
          <cell r="M131">
            <v>15428.6</v>
          </cell>
          <cell r="O131">
            <v>41.92554347826087</v>
          </cell>
        </row>
        <row r="132">
          <cell r="D132"/>
          <cell r="E132"/>
          <cell r="F132"/>
          <cell r="G132"/>
          <cell r="H132"/>
          <cell r="I132"/>
          <cell r="M132"/>
          <cell r="O132"/>
        </row>
        <row r="133">
          <cell r="D133">
            <v>720</v>
          </cell>
          <cell r="E133">
            <v>339</v>
          </cell>
          <cell r="F133">
            <v>381</v>
          </cell>
          <cell r="G133">
            <v>0</v>
          </cell>
          <cell r="H133">
            <v>0</v>
          </cell>
          <cell r="I133">
            <v>0</v>
          </cell>
          <cell r="M133">
            <v>14223.3</v>
          </cell>
          <cell r="O133">
            <v>41.95663716814159</v>
          </cell>
        </row>
        <row r="134">
          <cell r="D134">
            <v>360</v>
          </cell>
          <cell r="E134">
            <v>120</v>
          </cell>
          <cell r="F134">
            <v>240</v>
          </cell>
          <cell r="G134">
            <v>360</v>
          </cell>
          <cell r="H134">
            <v>0</v>
          </cell>
          <cell r="I134">
            <v>0</v>
          </cell>
          <cell r="M134">
            <v>4683.3</v>
          </cell>
          <cell r="O134">
            <v>39.027500000000003</v>
          </cell>
        </row>
        <row r="141">
          <cell r="D141"/>
          <cell r="E141"/>
          <cell r="F141"/>
          <cell r="G141"/>
          <cell r="H141"/>
          <cell r="I141"/>
          <cell r="M141"/>
          <cell r="O141"/>
        </row>
        <row r="143">
          <cell r="D143"/>
          <cell r="E143"/>
          <cell r="F143"/>
          <cell r="G143"/>
          <cell r="H143"/>
          <cell r="I143"/>
          <cell r="M143"/>
          <cell r="O143"/>
        </row>
        <row r="153">
          <cell r="D153"/>
          <cell r="E153"/>
          <cell r="F153"/>
          <cell r="G153"/>
          <cell r="H153"/>
          <cell r="I153"/>
          <cell r="M153"/>
          <cell r="O153"/>
        </row>
        <row r="155">
          <cell r="D155"/>
          <cell r="E155"/>
          <cell r="F155"/>
          <cell r="G155"/>
          <cell r="H155"/>
          <cell r="I155"/>
          <cell r="M155"/>
          <cell r="O155"/>
        </row>
        <row r="159">
          <cell r="D159"/>
          <cell r="E159"/>
          <cell r="F159"/>
          <cell r="G159"/>
          <cell r="H159"/>
          <cell r="I159"/>
          <cell r="M159"/>
          <cell r="O159"/>
        </row>
        <row r="161">
          <cell r="D161"/>
          <cell r="E161"/>
          <cell r="F161"/>
          <cell r="G161"/>
          <cell r="H161"/>
          <cell r="I161"/>
          <cell r="M161"/>
          <cell r="O161"/>
        </row>
        <row r="265">
          <cell r="C265">
            <v>0</v>
          </cell>
          <cell r="D265">
            <v>0</v>
          </cell>
          <cell r="E265">
            <v>0</v>
          </cell>
          <cell r="F265">
            <v>720</v>
          </cell>
          <cell r="G265">
            <v>0</v>
          </cell>
          <cell r="H265">
            <v>0</v>
          </cell>
          <cell r="M265">
            <v>0</v>
          </cell>
          <cell r="O265">
            <v>0</v>
          </cell>
        </row>
        <row r="266">
          <cell r="C266">
            <v>717</v>
          </cell>
          <cell r="D266">
            <v>229</v>
          </cell>
          <cell r="E266">
            <v>488</v>
          </cell>
          <cell r="F266">
            <v>0</v>
          </cell>
          <cell r="G266">
            <v>0</v>
          </cell>
          <cell r="H266">
            <v>3</v>
          </cell>
          <cell r="M266">
            <v>12327</v>
          </cell>
          <cell r="O266">
            <v>53.829694323144103</v>
          </cell>
        </row>
        <row r="291">
          <cell r="C291" t="str">
            <v>AH</v>
          </cell>
          <cell r="D291" t="str">
            <v>SH</v>
          </cell>
          <cell r="E291" t="str">
            <v>RSH</v>
          </cell>
          <cell r="F291" t="str">
            <v>FOH</v>
          </cell>
          <cell r="G291" t="str">
            <v>POH</v>
          </cell>
          <cell r="H291" t="str">
            <v>MOH</v>
          </cell>
          <cell r="M291" t="str">
            <v>LOAD</v>
          </cell>
          <cell r="O291" t="str">
            <v>Prom.</v>
          </cell>
        </row>
        <row r="292">
          <cell r="C292">
            <v>720</v>
          </cell>
          <cell r="D292">
            <v>104</v>
          </cell>
          <cell r="E292">
            <v>616</v>
          </cell>
          <cell r="F292">
            <v>0</v>
          </cell>
          <cell r="G292">
            <v>0</v>
          </cell>
          <cell r="H292">
            <v>0</v>
          </cell>
          <cell r="M292">
            <v>2510</v>
          </cell>
          <cell r="O292">
            <v>24.134615384615383</v>
          </cell>
        </row>
        <row r="293">
          <cell r="C293">
            <v>690</v>
          </cell>
          <cell r="D293">
            <v>83</v>
          </cell>
          <cell r="E293">
            <v>607</v>
          </cell>
          <cell r="F293">
            <v>30</v>
          </cell>
          <cell r="G293">
            <v>0</v>
          </cell>
          <cell r="H293">
            <v>0</v>
          </cell>
          <cell r="M293">
            <v>1924</v>
          </cell>
          <cell r="O293">
            <v>23.180722891566266</v>
          </cell>
        </row>
        <row r="329">
          <cell r="C329" t="str">
            <v>AH</v>
          </cell>
          <cell r="D329" t="str">
            <v>SH</v>
          </cell>
          <cell r="E329" t="str">
            <v>RSH</v>
          </cell>
          <cell r="G329" t="str">
            <v>POH</v>
          </cell>
          <cell r="H329" t="str">
            <v>MOH</v>
          </cell>
          <cell r="M329" t="str">
            <v>LOAD</v>
          </cell>
          <cell r="O329" t="str">
            <v>Prom.</v>
          </cell>
        </row>
        <row r="330">
          <cell r="C330">
            <v>720</v>
          </cell>
          <cell r="D330">
            <v>643</v>
          </cell>
          <cell r="E330">
            <v>77</v>
          </cell>
          <cell r="G330">
            <v>0</v>
          </cell>
          <cell r="H330">
            <v>0</v>
          </cell>
          <cell r="M330">
            <v>15402.509</v>
          </cell>
          <cell r="O330">
            <v>23.954135303265939</v>
          </cell>
        </row>
        <row r="331">
          <cell r="C331">
            <v>720</v>
          </cell>
          <cell r="D331">
            <v>644</v>
          </cell>
          <cell r="E331">
            <v>76</v>
          </cell>
          <cell r="G331">
            <v>0</v>
          </cell>
          <cell r="H331">
            <v>0</v>
          </cell>
          <cell r="M331">
            <v>15835.925999999999</v>
          </cell>
          <cell r="O331">
            <v>24.589947204968944</v>
          </cell>
        </row>
        <row r="332">
          <cell r="C332">
            <v>205</v>
          </cell>
          <cell r="D332">
            <v>205</v>
          </cell>
          <cell r="E332">
            <v>0</v>
          </cell>
          <cell r="G332"/>
          <cell r="H332"/>
          <cell r="M332">
            <v>4783.1610000000001</v>
          </cell>
          <cell r="O332">
            <v>23.33249268292683</v>
          </cell>
        </row>
        <row r="333">
          <cell r="C333">
            <v>720</v>
          </cell>
          <cell r="D333">
            <v>637</v>
          </cell>
          <cell r="E333">
            <v>83</v>
          </cell>
          <cell r="G333">
            <v>0</v>
          </cell>
          <cell r="H333">
            <v>0</v>
          </cell>
          <cell r="M333">
            <v>15948.108</v>
          </cell>
          <cell r="O333">
            <v>25.036276295133437</v>
          </cell>
        </row>
        <row r="334">
          <cell r="C334">
            <v>720</v>
          </cell>
          <cell r="D334">
            <v>595</v>
          </cell>
          <cell r="E334">
            <v>125</v>
          </cell>
          <cell r="G334">
            <v>0</v>
          </cell>
          <cell r="H334">
            <v>0</v>
          </cell>
          <cell r="M334">
            <v>14898.977000000001</v>
          </cell>
          <cell r="O334">
            <v>25.040297478991597</v>
          </cell>
        </row>
        <row r="335">
          <cell r="C335">
            <v>720</v>
          </cell>
          <cell r="D335">
            <v>593</v>
          </cell>
          <cell r="E335">
            <v>127</v>
          </cell>
          <cell r="G335">
            <v>0</v>
          </cell>
          <cell r="H335">
            <v>0</v>
          </cell>
          <cell r="M335">
            <v>14716.675999999999</v>
          </cell>
          <cell r="O335">
            <v>24.817328836424956</v>
          </cell>
        </row>
        <row r="336">
          <cell r="C336">
            <v>720</v>
          </cell>
          <cell r="D336">
            <v>659</v>
          </cell>
          <cell r="E336">
            <v>61</v>
          </cell>
          <cell r="G336">
            <v>0</v>
          </cell>
          <cell r="H336">
            <v>0</v>
          </cell>
          <cell r="M336">
            <v>16151.241</v>
          </cell>
          <cell r="O336">
            <v>24.508711684370258</v>
          </cell>
        </row>
        <row r="337">
          <cell r="C337">
            <v>720</v>
          </cell>
          <cell r="D337">
            <v>605</v>
          </cell>
          <cell r="E337">
            <v>115</v>
          </cell>
          <cell r="G337">
            <v>0</v>
          </cell>
          <cell r="H337">
            <v>0</v>
          </cell>
          <cell r="M337">
            <v>14762.76</v>
          </cell>
          <cell r="O337">
            <v>24.401256198347109</v>
          </cell>
        </row>
        <row r="338">
          <cell r="C338">
            <v>720</v>
          </cell>
          <cell r="D338">
            <v>628</v>
          </cell>
          <cell r="E338">
            <v>92</v>
          </cell>
          <cell r="G338">
            <v>0</v>
          </cell>
          <cell r="H338">
            <v>0</v>
          </cell>
          <cell r="M338">
            <v>15277.449000000001</v>
          </cell>
          <cell r="O338">
            <v>24.327148089171974</v>
          </cell>
        </row>
        <row r="339">
          <cell r="M339">
            <v>15671.707</v>
          </cell>
          <cell r="O339">
            <v>23.781042488619121</v>
          </cell>
        </row>
        <row r="340">
          <cell r="C340">
            <v>6685</v>
          </cell>
          <cell r="D340">
            <v>5868</v>
          </cell>
          <cell r="E340">
            <v>817</v>
          </cell>
          <cell r="G340">
            <v>0</v>
          </cell>
          <cell r="H340">
            <v>0</v>
          </cell>
          <cell r="M340">
            <v>143448.51399999997</v>
          </cell>
          <cell r="O340">
            <v>24.445895364689836</v>
          </cell>
        </row>
        <row r="341">
          <cell r="C341">
            <v>720</v>
          </cell>
          <cell r="D341">
            <v>710</v>
          </cell>
          <cell r="E341">
            <v>10</v>
          </cell>
          <cell r="G341">
            <v>0</v>
          </cell>
          <cell r="H341">
            <v>0</v>
          </cell>
          <cell r="M341">
            <v>17042.544000000002</v>
          </cell>
          <cell r="O341">
            <v>24.003583098591552</v>
          </cell>
        </row>
        <row r="342">
          <cell r="C342">
            <v>720</v>
          </cell>
          <cell r="D342">
            <v>701</v>
          </cell>
          <cell r="E342">
            <v>19</v>
          </cell>
          <cell r="G342">
            <v>0</v>
          </cell>
          <cell r="H342">
            <v>0</v>
          </cell>
          <cell r="M342">
            <v>16537.550999999999</v>
          </cell>
          <cell r="O342">
            <v>23.591370898716118</v>
          </cell>
        </row>
        <row r="343">
          <cell r="C343">
            <v>720</v>
          </cell>
          <cell r="D343">
            <v>684</v>
          </cell>
          <cell r="E343">
            <v>36</v>
          </cell>
          <cell r="G343">
            <v>0</v>
          </cell>
          <cell r="H34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42F3-0433-4781-8470-B8D141B24F38}">
  <sheetPr>
    <tabColor rgb="FF92D050"/>
  </sheetPr>
  <dimension ref="A1:HV88"/>
  <sheetViews>
    <sheetView tabSelected="1" topLeftCell="HG1" zoomScale="82" zoomScaleNormal="100" workbookViewId="0">
      <selection activeCell="HP87" sqref="HP87"/>
    </sheetView>
  </sheetViews>
  <sheetFormatPr defaultColWidth="8.77734375" defaultRowHeight="12.75" customHeight="1" x14ac:dyDescent="0.3"/>
  <cols>
    <col min="1" max="1" width="18.21875" style="15" bestFit="1" customWidth="1"/>
    <col min="2" max="2" width="10.5546875" style="15" bestFit="1" customWidth="1"/>
    <col min="3" max="3" width="10.109375" style="15" bestFit="1" customWidth="1"/>
    <col min="4" max="4" width="10.109375" style="296" bestFit="1" customWidth="1"/>
    <col min="5" max="6" width="7.109375" style="15" bestFit="1" customWidth="1"/>
    <col min="7" max="7" width="7.77734375" style="15" bestFit="1" customWidth="1"/>
    <col min="8" max="8" width="7.109375" style="15" bestFit="1" customWidth="1"/>
    <col min="9" max="11" width="8.77734375" style="15"/>
    <col min="12" max="12" width="6.6640625" style="15" bestFit="1" customWidth="1"/>
    <col min="13" max="13" width="8.77734375" style="15"/>
    <col min="14" max="15" width="9.5546875" style="15" bestFit="1" customWidth="1"/>
    <col min="16" max="16" width="11.77734375" style="296" bestFit="1" customWidth="1"/>
    <col min="17" max="17" width="15" style="15" bestFit="1" customWidth="1"/>
    <col min="18" max="18" width="10.77734375" style="15" customWidth="1"/>
    <col min="19" max="19" width="8.77734375" style="15"/>
    <col min="20" max="20" width="18.21875" style="15" bestFit="1" customWidth="1"/>
    <col min="21" max="21" width="10.5546875" style="15" bestFit="1" customWidth="1"/>
    <col min="22" max="22" width="8.77734375" style="15"/>
    <col min="23" max="23" width="8.77734375" style="296"/>
    <col min="24" max="24" width="7.109375" style="15" bestFit="1" customWidth="1"/>
    <col min="25" max="25" width="7.6640625" style="15" bestFit="1" customWidth="1"/>
    <col min="26" max="26" width="7.77734375" style="15" bestFit="1" customWidth="1"/>
    <col min="27" max="27" width="8.77734375" style="15"/>
    <col min="28" max="28" width="7.77734375" style="15" bestFit="1" customWidth="1"/>
    <col min="29" max="29" width="6" style="15" bestFit="1" customWidth="1"/>
    <col min="30" max="30" width="5.5546875" style="15" bestFit="1" customWidth="1"/>
    <col min="31" max="31" width="6.6640625" style="15" bestFit="1" customWidth="1"/>
    <col min="32" max="32" width="9.109375" style="15" bestFit="1" customWidth="1"/>
    <col min="33" max="33" width="8.77734375" style="15"/>
    <col min="34" max="34" width="7.77734375" style="15" bestFit="1" customWidth="1"/>
    <col min="35" max="35" width="11.77734375" style="296" bestFit="1" customWidth="1"/>
    <col min="36" max="36" width="15" style="15" bestFit="1" customWidth="1"/>
    <col min="37" max="37" width="10.44140625" style="15" customWidth="1"/>
    <col min="38" max="38" width="8.77734375" style="15"/>
    <col min="39" max="39" width="18.21875" style="15" bestFit="1" customWidth="1"/>
    <col min="40" max="40" width="10.5546875" style="15" bestFit="1" customWidth="1"/>
    <col min="41" max="41" width="8.77734375" style="15"/>
    <col min="42" max="42" width="8.77734375" style="296"/>
    <col min="43" max="44" width="7.109375" style="15" bestFit="1" customWidth="1"/>
    <col min="45" max="45" width="9.5546875" style="15" bestFit="1" customWidth="1"/>
    <col min="46" max="46" width="7.109375" style="15" bestFit="1" customWidth="1"/>
    <col min="47" max="47" width="8.77734375" style="15"/>
    <col min="48" max="48" width="7.109375" style="15" bestFit="1" customWidth="1"/>
    <col min="49" max="49" width="8.77734375" style="15"/>
    <col min="50" max="50" width="6.6640625" style="15" bestFit="1" customWidth="1"/>
    <col min="51" max="52" width="8.77734375" style="15"/>
    <col min="53" max="53" width="7.77734375" style="15" bestFit="1" customWidth="1"/>
    <col min="54" max="54" width="11.77734375" style="296" bestFit="1" customWidth="1"/>
    <col min="55" max="55" width="15" style="15" bestFit="1" customWidth="1"/>
    <col min="56" max="56" width="10.21875" style="15" customWidth="1"/>
    <col min="57" max="57" width="8.77734375" style="15"/>
    <col min="58" max="58" width="18.21875" style="15" bestFit="1" customWidth="1"/>
    <col min="59" max="59" width="10.5546875" style="15" bestFit="1" customWidth="1"/>
    <col min="60" max="60" width="8.77734375" style="15"/>
    <col min="61" max="61" width="8.77734375" style="296"/>
    <col min="62" max="63" width="7.109375" style="15" bestFit="1" customWidth="1"/>
    <col min="64" max="64" width="8.77734375" style="15"/>
    <col min="65" max="65" width="7.109375" style="15" bestFit="1" customWidth="1"/>
    <col min="66" max="66" width="8.77734375" style="15"/>
    <col min="67" max="67" width="7.109375" style="15" bestFit="1" customWidth="1"/>
    <col min="68" max="68" width="8.77734375" style="15"/>
    <col min="69" max="69" width="6.6640625" style="15" bestFit="1" customWidth="1"/>
    <col min="70" max="72" width="7.77734375" style="15" bestFit="1" customWidth="1"/>
    <col min="73" max="73" width="11.77734375" style="296" bestFit="1" customWidth="1"/>
    <col min="74" max="74" width="14.21875" style="15" bestFit="1" customWidth="1"/>
    <col min="75" max="75" width="9.77734375" style="15" customWidth="1"/>
    <col min="76" max="76" width="8.77734375" style="15"/>
    <col min="77" max="77" width="18.21875" style="15" bestFit="1" customWidth="1"/>
    <col min="78" max="78" width="10.5546875" style="15" bestFit="1" customWidth="1"/>
    <col min="79" max="79" width="6.77734375" style="15" bestFit="1" customWidth="1"/>
    <col min="80" max="80" width="9.21875" style="296" bestFit="1" customWidth="1"/>
    <col min="81" max="85" width="8.77734375" style="15"/>
    <col min="86" max="86" width="7.109375" style="15" bestFit="1" customWidth="1"/>
    <col min="87" max="87" width="8.77734375" style="15"/>
    <col min="88" max="88" width="6.6640625" style="15" bestFit="1" customWidth="1"/>
    <col min="89" max="90" width="8.77734375" style="15"/>
    <col min="91" max="91" width="7.77734375" style="15" bestFit="1" customWidth="1"/>
    <col min="92" max="92" width="11.5546875" style="296" customWidth="1"/>
    <col min="93" max="93" width="13" style="15" bestFit="1" customWidth="1"/>
    <col min="94" max="95" width="9.5546875" style="15" customWidth="1"/>
    <col min="96" max="96" width="18.21875" style="15" bestFit="1" customWidth="1"/>
    <col min="97" max="97" width="10.5546875" style="15" bestFit="1" customWidth="1"/>
    <col min="98" max="98" width="8.77734375" style="15"/>
    <col min="99" max="99" width="8.77734375" style="296"/>
    <col min="100" max="101" width="8.77734375" style="15"/>
    <col min="102" max="102" width="9" style="15" bestFit="1" customWidth="1"/>
    <col min="103" max="103" width="7.109375" style="15" bestFit="1" customWidth="1"/>
    <col min="104" max="104" width="8.77734375" style="15"/>
    <col min="105" max="105" width="6" style="15" bestFit="1" customWidth="1"/>
    <col min="106" max="106" width="8.77734375" style="15"/>
    <col min="107" max="107" width="6.6640625" style="15" bestFit="1" customWidth="1"/>
    <col min="108" max="108" width="8.77734375" style="15"/>
    <col min="109" max="110" width="7.77734375" style="15" bestFit="1" customWidth="1"/>
    <col min="111" max="111" width="11.77734375" style="296" customWidth="1"/>
    <col min="112" max="112" width="13" style="15" bestFit="1" customWidth="1"/>
    <col min="113" max="113" width="9.77734375" style="15" customWidth="1"/>
    <col min="114" max="114" width="8.77734375" style="15"/>
    <col min="115" max="115" width="18.21875" style="15" bestFit="1" customWidth="1"/>
    <col min="116" max="116" width="10.5546875" style="15" bestFit="1" customWidth="1"/>
    <col min="117" max="117" width="8.77734375" style="15"/>
    <col min="118" max="118" width="9.21875" style="296" bestFit="1" customWidth="1"/>
    <col min="119" max="120" width="8.77734375" style="15"/>
    <col min="121" max="121" width="10.77734375" style="15" bestFit="1" customWidth="1"/>
    <col min="122" max="122" width="8.77734375" style="15"/>
    <col min="123" max="123" width="9" style="15" bestFit="1" customWidth="1"/>
    <col min="124" max="125" width="8.77734375" style="15"/>
    <col min="126" max="126" width="9.21875" style="15" bestFit="1" customWidth="1"/>
    <col min="127" max="129" width="8.77734375" style="15"/>
    <col min="130" max="130" width="12.77734375" style="296" customWidth="1"/>
    <col min="131" max="131" width="13.44140625" style="15" customWidth="1"/>
    <col min="132" max="132" width="10.21875" style="15" customWidth="1"/>
    <col min="133" max="133" width="10.77734375" style="15" bestFit="1" customWidth="1"/>
    <col min="134" max="134" width="18.21875" style="15" bestFit="1" customWidth="1"/>
    <col min="135" max="135" width="10.5546875" style="15" bestFit="1" customWidth="1"/>
    <col min="136" max="136" width="9.21875" style="15" bestFit="1" customWidth="1"/>
    <col min="137" max="137" width="9.21875" style="296" bestFit="1" customWidth="1"/>
    <col min="138" max="144" width="8.77734375" style="15"/>
    <col min="145" max="145" width="6.6640625" style="15" bestFit="1" customWidth="1"/>
    <col min="146" max="146" width="8.77734375" style="15"/>
    <col min="147" max="147" width="9" style="15" bestFit="1" customWidth="1"/>
    <col min="148" max="148" width="9.5546875" style="15" bestFit="1" customWidth="1"/>
    <col min="149" max="149" width="11.77734375" style="296" customWidth="1"/>
    <col min="150" max="150" width="12" style="15" customWidth="1"/>
    <col min="151" max="151" width="9.77734375" style="15" customWidth="1"/>
    <col min="152" max="152" width="8.77734375" style="15"/>
    <col min="153" max="153" width="18.21875" style="15" bestFit="1" customWidth="1"/>
    <col min="154" max="154" width="10.5546875" style="15" bestFit="1" customWidth="1"/>
    <col min="155" max="155" width="8.77734375" style="15"/>
    <col min="156" max="156" width="9.21875" style="296" bestFit="1" customWidth="1"/>
    <col min="157" max="160" width="8.77734375" style="15"/>
    <col min="161" max="161" width="10.77734375" style="15" bestFit="1" customWidth="1"/>
    <col min="162" max="167" width="8.77734375" style="15"/>
    <col min="168" max="168" width="12.21875" style="296" customWidth="1"/>
    <col min="169" max="169" width="12.44140625" style="15" customWidth="1"/>
    <col min="170" max="170" width="10" style="15" customWidth="1"/>
    <col min="171" max="171" width="8.77734375" style="15"/>
    <col min="172" max="172" width="18.21875" style="15" bestFit="1" customWidth="1"/>
    <col min="173" max="173" width="10.5546875" style="15" bestFit="1" customWidth="1"/>
    <col min="174" max="174" width="10.77734375" style="15" bestFit="1" customWidth="1"/>
    <col min="175" max="175" width="11.21875" style="296" bestFit="1" customWidth="1"/>
    <col min="176" max="177" width="10.109375" style="15" bestFit="1" customWidth="1"/>
    <col min="178" max="178" width="9.109375" style="15" bestFit="1" customWidth="1"/>
    <col min="179" max="179" width="10.109375" style="15" bestFit="1" customWidth="1"/>
    <col min="180" max="180" width="8.77734375" style="15"/>
    <col min="181" max="181" width="6" style="15" bestFit="1" customWidth="1"/>
    <col min="182" max="182" width="8.77734375" style="15"/>
    <col min="183" max="183" width="6.6640625" style="15" bestFit="1" customWidth="1"/>
    <col min="184" max="184" width="8.77734375" style="15"/>
    <col min="185" max="185" width="9.5546875" style="15" bestFit="1" customWidth="1"/>
    <col min="186" max="186" width="9.109375" style="15" bestFit="1" customWidth="1"/>
    <col min="187" max="187" width="11.77734375" style="296" bestFit="1" customWidth="1"/>
    <col min="188" max="188" width="12.77734375" style="15" customWidth="1"/>
    <col min="189" max="189" width="10.21875" style="15" customWidth="1"/>
    <col min="190" max="190" width="8.77734375" style="15"/>
    <col min="191" max="191" width="18.21875" style="15" bestFit="1" customWidth="1"/>
    <col min="192" max="192" width="10.5546875" style="15" bestFit="1" customWidth="1"/>
    <col min="193" max="193" width="9.21875" style="15" bestFit="1" customWidth="1"/>
    <col min="194" max="194" width="8.77734375" style="296"/>
    <col min="195" max="195" width="8.77734375" style="15"/>
    <col min="196" max="196" width="8.21875" style="15" bestFit="1" customWidth="1"/>
    <col min="197" max="197" width="8.77734375" style="15"/>
    <col min="198" max="198" width="7.109375" style="15" bestFit="1" customWidth="1"/>
    <col min="199" max="199" width="9" style="15" bestFit="1" customWidth="1"/>
    <col min="200" max="200" width="6.77734375" style="15" customWidth="1"/>
    <col min="201" max="201" width="8.44140625" style="15" bestFit="1" customWidth="1"/>
    <col min="202" max="202" width="6.6640625" style="15" bestFit="1" customWidth="1"/>
    <col min="203" max="203" width="9.109375" style="15" bestFit="1" customWidth="1"/>
    <col min="204" max="204" width="9.5546875" style="15" bestFit="1" customWidth="1"/>
    <col min="205" max="205" width="9.109375" style="15" bestFit="1" customWidth="1"/>
    <col min="206" max="206" width="11.77734375" style="296" bestFit="1" customWidth="1"/>
    <col min="207" max="207" width="15" style="15" bestFit="1" customWidth="1"/>
    <col min="208" max="208" width="9.77734375" style="15" customWidth="1"/>
    <col min="209" max="209" width="8.77734375" style="15"/>
    <col min="210" max="210" width="18.21875" style="15" bestFit="1" customWidth="1"/>
    <col min="211" max="211" width="8.77734375" style="15"/>
    <col min="212" max="212" width="8.77734375" style="15" bestFit="1" customWidth="1"/>
    <col min="213" max="213" width="8.77734375" style="296" bestFit="1" customWidth="1"/>
    <col min="214" max="214" width="8.77734375" style="15" bestFit="1" customWidth="1"/>
    <col min="215" max="215" width="7.77734375" style="15" bestFit="1" customWidth="1"/>
    <col min="216" max="216" width="8.44140625" style="15" bestFit="1" customWidth="1"/>
    <col min="217" max="217" width="7.77734375" style="15" bestFit="1" customWidth="1"/>
    <col min="218" max="218" width="8.44140625" style="15" bestFit="1" customWidth="1"/>
    <col min="219" max="219" width="7.77734375" style="15" bestFit="1" customWidth="1"/>
    <col min="220" max="220" width="7.21875" style="15" bestFit="1" customWidth="1"/>
    <col min="221" max="221" width="10.109375" style="15" bestFit="1" customWidth="1"/>
    <col min="222" max="222" width="9.5546875" style="15" bestFit="1" customWidth="1"/>
    <col min="223" max="223" width="8.44140625" style="15" bestFit="1" customWidth="1"/>
    <col min="224" max="224" width="9.5546875" style="15" bestFit="1" customWidth="1"/>
    <col min="225" max="225" width="11.77734375" style="296" bestFit="1" customWidth="1"/>
    <col min="226" max="226" width="15" style="15" bestFit="1" customWidth="1"/>
    <col min="227" max="227" width="10.21875" style="15" customWidth="1"/>
    <col min="228" max="228" width="8.77734375" style="15"/>
    <col min="229" max="229" width="11.77734375" style="15" customWidth="1"/>
    <col min="230" max="230" width="16.21875" style="15" bestFit="1" customWidth="1"/>
    <col min="231" max="16384" width="8.77734375" style="15"/>
  </cols>
  <sheetData>
    <row r="1" spans="1:228" ht="13.8" x14ac:dyDescent="0.3">
      <c r="F1" s="16"/>
      <c r="Y1" s="16"/>
      <c r="AR1" s="16"/>
      <c r="BK1" s="16"/>
      <c r="CD1" s="16"/>
      <c r="CW1" s="16"/>
      <c r="DP1" s="16"/>
      <c r="EI1" s="16"/>
      <c r="FB1" s="16"/>
      <c r="FV1" s="16"/>
    </row>
    <row r="2" spans="1:228" ht="15" customHeight="1" x14ac:dyDescent="0.3">
      <c r="AM2" s="17"/>
      <c r="AN2" s="17"/>
      <c r="AO2" s="17"/>
      <c r="AP2" s="314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314"/>
    </row>
    <row r="3" spans="1:228" ht="13.05" customHeight="1" x14ac:dyDescent="0.3">
      <c r="A3" s="335" t="s">
        <v>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148"/>
      <c r="P3" s="303"/>
      <c r="T3" s="335" t="s">
        <v>1</v>
      </c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03"/>
      <c r="AM3" s="335" t="s">
        <v>2</v>
      </c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03"/>
      <c r="BF3" s="335" t="s">
        <v>3</v>
      </c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5"/>
      <c r="BT3" s="335"/>
      <c r="BU3" s="303"/>
      <c r="BY3" s="335" t="s">
        <v>4</v>
      </c>
      <c r="BZ3" s="335"/>
      <c r="CA3" s="335"/>
      <c r="CB3" s="335"/>
      <c r="CC3" s="335"/>
      <c r="CD3" s="335"/>
      <c r="CE3" s="335"/>
      <c r="CF3" s="335"/>
      <c r="CG3" s="335"/>
      <c r="CH3" s="335"/>
      <c r="CI3" s="335"/>
      <c r="CJ3" s="335"/>
      <c r="CK3" s="335"/>
      <c r="CL3" s="335"/>
      <c r="CM3" s="335"/>
      <c r="CN3" s="303"/>
      <c r="CR3" s="335" t="s">
        <v>5</v>
      </c>
      <c r="CS3" s="335"/>
      <c r="CT3" s="335"/>
      <c r="CU3" s="335"/>
      <c r="CV3" s="335"/>
      <c r="CW3" s="335"/>
      <c r="CX3" s="335"/>
      <c r="CY3" s="335"/>
      <c r="CZ3" s="335"/>
      <c r="DA3" s="335"/>
      <c r="DB3" s="335"/>
      <c r="DC3" s="335"/>
      <c r="DD3" s="335"/>
      <c r="DE3" s="335"/>
      <c r="DF3" s="335"/>
      <c r="DG3" s="303"/>
      <c r="DK3" s="335" t="s">
        <v>6</v>
      </c>
      <c r="DL3" s="335"/>
      <c r="DM3" s="335"/>
      <c r="DN3" s="335"/>
      <c r="DO3" s="335"/>
      <c r="DP3" s="335"/>
      <c r="DQ3" s="335"/>
      <c r="DR3" s="335"/>
      <c r="DS3" s="335"/>
      <c r="DT3" s="335"/>
      <c r="DU3" s="335"/>
      <c r="DV3" s="335"/>
      <c r="DW3" s="335"/>
      <c r="DX3" s="335"/>
      <c r="DY3" s="335"/>
      <c r="DZ3" s="303"/>
      <c r="ED3" s="335" t="s">
        <v>7</v>
      </c>
      <c r="EE3" s="335"/>
      <c r="EF3" s="335"/>
      <c r="EG3" s="335"/>
      <c r="EH3" s="335"/>
      <c r="EI3" s="335"/>
      <c r="EJ3" s="335"/>
      <c r="EK3" s="335"/>
      <c r="EL3" s="335"/>
      <c r="EM3" s="335"/>
      <c r="EN3" s="335"/>
      <c r="EO3" s="335"/>
      <c r="EP3" s="335"/>
      <c r="EQ3" s="335"/>
      <c r="ER3" s="335"/>
      <c r="ES3" s="303"/>
      <c r="EW3" s="335" t="s">
        <v>8</v>
      </c>
      <c r="EX3" s="335"/>
      <c r="EY3" s="335"/>
      <c r="EZ3" s="335"/>
      <c r="FA3" s="335"/>
      <c r="FB3" s="335"/>
      <c r="FC3" s="335"/>
      <c r="FD3" s="335"/>
      <c r="FE3" s="335"/>
      <c r="FF3" s="335"/>
      <c r="FG3" s="335"/>
      <c r="FH3" s="335"/>
      <c r="FI3" s="335"/>
      <c r="FJ3" s="335"/>
      <c r="FK3" s="335"/>
      <c r="FL3" s="303"/>
      <c r="FP3" s="335" t="s">
        <v>9</v>
      </c>
      <c r="FQ3" s="335"/>
      <c r="FR3" s="335"/>
      <c r="FS3" s="335"/>
      <c r="FT3" s="335"/>
      <c r="FU3" s="335"/>
      <c r="FV3" s="335"/>
      <c r="FW3" s="335"/>
      <c r="FX3" s="335"/>
      <c r="FY3" s="335"/>
      <c r="FZ3" s="335"/>
      <c r="GA3" s="335"/>
      <c r="GB3" s="335"/>
      <c r="GC3" s="335"/>
      <c r="GD3" s="335"/>
      <c r="GE3" s="303"/>
      <c r="GI3" s="335" t="s">
        <v>10</v>
      </c>
      <c r="GJ3" s="335"/>
      <c r="GK3" s="335"/>
      <c r="GL3" s="335"/>
      <c r="GM3" s="335"/>
      <c r="GN3" s="335"/>
      <c r="GO3" s="335"/>
      <c r="GP3" s="335"/>
      <c r="GQ3" s="335"/>
      <c r="GR3" s="335"/>
      <c r="GS3" s="335"/>
      <c r="GT3" s="335"/>
      <c r="GU3" s="335"/>
      <c r="GV3" s="335"/>
      <c r="GW3" s="335"/>
      <c r="GX3" s="303"/>
      <c r="HB3" s="335" t="s">
        <v>11</v>
      </c>
      <c r="HC3" s="335"/>
      <c r="HD3" s="335"/>
      <c r="HE3" s="335"/>
      <c r="HF3" s="335"/>
      <c r="HG3" s="335"/>
      <c r="HH3" s="335"/>
      <c r="HI3" s="335"/>
      <c r="HJ3" s="335"/>
      <c r="HK3" s="335"/>
      <c r="HL3" s="335"/>
      <c r="HM3" s="335"/>
      <c r="HN3" s="335"/>
      <c r="HO3" s="335"/>
      <c r="HP3" s="335"/>
      <c r="HQ3" s="303"/>
    </row>
    <row r="4" spans="1:228" ht="13.8" x14ac:dyDescent="0.3">
      <c r="A4" s="16" t="s">
        <v>12</v>
      </c>
      <c r="B4" s="15">
        <v>744</v>
      </c>
      <c r="C4" s="16"/>
      <c r="D4" s="297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297"/>
      <c r="T4" s="16" t="s">
        <v>12</v>
      </c>
      <c r="U4" s="15">
        <v>744</v>
      </c>
      <c r="V4" s="16"/>
      <c r="W4" s="297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297"/>
      <c r="AM4" s="16" t="s">
        <v>12</v>
      </c>
      <c r="AN4" s="15">
        <v>720</v>
      </c>
      <c r="AO4" s="16"/>
      <c r="AP4" s="297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297"/>
      <c r="BF4" s="16" t="s">
        <v>12</v>
      </c>
      <c r="BG4" s="15">
        <v>744</v>
      </c>
      <c r="BH4" s="16"/>
      <c r="BI4" s="297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297"/>
      <c r="BY4" s="16" t="s">
        <v>12</v>
      </c>
      <c r="BZ4" s="15">
        <v>720</v>
      </c>
      <c r="CA4" s="16"/>
      <c r="CB4" s="297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297"/>
      <c r="CR4" s="16" t="s">
        <v>12</v>
      </c>
      <c r="CS4" s="15">
        <v>744</v>
      </c>
      <c r="CT4" s="16"/>
      <c r="CU4" s="297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297"/>
      <c r="DK4" s="16" t="s">
        <v>12</v>
      </c>
      <c r="DL4" s="15">
        <v>744</v>
      </c>
      <c r="DM4" s="16"/>
      <c r="DN4" s="297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297"/>
      <c r="ED4" s="16" t="s">
        <v>12</v>
      </c>
      <c r="EE4" s="15">
        <v>696</v>
      </c>
      <c r="EF4" s="16"/>
      <c r="EG4" s="297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297"/>
      <c r="EW4" s="16" t="s">
        <v>12</v>
      </c>
      <c r="EX4" s="15">
        <v>744</v>
      </c>
      <c r="EY4" s="16"/>
      <c r="EZ4" s="297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297"/>
      <c r="FP4" s="16" t="s">
        <v>12</v>
      </c>
      <c r="FQ4" s="15">
        <v>720</v>
      </c>
      <c r="FR4" s="16"/>
      <c r="FS4" s="297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297"/>
      <c r="GI4" s="16" t="s">
        <v>12</v>
      </c>
      <c r="GJ4" s="15">
        <v>744</v>
      </c>
      <c r="GK4" s="16"/>
      <c r="GL4" s="297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297"/>
      <c r="HB4" s="16" t="s">
        <v>12</v>
      </c>
      <c r="HC4" s="15">
        <v>720</v>
      </c>
      <c r="HD4" s="16"/>
      <c r="HE4" s="297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297"/>
    </row>
    <row r="5" spans="1:228" ht="28.2" thickBot="1" x14ac:dyDescent="0.35">
      <c r="A5" s="18" t="s">
        <v>13</v>
      </c>
      <c r="B5" s="19" t="s">
        <v>14</v>
      </c>
      <c r="C5" s="19" t="s">
        <v>15</v>
      </c>
      <c r="D5" s="298" t="s">
        <v>16</v>
      </c>
      <c r="E5" s="19" t="s">
        <v>17</v>
      </c>
      <c r="F5" s="19" t="s">
        <v>18</v>
      </c>
      <c r="G5" s="19" t="s">
        <v>19</v>
      </c>
      <c r="H5" s="19" t="s">
        <v>20</v>
      </c>
      <c r="I5" s="19" t="s">
        <v>21</v>
      </c>
      <c r="J5" s="19" t="s">
        <v>22</v>
      </c>
      <c r="K5" s="19" t="s">
        <v>23</v>
      </c>
      <c r="L5" s="19" t="s">
        <v>24</v>
      </c>
      <c r="M5" s="19" t="s">
        <v>25</v>
      </c>
      <c r="N5" s="19" t="s">
        <v>26</v>
      </c>
      <c r="O5" s="19" t="s">
        <v>27</v>
      </c>
      <c r="P5" s="304" t="s">
        <v>28</v>
      </c>
      <c r="Q5" s="21" t="s">
        <v>29</v>
      </c>
      <c r="R5" s="22" t="s">
        <v>30</v>
      </c>
      <c r="T5" s="18" t="s">
        <v>13</v>
      </c>
      <c r="U5" s="19" t="s">
        <v>14</v>
      </c>
      <c r="V5" s="19" t="s">
        <v>15</v>
      </c>
      <c r="W5" s="298" t="s">
        <v>16</v>
      </c>
      <c r="X5" s="19" t="s">
        <v>17</v>
      </c>
      <c r="Y5" s="19" t="s">
        <v>18</v>
      </c>
      <c r="Z5" s="19" t="s">
        <v>19</v>
      </c>
      <c r="AA5" s="19" t="s">
        <v>20</v>
      </c>
      <c r="AB5" s="19" t="s">
        <v>21</v>
      </c>
      <c r="AC5" s="19" t="s">
        <v>22</v>
      </c>
      <c r="AD5" s="19" t="s">
        <v>23</v>
      </c>
      <c r="AE5" s="19" t="s">
        <v>24</v>
      </c>
      <c r="AF5" s="19" t="s">
        <v>25</v>
      </c>
      <c r="AG5" s="19" t="s">
        <v>26</v>
      </c>
      <c r="AH5" s="19" t="s">
        <v>27</v>
      </c>
      <c r="AI5" s="304" t="s">
        <v>28</v>
      </c>
      <c r="AJ5" s="21" t="s">
        <v>29</v>
      </c>
      <c r="AK5" s="22" t="s">
        <v>30</v>
      </c>
      <c r="AM5" s="18" t="s">
        <v>13</v>
      </c>
      <c r="AN5" s="19" t="s">
        <v>14</v>
      </c>
      <c r="AO5" s="19" t="s">
        <v>15</v>
      </c>
      <c r="AP5" s="298" t="s">
        <v>16</v>
      </c>
      <c r="AQ5" s="19" t="s">
        <v>17</v>
      </c>
      <c r="AR5" s="19" t="s">
        <v>18</v>
      </c>
      <c r="AS5" s="19" t="s">
        <v>19</v>
      </c>
      <c r="AT5" s="19" t="s">
        <v>20</v>
      </c>
      <c r="AU5" s="19" t="s">
        <v>21</v>
      </c>
      <c r="AV5" s="19" t="s">
        <v>22</v>
      </c>
      <c r="AW5" s="19" t="s">
        <v>23</v>
      </c>
      <c r="AX5" s="19" t="s">
        <v>24</v>
      </c>
      <c r="AY5" s="19" t="s">
        <v>25</v>
      </c>
      <c r="AZ5" s="19" t="s">
        <v>26</v>
      </c>
      <c r="BA5" s="19" t="s">
        <v>27</v>
      </c>
      <c r="BB5" s="304" t="s">
        <v>28</v>
      </c>
      <c r="BC5" s="21" t="s">
        <v>29</v>
      </c>
      <c r="BD5" s="22" t="s">
        <v>30</v>
      </c>
      <c r="BF5" s="18" t="s">
        <v>13</v>
      </c>
      <c r="BG5" s="19" t="s">
        <v>14</v>
      </c>
      <c r="BH5" s="19" t="s">
        <v>15</v>
      </c>
      <c r="BI5" s="298" t="s">
        <v>16</v>
      </c>
      <c r="BJ5" s="19" t="s">
        <v>17</v>
      </c>
      <c r="BK5" s="19" t="s">
        <v>18</v>
      </c>
      <c r="BL5" s="19" t="s">
        <v>19</v>
      </c>
      <c r="BM5" s="19" t="s">
        <v>20</v>
      </c>
      <c r="BN5" s="19" t="s">
        <v>21</v>
      </c>
      <c r="BO5" s="19" t="s">
        <v>22</v>
      </c>
      <c r="BP5" s="19" t="s">
        <v>23</v>
      </c>
      <c r="BQ5" s="19" t="s">
        <v>24</v>
      </c>
      <c r="BR5" s="19" t="s">
        <v>25</v>
      </c>
      <c r="BS5" s="19" t="s">
        <v>26</v>
      </c>
      <c r="BT5" s="19" t="s">
        <v>27</v>
      </c>
      <c r="BU5" s="304" t="s">
        <v>28</v>
      </c>
      <c r="BV5" s="21" t="s">
        <v>29</v>
      </c>
      <c r="BW5" s="22" t="s">
        <v>30</v>
      </c>
      <c r="BY5" s="18" t="s">
        <v>13</v>
      </c>
      <c r="BZ5" s="19" t="s">
        <v>14</v>
      </c>
      <c r="CA5" s="19" t="s">
        <v>15</v>
      </c>
      <c r="CB5" s="298" t="s">
        <v>16</v>
      </c>
      <c r="CC5" s="19" t="s">
        <v>17</v>
      </c>
      <c r="CD5" s="19" t="s">
        <v>18</v>
      </c>
      <c r="CE5" s="19" t="s">
        <v>19</v>
      </c>
      <c r="CF5" s="19" t="s">
        <v>20</v>
      </c>
      <c r="CG5" s="19" t="s">
        <v>21</v>
      </c>
      <c r="CH5" s="19" t="s">
        <v>22</v>
      </c>
      <c r="CI5" s="19" t="s">
        <v>23</v>
      </c>
      <c r="CJ5" s="19" t="s">
        <v>24</v>
      </c>
      <c r="CK5" s="19" t="s">
        <v>25</v>
      </c>
      <c r="CL5" s="19" t="s">
        <v>26</v>
      </c>
      <c r="CM5" s="19" t="s">
        <v>27</v>
      </c>
      <c r="CN5" s="304" t="s">
        <v>28</v>
      </c>
      <c r="CO5" s="21" t="s">
        <v>29</v>
      </c>
      <c r="CP5" s="22" t="s">
        <v>30</v>
      </c>
      <c r="CQ5" s="22"/>
      <c r="CR5" s="18" t="s">
        <v>13</v>
      </c>
      <c r="CS5" s="19" t="s">
        <v>14</v>
      </c>
      <c r="CT5" s="19" t="s">
        <v>15</v>
      </c>
      <c r="CU5" s="298" t="s">
        <v>16</v>
      </c>
      <c r="CV5" s="19" t="s">
        <v>17</v>
      </c>
      <c r="CW5" s="19" t="s">
        <v>18</v>
      </c>
      <c r="CX5" s="19" t="s">
        <v>19</v>
      </c>
      <c r="CY5" s="19" t="s">
        <v>20</v>
      </c>
      <c r="CZ5" s="19" t="s">
        <v>21</v>
      </c>
      <c r="DA5" s="19" t="s">
        <v>22</v>
      </c>
      <c r="DB5" s="19" t="s">
        <v>23</v>
      </c>
      <c r="DC5" s="19" t="s">
        <v>24</v>
      </c>
      <c r="DD5" s="19" t="s">
        <v>25</v>
      </c>
      <c r="DE5" s="19" t="s">
        <v>26</v>
      </c>
      <c r="DF5" s="19" t="s">
        <v>27</v>
      </c>
      <c r="DG5" s="304" t="s">
        <v>28</v>
      </c>
      <c r="DH5" s="21" t="s">
        <v>29</v>
      </c>
      <c r="DI5" s="22" t="s">
        <v>30</v>
      </c>
      <c r="DK5" s="18" t="s">
        <v>13</v>
      </c>
      <c r="DL5" s="19" t="s">
        <v>14</v>
      </c>
      <c r="DM5" s="19" t="s">
        <v>15</v>
      </c>
      <c r="DN5" s="298" t="s">
        <v>16</v>
      </c>
      <c r="DO5" s="19" t="s">
        <v>17</v>
      </c>
      <c r="DP5" s="19" t="s">
        <v>18</v>
      </c>
      <c r="DQ5" s="19" t="s">
        <v>19</v>
      </c>
      <c r="DR5" s="19" t="s">
        <v>20</v>
      </c>
      <c r="DS5" s="19" t="s">
        <v>21</v>
      </c>
      <c r="DT5" s="19" t="s">
        <v>22</v>
      </c>
      <c r="DU5" s="19" t="s">
        <v>23</v>
      </c>
      <c r="DV5" s="19" t="s">
        <v>24</v>
      </c>
      <c r="DW5" s="19" t="s">
        <v>25</v>
      </c>
      <c r="DX5" s="19" t="s">
        <v>26</v>
      </c>
      <c r="DY5" s="19" t="s">
        <v>27</v>
      </c>
      <c r="DZ5" s="304" t="s">
        <v>28</v>
      </c>
      <c r="EA5" s="21" t="s">
        <v>29</v>
      </c>
      <c r="EB5" s="22" t="s">
        <v>30</v>
      </c>
      <c r="ED5" s="18" t="s">
        <v>13</v>
      </c>
      <c r="EE5" s="19" t="s">
        <v>14</v>
      </c>
      <c r="EF5" s="19" t="s">
        <v>15</v>
      </c>
      <c r="EG5" s="298" t="s">
        <v>16</v>
      </c>
      <c r="EH5" s="19" t="s">
        <v>17</v>
      </c>
      <c r="EI5" s="19" t="s">
        <v>18</v>
      </c>
      <c r="EJ5" s="19" t="s">
        <v>19</v>
      </c>
      <c r="EK5" s="19" t="s">
        <v>20</v>
      </c>
      <c r="EL5" s="19" t="s">
        <v>21</v>
      </c>
      <c r="EM5" s="19" t="s">
        <v>22</v>
      </c>
      <c r="EN5" s="19" t="s">
        <v>23</v>
      </c>
      <c r="EO5" s="19" t="s">
        <v>24</v>
      </c>
      <c r="EP5" s="19" t="s">
        <v>25</v>
      </c>
      <c r="EQ5" s="19" t="s">
        <v>26</v>
      </c>
      <c r="ER5" s="19" t="s">
        <v>27</v>
      </c>
      <c r="ES5" s="304" t="s">
        <v>28</v>
      </c>
      <c r="ET5" s="21" t="s">
        <v>29</v>
      </c>
      <c r="EU5" s="22" t="s">
        <v>30</v>
      </c>
      <c r="EW5" s="18" t="s">
        <v>13</v>
      </c>
      <c r="EX5" s="19" t="s">
        <v>14</v>
      </c>
      <c r="EY5" s="19" t="s">
        <v>15</v>
      </c>
      <c r="EZ5" s="298" t="s">
        <v>16</v>
      </c>
      <c r="FA5" s="19" t="s">
        <v>17</v>
      </c>
      <c r="FB5" s="19" t="s">
        <v>18</v>
      </c>
      <c r="FC5" s="19" t="s">
        <v>19</v>
      </c>
      <c r="FD5" s="19" t="s">
        <v>20</v>
      </c>
      <c r="FE5" s="19" t="s">
        <v>21</v>
      </c>
      <c r="FF5" s="19" t="s">
        <v>22</v>
      </c>
      <c r="FG5" s="19" t="s">
        <v>23</v>
      </c>
      <c r="FH5" s="19" t="s">
        <v>24</v>
      </c>
      <c r="FI5" s="19" t="s">
        <v>25</v>
      </c>
      <c r="FJ5" s="19" t="s">
        <v>26</v>
      </c>
      <c r="FK5" s="19" t="s">
        <v>27</v>
      </c>
      <c r="FL5" s="304" t="s">
        <v>28</v>
      </c>
      <c r="FM5" s="21" t="s">
        <v>29</v>
      </c>
      <c r="FN5" s="22" t="s">
        <v>30</v>
      </c>
      <c r="FP5" s="18" t="s">
        <v>13</v>
      </c>
      <c r="FQ5" s="19" t="s">
        <v>14</v>
      </c>
      <c r="FR5" s="19" t="s">
        <v>15</v>
      </c>
      <c r="FS5" s="298" t="s">
        <v>16</v>
      </c>
      <c r="FT5" s="19" t="s">
        <v>17</v>
      </c>
      <c r="FU5" s="19" t="s">
        <v>18</v>
      </c>
      <c r="FV5" s="19" t="s">
        <v>19</v>
      </c>
      <c r="FW5" s="19" t="s">
        <v>20</v>
      </c>
      <c r="FX5" s="19" t="s">
        <v>21</v>
      </c>
      <c r="FY5" s="19" t="s">
        <v>22</v>
      </c>
      <c r="FZ5" s="19" t="s">
        <v>23</v>
      </c>
      <c r="GA5" s="19" t="s">
        <v>24</v>
      </c>
      <c r="GB5" s="19" t="s">
        <v>25</v>
      </c>
      <c r="GC5" s="19" t="s">
        <v>26</v>
      </c>
      <c r="GD5" s="19" t="s">
        <v>27</v>
      </c>
      <c r="GE5" s="304" t="s">
        <v>28</v>
      </c>
      <c r="GF5" s="21" t="s">
        <v>29</v>
      </c>
      <c r="GG5" s="22" t="s">
        <v>30</v>
      </c>
      <c r="GI5" s="18" t="s">
        <v>13</v>
      </c>
      <c r="GJ5" s="19" t="s">
        <v>14</v>
      </c>
      <c r="GK5" s="19" t="s">
        <v>15</v>
      </c>
      <c r="GL5" s="298" t="s">
        <v>16</v>
      </c>
      <c r="GM5" s="19" t="s">
        <v>17</v>
      </c>
      <c r="GN5" s="19" t="s">
        <v>18</v>
      </c>
      <c r="GO5" s="19" t="s">
        <v>19</v>
      </c>
      <c r="GP5" s="19" t="s">
        <v>20</v>
      </c>
      <c r="GQ5" s="19" t="s">
        <v>21</v>
      </c>
      <c r="GR5" s="19" t="s">
        <v>22</v>
      </c>
      <c r="GS5" s="19" t="s">
        <v>23</v>
      </c>
      <c r="GT5" s="19" t="s">
        <v>24</v>
      </c>
      <c r="GU5" s="19" t="s">
        <v>25</v>
      </c>
      <c r="GV5" s="19" t="s">
        <v>26</v>
      </c>
      <c r="GW5" s="19" t="s">
        <v>27</v>
      </c>
      <c r="GX5" s="304" t="s">
        <v>28</v>
      </c>
      <c r="GY5" s="21" t="s">
        <v>29</v>
      </c>
      <c r="GZ5" s="22" t="s">
        <v>30</v>
      </c>
      <c r="HB5" s="18" t="s">
        <v>13</v>
      </c>
      <c r="HC5" s="19" t="s">
        <v>14</v>
      </c>
      <c r="HD5" s="19" t="s">
        <v>15</v>
      </c>
      <c r="HE5" s="298" t="s">
        <v>16</v>
      </c>
      <c r="HF5" s="19" t="s">
        <v>17</v>
      </c>
      <c r="HG5" s="19" t="s">
        <v>18</v>
      </c>
      <c r="HH5" s="19" t="s">
        <v>19</v>
      </c>
      <c r="HI5" s="19" t="s">
        <v>20</v>
      </c>
      <c r="HJ5" s="19" t="s">
        <v>21</v>
      </c>
      <c r="HK5" s="19" t="s">
        <v>22</v>
      </c>
      <c r="HL5" s="19" t="s">
        <v>23</v>
      </c>
      <c r="HM5" s="19" t="s">
        <v>24</v>
      </c>
      <c r="HN5" s="19" t="s">
        <v>25</v>
      </c>
      <c r="HO5" s="19" t="s">
        <v>26</v>
      </c>
      <c r="HP5" s="19" t="s">
        <v>27</v>
      </c>
      <c r="HQ5" s="304" t="s">
        <v>28</v>
      </c>
      <c r="HR5" s="21" t="s">
        <v>29</v>
      </c>
      <c r="HS5" s="22" t="s">
        <v>30</v>
      </c>
    </row>
    <row r="6" spans="1:228" ht="13.8" hidden="1" x14ac:dyDescent="0.3">
      <c r="A6" s="43"/>
      <c r="B6" s="44" t="s">
        <v>32</v>
      </c>
      <c r="C6" s="13">
        <f>[1]DISP_JUL!$C$8</f>
        <v>744</v>
      </c>
      <c r="D6" s="299">
        <f>[1]DISP_JUL!$D$8</f>
        <v>744</v>
      </c>
      <c r="E6" s="13">
        <f>[1]DISP_JUL!$E$8</f>
        <v>0</v>
      </c>
      <c r="F6" s="13">
        <f>[1]DISP_JUL!$F$8</f>
        <v>0</v>
      </c>
      <c r="G6" s="188">
        <f>(F6/$B$4)</f>
        <v>0</v>
      </c>
      <c r="H6" s="13">
        <f>[1]DISP_JUL!$G$8</f>
        <v>0</v>
      </c>
      <c r="I6" s="188">
        <f>(H6/$B$4)</f>
        <v>0</v>
      </c>
      <c r="J6" s="13">
        <f>[1]DISP_JUL!$H$8</f>
        <v>0</v>
      </c>
      <c r="K6" s="188">
        <f>(J6/$B$4)</f>
        <v>0</v>
      </c>
      <c r="L6" s="15">
        <v>0</v>
      </c>
      <c r="M6" s="188">
        <f>(C6/$B$4)</f>
        <v>1</v>
      </c>
      <c r="N6" s="188">
        <f>((C6-L6)/$B$4)</f>
        <v>1</v>
      </c>
      <c r="O6" s="256">
        <f>IF((AND(D6=0,F6=0)),0,(F6+L6)/(D6+F6+L6))</f>
        <v>0</v>
      </c>
      <c r="P6" s="305">
        <f>(Q6/($B$4*R6))</f>
        <v>0.91608702956989252</v>
      </c>
      <c r="Q6" s="88">
        <f>[1]DISP_JUL!$M$8</f>
        <v>109051</v>
      </c>
      <c r="R6" s="47">
        <v>160</v>
      </c>
      <c r="T6" s="43"/>
      <c r="U6" s="44" t="s">
        <v>32</v>
      </c>
      <c r="V6" s="13">
        <f>[1]DISP_AGO!$C$8</f>
        <v>719</v>
      </c>
      <c r="W6" s="299">
        <f>[1]DISP_AGO!$D$8</f>
        <v>719</v>
      </c>
      <c r="X6" s="13">
        <f>[1]DISP_AGO!$E$8</f>
        <v>0</v>
      </c>
      <c r="Y6" s="13">
        <f>[1]DISP_AGO!$F$8</f>
        <v>25</v>
      </c>
      <c r="Z6" s="188">
        <f>(Y6/$U$4)</f>
        <v>3.3602150537634407E-2</v>
      </c>
      <c r="AA6" s="13">
        <f>[1]DISP_AGO!$G$8</f>
        <v>0</v>
      </c>
      <c r="AB6" s="188">
        <f>(AA6/$U$4)</f>
        <v>0</v>
      </c>
      <c r="AC6" s="13">
        <f>[1]DISP_AGO!$H$8</f>
        <v>0</v>
      </c>
      <c r="AD6" s="188">
        <f>(AC6/$U$4)</f>
        <v>0</v>
      </c>
      <c r="AE6" s="15">
        <v>0</v>
      </c>
      <c r="AF6" s="188">
        <f>(V6/$U$4)</f>
        <v>0.96639784946236562</v>
      </c>
      <c r="AG6" s="188">
        <f>((V6-AE6)/$U$4)</f>
        <v>0.96639784946236562</v>
      </c>
      <c r="AH6" s="256">
        <f>IF((AND(W6=0,Y6=0)),0,(Y6+AE6)/(W6+Y6))</f>
        <v>3.3602150537634407E-2</v>
      </c>
      <c r="AI6" s="305">
        <f>(AJ6/($U$4*AK6))</f>
        <v>0.8759912634408602</v>
      </c>
      <c r="AJ6" s="88">
        <f>[1]DISP_AGO!$M$8</f>
        <v>104278</v>
      </c>
      <c r="AK6" s="47">
        <v>160</v>
      </c>
      <c r="AM6" s="43"/>
      <c r="AN6" s="44" t="s">
        <v>32</v>
      </c>
      <c r="AO6" s="13">
        <f>[1]DISP_SEP!$C$8</f>
        <v>720</v>
      </c>
      <c r="AP6" s="299">
        <f>[1]DISP_SEP!$D$8</f>
        <v>720</v>
      </c>
      <c r="AQ6" s="13">
        <f>[1]DISP_SEP!$E$8</f>
        <v>0</v>
      </c>
      <c r="AR6" s="13">
        <f>[1]DISP_SEP!$F$8</f>
        <v>0</v>
      </c>
      <c r="AS6" s="188">
        <f>(AR6/$AN$4)</f>
        <v>0</v>
      </c>
      <c r="AT6" s="13">
        <f>[1]DISP_SEP!$G$8</f>
        <v>0</v>
      </c>
      <c r="AU6" s="188">
        <f t="shared" ref="AU6:AU11" si="0">(AT6/$AN$4)</f>
        <v>0</v>
      </c>
      <c r="AV6" s="13">
        <f>[1]DISP_SEP!$H$8</f>
        <v>0</v>
      </c>
      <c r="AW6" s="188">
        <f t="shared" ref="AW6:AW11" si="1">(AV6/$AN$4)</f>
        <v>0</v>
      </c>
      <c r="AX6" s="15">
        <v>0</v>
      </c>
      <c r="AY6" s="188">
        <f>(AO6/$AN$4)</f>
        <v>1</v>
      </c>
      <c r="AZ6" s="188">
        <f>((AO6-AX6)/$AN$4)</f>
        <v>1</v>
      </c>
      <c r="BA6" s="256">
        <f>IF((AND(AP6=0,AR6=0)),0,(AR6+AX6)/(AP6+AR6+AX6))</f>
        <v>0</v>
      </c>
      <c r="BB6" s="305">
        <f>(BC6/($AN$4*BD6))</f>
        <v>0.9323090277777778</v>
      </c>
      <c r="BC6" s="88">
        <f>[1]DISP_SEP!$M$8</f>
        <v>107402</v>
      </c>
      <c r="BD6" s="47">
        <v>160</v>
      </c>
      <c r="BF6" s="43"/>
      <c r="BG6" s="44" t="s">
        <v>32</v>
      </c>
      <c r="BH6" s="13">
        <f>[1]DISP_OCT!$C$8</f>
        <v>695</v>
      </c>
      <c r="BI6" s="299">
        <f>[1]DISP_OCT!$D$8</f>
        <v>695</v>
      </c>
      <c r="BJ6" s="13">
        <f>[1]DISP_OCT!$E$8</f>
        <v>0</v>
      </c>
      <c r="BK6" s="13">
        <f>[1]DISP_OCT!$F$8</f>
        <v>49</v>
      </c>
      <c r="BL6" s="188">
        <f>(BK6/$BG$4)</f>
        <v>6.5860215053763438E-2</v>
      </c>
      <c r="BM6" s="13">
        <f>[1]DISP_OCT!$G$8</f>
        <v>0</v>
      </c>
      <c r="BN6" s="188">
        <f t="shared" ref="BN6:BN11" si="2">(BM6/$BG$4)</f>
        <v>0</v>
      </c>
      <c r="BO6" s="13">
        <f>[1]DISP_OCT!$H$8</f>
        <v>0</v>
      </c>
      <c r="BP6" s="188">
        <f t="shared" ref="BP6:BP11" si="3">(BO6/$BG$4)</f>
        <v>0</v>
      </c>
      <c r="BQ6" s="15">
        <v>0</v>
      </c>
      <c r="BR6" s="188">
        <f>(BH6/$BG$4)</f>
        <v>0.93413978494623651</v>
      </c>
      <c r="BS6" s="188">
        <f>((BH6-BQ6)/$BG$4)</f>
        <v>0.93413978494623651</v>
      </c>
      <c r="BT6" s="256">
        <f>IF((AND(BI6=0,BK6=0)),0,(BK6+BQ6)/(BI6+BK6+BQ6))</f>
        <v>6.5860215053763438E-2</v>
      </c>
      <c r="BU6" s="305">
        <f>(BV6/($BG$4*BW6))</f>
        <v>0.78162802419354838</v>
      </c>
      <c r="BV6" s="88">
        <f>[1]DISP_OCT!$M$8</f>
        <v>93045</v>
      </c>
      <c r="BW6" s="47">
        <v>160</v>
      </c>
      <c r="BY6" s="43"/>
      <c r="BZ6" s="44" t="s">
        <v>32</v>
      </c>
      <c r="CA6" s="13">
        <f>[1]DISP_NOV!$C$8</f>
        <v>701</v>
      </c>
      <c r="CB6" s="299">
        <f>[1]DISP_NOV!$D$8</f>
        <v>701</v>
      </c>
      <c r="CC6" s="13">
        <f>[1]DISP_NOV!$E$8</f>
        <v>0</v>
      </c>
      <c r="CD6" s="13">
        <f>[1]DISP_NOV!$F$8</f>
        <v>19</v>
      </c>
      <c r="CE6" s="188">
        <f>(CD6/$BZ$4)</f>
        <v>2.6388888888888889E-2</v>
      </c>
      <c r="CF6" s="13">
        <f>[1]DISP_NOV!$G$8</f>
        <v>0</v>
      </c>
      <c r="CG6" s="188">
        <f t="shared" ref="CG6:CG11" si="4">(CF6/$BZ$4)</f>
        <v>0</v>
      </c>
      <c r="CH6" s="13">
        <f>[1]DISP_NOV!$H$8</f>
        <v>0</v>
      </c>
      <c r="CI6" s="188">
        <f t="shared" ref="CI6:CI11" si="5">(CH6/$BZ$4)</f>
        <v>0</v>
      </c>
      <c r="CJ6" s="15">
        <v>0</v>
      </c>
      <c r="CK6" s="188">
        <f>(CA6/$BZ$4)</f>
        <v>0.97361111111111109</v>
      </c>
      <c r="CL6" s="188">
        <f>((CA6-CJ6)/$BZ$4)</f>
        <v>0.97361111111111109</v>
      </c>
      <c r="CM6" s="256">
        <f>IF((AND(CB6=0,CD6=0)),0,(CD6+CJ6)/(CB6+CD6+CJ6))</f>
        <v>2.6388888888888889E-2</v>
      </c>
      <c r="CN6" s="305">
        <f>(CO6/($BZ$4*CP6))</f>
        <v>0.88605902777777779</v>
      </c>
      <c r="CO6" s="88">
        <f>[1]DISP_NOV!$M$8</f>
        <v>102074</v>
      </c>
      <c r="CP6" s="47">
        <v>160</v>
      </c>
      <c r="CQ6" s="47"/>
      <c r="CR6" s="43"/>
      <c r="CS6" s="44" t="s">
        <v>32</v>
      </c>
      <c r="CT6" s="13">
        <f>[1]DISP_DIC!$C$8</f>
        <v>366</v>
      </c>
      <c r="CU6" s="299">
        <f>[1]DISP_DIC!$D$8</f>
        <v>366</v>
      </c>
      <c r="CV6" s="13">
        <f>[1]DISP_DIC!$E$8</f>
        <v>0</v>
      </c>
      <c r="CW6" s="13">
        <f>[1]DISP_DIC!$F$8</f>
        <v>0</v>
      </c>
      <c r="CX6" s="188">
        <f>(CW6/$CS$4)</f>
        <v>0</v>
      </c>
      <c r="CY6" s="13">
        <f>[1]DISP_DIC!$G$8</f>
        <v>378</v>
      </c>
      <c r="CZ6" s="188">
        <f>(CY6/$CS$4)</f>
        <v>0.50806451612903225</v>
      </c>
      <c r="DA6" s="13">
        <f>[1]DISP_DIC!$H$8</f>
        <v>0</v>
      </c>
      <c r="DB6" s="188">
        <f>(DA6/$CS$4)</f>
        <v>0</v>
      </c>
      <c r="DC6" s="15">
        <v>12</v>
      </c>
      <c r="DD6" s="188">
        <f>(CT6/$CS$4)</f>
        <v>0.49193548387096775</v>
      </c>
      <c r="DE6" s="188">
        <f>((CT6-DC6)/$CS$4)</f>
        <v>0.47580645161290325</v>
      </c>
      <c r="DF6" s="256">
        <f>IF((AND(CU6=0,CW6=0)),0,(CW6+DC6)/(CU6+CW6+DC6))</f>
        <v>3.1746031746031744E-2</v>
      </c>
      <c r="DG6" s="305">
        <f>(DH6/($CS$4*DI6))</f>
        <v>0.41660786290322582</v>
      </c>
      <c r="DH6" s="88">
        <f>[1]DISP_DIC!$M$8</f>
        <v>49593</v>
      </c>
      <c r="DI6" s="47">
        <v>160</v>
      </c>
      <c r="DK6" s="43"/>
      <c r="DL6" s="44" t="s">
        <v>32</v>
      </c>
      <c r="DM6" s="13">
        <f>[2]DISP_ENE!$C$8</f>
        <v>739</v>
      </c>
      <c r="DN6" s="299">
        <f>[2]DISP_ENE!$D$8</f>
        <v>698</v>
      </c>
      <c r="DO6" s="13">
        <f>[2]DISP_ENE!$E$8</f>
        <v>41</v>
      </c>
      <c r="DP6" s="13">
        <f>[2]DISP_ENE!$F$8</f>
        <v>5</v>
      </c>
      <c r="DQ6" s="188">
        <f>(DP6/$DL$4)</f>
        <v>6.7204301075268818E-3</v>
      </c>
      <c r="DR6" s="13">
        <f>[2]DISP_ENE!$G$8</f>
        <v>0</v>
      </c>
      <c r="DS6" s="188">
        <f t="shared" ref="DS6:DS11" si="6">(DR6/$DL$4)</f>
        <v>0</v>
      </c>
      <c r="DT6" s="13">
        <f>[2]DISP_ENE!$H$8</f>
        <v>0</v>
      </c>
      <c r="DU6" s="188">
        <f t="shared" ref="DU6:DU11" si="7">(DT6/$DL$4)</f>
        <v>0</v>
      </c>
      <c r="DV6" s="15">
        <v>17</v>
      </c>
      <c r="DW6" s="188">
        <f>(DM6/$DL$4)</f>
        <v>0.99327956989247312</v>
      </c>
      <c r="DX6" s="162">
        <f>((DM6-DV6)/$DL$4)</f>
        <v>0.97043010752688175</v>
      </c>
      <c r="DY6" s="256">
        <f>IF((AND(DN6=0,DP6=0)),0,(DP6+DV6)/(DN6+DP6+DV6))</f>
        <v>3.0555555555555555E-2</v>
      </c>
      <c r="DZ6" s="305">
        <f>(EA6/($DL$4*EB6))</f>
        <v>0.76390288978494625</v>
      </c>
      <c r="EA6" s="88">
        <f>[2]DISP_ENE!$M$8</f>
        <v>90935</v>
      </c>
      <c r="EB6" s="47">
        <v>160</v>
      </c>
      <c r="ED6" s="43"/>
      <c r="EE6" s="44" t="s">
        <v>32</v>
      </c>
      <c r="EF6" s="13">
        <f>[2]DISP_FEB!$C$8</f>
        <v>658</v>
      </c>
      <c r="EG6" s="299">
        <f>[2]DISP_FEB!$D$8</f>
        <v>658</v>
      </c>
      <c r="EH6" s="13">
        <f>[2]DISP_FEB!$E$8</f>
        <v>0</v>
      </c>
      <c r="EI6" s="13">
        <f>[2]DISP_FEB!$F$8</f>
        <v>15</v>
      </c>
      <c r="EJ6" s="188">
        <f>(EI6/$EE$4)</f>
        <v>2.1551724137931036E-2</v>
      </c>
      <c r="EK6" s="13">
        <f>[2]DISP_FEB!$G$8</f>
        <v>0</v>
      </c>
      <c r="EL6" s="188">
        <f t="shared" ref="EL6:EL11" si="8">(EK6/$EE$4)</f>
        <v>0</v>
      </c>
      <c r="EM6" s="13">
        <f>[2]DISP_FEB!$H$8</f>
        <v>23</v>
      </c>
      <c r="EN6" s="188">
        <f t="shared" ref="EN6:EN11" si="9">(EM6/$EE$4)</f>
        <v>3.3045977011494254E-2</v>
      </c>
      <c r="EO6" s="15">
        <v>39</v>
      </c>
      <c r="EP6" s="188">
        <f>(EF6/$EE$4)</f>
        <v>0.9454022988505747</v>
      </c>
      <c r="EQ6" s="162">
        <f>((EF6-EO6)/$EE$4)</f>
        <v>0.88936781609195403</v>
      </c>
      <c r="ER6" s="256">
        <f>IF((AND(EG6=0,EI6=0)),0,(EI6+EO6)/(EG6+EI6+EO6))</f>
        <v>7.5842696629213488E-2</v>
      </c>
      <c r="ES6" s="305">
        <f>(ET6/($EE$4*EU6))</f>
        <v>0.79577945402298855</v>
      </c>
      <c r="ET6" s="88">
        <f>[2]DISP_FEB!$M$8</f>
        <v>88618</v>
      </c>
      <c r="EU6" s="47">
        <v>160</v>
      </c>
      <c r="EW6" s="43"/>
      <c r="EX6" s="44" t="s">
        <v>32</v>
      </c>
      <c r="EY6" s="13">
        <f>[2]DISP_MAR!$C$8</f>
        <v>712</v>
      </c>
      <c r="EZ6" s="299">
        <f>[2]DISP_MAR!$D$8</f>
        <v>712</v>
      </c>
      <c r="FA6" s="13">
        <f>[2]DISP_MAR!$E$8</f>
        <v>0</v>
      </c>
      <c r="FB6" s="13">
        <f>[2]DISP_MAR!$F$8</f>
        <v>32</v>
      </c>
      <c r="FC6" s="188">
        <f>(FB6/$EX$4)</f>
        <v>4.3010752688172046E-2</v>
      </c>
      <c r="FD6" s="13">
        <f>[2]DISP_MAR!$G$8</f>
        <v>0</v>
      </c>
      <c r="FE6" s="188">
        <f>(FD6/$EX$4)</f>
        <v>0</v>
      </c>
      <c r="FF6" s="13">
        <f>[2]DISP_MAR!$H$8</f>
        <v>0</v>
      </c>
      <c r="FG6" s="188">
        <f>(FF6/$EX$4)</f>
        <v>0</v>
      </c>
      <c r="FH6" s="15">
        <v>8</v>
      </c>
      <c r="FI6" s="188">
        <f>(EY6/$EX$4)</f>
        <v>0.956989247311828</v>
      </c>
      <c r="FJ6" s="188">
        <f>((EY6-FH6)/$EX$4)</f>
        <v>0.94623655913978499</v>
      </c>
      <c r="FK6" s="256">
        <f>IF((AND(EZ6=0,FB6=0)),0,(FB6+FH6)/(EZ6+FB6+FH6))</f>
        <v>5.3191489361702128E-2</v>
      </c>
      <c r="FL6" s="305">
        <f>(FM6/($EX$4*FN6))</f>
        <v>0.81278561827956985</v>
      </c>
      <c r="FM6" s="88">
        <f>[2]DISP_MAR!$M$8</f>
        <v>96754</v>
      </c>
      <c r="FN6" s="47">
        <v>160</v>
      </c>
      <c r="FP6" s="43"/>
      <c r="FQ6" s="44" t="s">
        <v>32</v>
      </c>
      <c r="FR6" s="13">
        <f>[2]DISP_ABR!$C$8</f>
        <v>591</v>
      </c>
      <c r="FS6" s="299">
        <f>[2]DISP_ABR!$D$8</f>
        <v>591</v>
      </c>
      <c r="FT6" s="13">
        <f>[2]DISP_ABR!$E$8</f>
        <v>0</v>
      </c>
      <c r="FU6" s="13">
        <f>[2]DISP_ABR!$F$8</f>
        <v>129</v>
      </c>
      <c r="FV6" s="188">
        <f t="shared" ref="FV6:FV11" si="10">(FU6/$FQ$4)</f>
        <v>0.17916666666666667</v>
      </c>
      <c r="FW6" s="13">
        <f>[2]DISP_ABR!$G$8</f>
        <v>0</v>
      </c>
      <c r="FX6" s="188">
        <f t="shared" ref="FX6:FX11" si="11">(FW6/$FQ$4)</f>
        <v>0</v>
      </c>
      <c r="FY6" s="13">
        <f>[2]DISP_ABR!$H$8</f>
        <v>0</v>
      </c>
      <c r="FZ6" s="188">
        <f>(FY6/$FQ$4)</f>
        <v>0</v>
      </c>
      <c r="GA6" s="15">
        <v>0</v>
      </c>
      <c r="GB6" s="188">
        <f>(FR6/$FQ$4)</f>
        <v>0.8208333333333333</v>
      </c>
      <c r="GC6" s="188">
        <f>((FR6-GA6)/$FQ$4)</f>
        <v>0.8208333333333333</v>
      </c>
      <c r="GD6" s="256">
        <f t="shared" ref="GD6:GD11" si="12">IF((AND(FS6=0,FU6=0)),0,(FU6+GA6)/(FS6+FU6+GA6))</f>
        <v>0.17916666666666667</v>
      </c>
      <c r="GE6" s="305">
        <f>(GF6/($FQ$4*GG6))</f>
        <v>0.75026041666666665</v>
      </c>
      <c r="GF6" s="88">
        <f>[2]DISP_ABR!$M$8</f>
        <v>86430</v>
      </c>
      <c r="GG6" s="47">
        <v>160</v>
      </c>
      <c r="GI6" s="43"/>
      <c r="GJ6" s="44" t="s">
        <v>32</v>
      </c>
      <c r="GK6" s="13">
        <f>[2]DISP_MAY!C$8</f>
        <v>732</v>
      </c>
      <c r="GL6" s="299">
        <f>[2]DISP_MAY!D$8</f>
        <v>732</v>
      </c>
      <c r="GM6" s="13">
        <f>[2]DISP_MAY!E$8</f>
        <v>0</v>
      </c>
      <c r="GN6" s="13">
        <f>[2]DISP_MAY!F$8</f>
        <v>0</v>
      </c>
      <c r="GO6" s="162">
        <f>(GN6/$GJ$4)</f>
        <v>0</v>
      </c>
      <c r="GP6" s="240">
        <f>[2]DISP_MAY!$G$8</f>
        <v>0</v>
      </c>
      <c r="GQ6" s="188">
        <f>(GP6/$GJ$4)</f>
        <v>0</v>
      </c>
      <c r="GR6" s="240">
        <f>[2]DISP_MAY!$H$8</f>
        <v>12</v>
      </c>
      <c r="GS6" s="162">
        <f>(GR6/$GJ$4)</f>
        <v>1.6129032258064516E-2</v>
      </c>
      <c r="GT6" s="15">
        <v>37</v>
      </c>
      <c r="GU6" s="188">
        <f>(GK6/$GJ$4)</f>
        <v>0.9838709677419355</v>
      </c>
      <c r="GV6" s="188">
        <f>((GK6-GT6)/$GJ$4)</f>
        <v>0.93413978494623651</v>
      </c>
      <c r="GW6" s="256">
        <f>IF((AND(GL6=0,GN6=0)),0,(GN6+GT6)/(GL6+GN6+GT6))</f>
        <v>4.8114434330299091E-2</v>
      </c>
      <c r="GX6" s="321">
        <f>(GY6/($GJ$4*GZ6))</f>
        <v>0.86318884408602148</v>
      </c>
      <c r="GY6" s="88">
        <f>[2]DISP_MAY!$M$8</f>
        <v>102754</v>
      </c>
      <c r="GZ6" s="47">
        <v>160</v>
      </c>
      <c r="HB6" s="43"/>
      <c r="HC6" s="44" t="s">
        <v>32</v>
      </c>
      <c r="HD6" s="13">
        <f>[2]DISP_JUN!$C$8</f>
        <v>668</v>
      </c>
      <c r="HE6" s="299">
        <f>[2]DISP_JUN!$D$8</f>
        <v>668</v>
      </c>
      <c r="HF6" s="13">
        <f>[2]DISP_JUN!$E$8</f>
        <v>0</v>
      </c>
      <c r="HG6" s="13">
        <f>[2]DISP_JUN!$F$8</f>
        <v>52</v>
      </c>
      <c r="HH6" s="188">
        <f>(HG6/$HC$4)</f>
        <v>7.2222222222222215E-2</v>
      </c>
      <c r="HI6" s="13">
        <f>[2]DISP_JUN!$G$8</f>
        <v>0</v>
      </c>
      <c r="HJ6" s="188">
        <f>(HI6/$HC$4)</f>
        <v>0</v>
      </c>
      <c r="HK6" s="13">
        <f>[2]DISP_JUN!$H$8</f>
        <v>0</v>
      </c>
      <c r="HL6" s="188">
        <f>(HK6/$HC$4)</f>
        <v>0</v>
      </c>
      <c r="HM6" s="15">
        <v>0</v>
      </c>
      <c r="HN6" s="188">
        <f>(HD6/$HC$4)</f>
        <v>0.92777777777777781</v>
      </c>
      <c r="HO6" s="188">
        <f>((HD6-HM6)/$HC$4)</f>
        <v>0.92777777777777781</v>
      </c>
      <c r="HP6" s="256">
        <f t="shared" ref="HP6:HP11" si="13">IF((AND(HE6=0,HG6=0)),0,(HG6+HM6)/(HE6+HG6+H6))</f>
        <v>7.2222222222222215E-2</v>
      </c>
      <c r="HQ6" s="305">
        <f>(HR6/($HC$4*HS6))</f>
        <v>0.80219618055555553</v>
      </c>
      <c r="HR6" s="88">
        <f>[2]DISP_JUN!$M$8</f>
        <v>92413</v>
      </c>
      <c r="HS6" s="47">
        <v>160</v>
      </c>
    </row>
    <row r="7" spans="1:228" ht="13.8" hidden="1" x14ac:dyDescent="0.3">
      <c r="A7" s="43"/>
      <c r="B7" s="44" t="s">
        <v>34</v>
      </c>
      <c r="C7" s="13">
        <f>[1]DISP_JUL!$C$10</f>
        <v>744</v>
      </c>
      <c r="D7" s="299">
        <f>[1]DISP_JUL!$D$10</f>
        <v>744</v>
      </c>
      <c r="E7" s="13">
        <f>[1]DISP_JUL!$E$10</f>
        <v>0</v>
      </c>
      <c r="F7" s="13">
        <f>[1]DISP_JUL!$F$10</f>
        <v>0</v>
      </c>
      <c r="G7" s="188">
        <f t="shared" ref="G7:G11" si="14">(F7/$B$4)</f>
        <v>0</v>
      </c>
      <c r="H7" s="13">
        <f>[1]DISP_JUL!$G$10</f>
        <v>0</v>
      </c>
      <c r="I7" s="188">
        <f t="shared" ref="I7:I11" si="15">(H7/$B$4)</f>
        <v>0</v>
      </c>
      <c r="J7" s="13">
        <f>[1]DISP_JUL!$H$10</f>
        <v>0</v>
      </c>
      <c r="K7" s="188">
        <f t="shared" ref="K7:K11" si="16">(J7/$B$4)</f>
        <v>0</v>
      </c>
      <c r="L7" s="15">
        <v>0</v>
      </c>
      <c r="M7" s="188">
        <f t="shared" ref="M7:M11" si="17">(C7/$B$4)</f>
        <v>1</v>
      </c>
      <c r="N7" s="188">
        <f t="shared" ref="N7:N11" si="18">((C7-L7)/$B$4)</f>
        <v>1</v>
      </c>
      <c r="O7" s="256">
        <f t="shared" ref="O7:O11" si="19">IF((AND(D7=0,F7=0)),0,(F7+L7)/(D7+F7+L7))</f>
        <v>0</v>
      </c>
      <c r="P7" s="305">
        <f t="shared" ref="P7:P11" si="20">(Q7/($B$4*R7))</f>
        <v>0.84455645161290327</v>
      </c>
      <c r="Q7" s="88">
        <f>[1]DISP_JUL!$M$10</f>
        <v>37701</v>
      </c>
      <c r="R7" s="47">
        <v>60</v>
      </c>
      <c r="T7" s="43"/>
      <c r="U7" s="44" t="s">
        <v>34</v>
      </c>
      <c r="V7" s="13">
        <f>[1]DISP_AGO!$C$10</f>
        <v>707</v>
      </c>
      <c r="W7" s="299">
        <f>[1]DISP_AGO!$D$10</f>
        <v>707</v>
      </c>
      <c r="X7" s="13">
        <f>[1]DISP_AGO!$E$10</f>
        <v>0</v>
      </c>
      <c r="Y7" s="13">
        <f>[1]DISP_AGO!$F$10</f>
        <v>37</v>
      </c>
      <c r="Z7" s="188">
        <f t="shared" ref="Z7:AB11" si="21">(Y7/$U$4)</f>
        <v>4.9731182795698922E-2</v>
      </c>
      <c r="AA7" s="13">
        <f>[1]DISP_AGO!$G$10</f>
        <v>0</v>
      </c>
      <c r="AB7" s="188">
        <f t="shared" si="21"/>
        <v>0</v>
      </c>
      <c r="AC7" s="13">
        <f>[1]DISP_AGO!$H$10</f>
        <v>0</v>
      </c>
      <c r="AD7" s="188">
        <f t="shared" ref="AD7" si="22">(AC7/$U$4)</f>
        <v>0</v>
      </c>
      <c r="AE7" s="15">
        <v>0</v>
      </c>
      <c r="AF7" s="188">
        <f t="shared" ref="AF7:AF11" si="23">(V7/$U$4)</f>
        <v>0.95026881720430112</v>
      </c>
      <c r="AG7" s="188">
        <f t="shared" ref="AG7:AG11" si="24">((V7-AE7)/$U$4)</f>
        <v>0.95026881720430112</v>
      </c>
      <c r="AH7" s="256">
        <f t="shared" ref="AH7:AH11" si="25">IF((AND(W7=0,Y7=0)),0,(Y7+AE7)/(W7+Y7))</f>
        <v>4.9731182795698922E-2</v>
      </c>
      <c r="AI7" s="305">
        <f t="shared" ref="AI7:AI11" si="26">(AJ7/($U$4*AK7))</f>
        <v>0.78481182795698923</v>
      </c>
      <c r="AJ7" s="88">
        <f>[1]DISP_AGO!$M$10</f>
        <v>35034</v>
      </c>
      <c r="AK7" s="47">
        <v>60</v>
      </c>
      <c r="AM7" s="43"/>
      <c r="AN7" s="44" t="s">
        <v>34</v>
      </c>
      <c r="AO7" s="13">
        <f>[1]DISP_SEP!$C$10</f>
        <v>720</v>
      </c>
      <c r="AP7" s="299">
        <f>[1]DISP_SEP!$D$10</f>
        <v>720</v>
      </c>
      <c r="AQ7" s="13">
        <f>[1]DISP_SEP!$E$10</f>
        <v>0</v>
      </c>
      <c r="AR7" s="13">
        <f>[1]DISP_SEP!$F$10</f>
        <v>0</v>
      </c>
      <c r="AS7" s="188">
        <f t="shared" ref="AS7:AS11" si="27">(AR7/$AN$4)</f>
        <v>0</v>
      </c>
      <c r="AT7" s="13">
        <f>[1]DISP_SEP!$G$10</f>
        <v>0</v>
      </c>
      <c r="AU7" s="188">
        <f t="shared" si="0"/>
        <v>0</v>
      </c>
      <c r="AV7" s="13">
        <f>[1]DISP_SEP!$H$10</f>
        <v>0</v>
      </c>
      <c r="AW7" s="188">
        <f t="shared" si="1"/>
        <v>0</v>
      </c>
      <c r="AX7" s="15">
        <v>0</v>
      </c>
      <c r="AY7" s="188">
        <f t="shared" ref="AY7:AY11" si="28">(AO7/$AN$4)</f>
        <v>1</v>
      </c>
      <c r="AZ7" s="188">
        <f t="shared" ref="AZ7:AZ11" si="29">((AO7-AX7)/$AN$4)</f>
        <v>1</v>
      </c>
      <c r="BA7" s="256">
        <f t="shared" ref="BA7:BA11" si="30">IF((AND(AP7=0,AR7=0)),0,(AR7+AX7)/(AP7+AR7+AX7))</f>
        <v>0</v>
      </c>
      <c r="BB7" s="305">
        <f t="shared" ref="BB7:BB11" si="31">(BC7/($AN$4*BD7))</f>
        <v>0.8352546296296296</v>
      </c>
      <c r="BC7" s="88">
        <f>[1]DISP_SEP!$M$10</f>
        <v>36083</v>
      </c>
      <c r="BD7" s="47">
        <v>60</v>
      </c>
      <c r="BF7" s="43"/>
      <c r="BG7" s="44" t="s">
        <v>34</v>
      </c>
      <c r="BH7" s="13">
        <f>[1]DISP_OCT!$C$10</f>
        <v>652</v>
      </c>
      <c r="BI7" s="299">
        <f>[1]DISP_OCT!$D$10</f>
        <v>652</v>
      </c>
      <c r="BJ7" s="13">
        <f>[1]DISP_OCT!$E$10</f>
        <v>0</v>
      </c>
      <c r="BK7" s="13">
        <f>[1]DISP_OCT!$F$10</f>
        <v>92</v>
      </c>
      <c r="BL7" s="188">
        <f t="shared" ref="BL7:BL11" si="32">(BK7/$BG$4)</f>
        <v>0.12365591397849462</v>
      </c>
      <c r="BM7" s="13">
        <f>[1]DISP_OCT!$G$10</f>
        <v>0</v>
      </c>
      <c r="BN7" s="188">
        <f t="shared" si="2"/>
        <v>0</v>
      </c>
      <c r="BO7" s="13">
        <f>[1]DISP_OCT!$H$10</f>
        <v>0</v>
      </c>
      <c r="BP7" s="188">
        <f t="shared" si="3"/>
        <v>0</v>
      </c>
      <c r="BQ7" s="15">
        <v>0</v>
      </c>
      <c r="BR7" s="188">
        <f t="shared" ref="BR7:BR11" si="33">(BH7/$BG$4)</f>
        <v>0.87634408602150538</v>
      </c>
      <c r="BS7" s="188">
        <f t="shared" ref="BS7:BS11" si="34">((BH7-BQ7)/$BG$4)</f>
        <v>0.87634408602150538</v>
      </c>
      <c r="BT7" s="256">
        <f t="shared" ref="BT7:BT11" si="35">IF((AND(BI7=0,BK7=0)),0,(BK7+BQ7)/(BI7+BK7+BQ7))</f>
        <v>0.12365591397849462</v>
      </c>
      <c r="BU7" s="305">
        <f t="shared" ref="BU7:BU11" si="36">(BV7/($BG$4*BW7))</f>
        <v>0.67305107526881724</v>
      </c>
      <c r="BV7" s="88">
        <f>[1]DISP_OCT!$M$10</f>
        <v>30045</v>
      </c>
      <c r="BW7" s="47">
        <v>60</v>
      </c>
      <c r="BY7" s="43"/>
      <c r="BZ7" s="44" t="s">
        <v>34</v>
      </c>
      <c r="CA7" s="13">
        <f>[1]DISP_NOV!$C$10</f>
        <v>698</v>
      </c>
      <c r="CB7" s="299">
        <f>[1]DISP_NOV!$D$10</f>
        <v>698</v>
      </c>
      <c r="CC7" s="13">
        <f>[1]DISP_NOV!$E$10</f>
        <v>0</v>
      </c>
      <c r="CD7" s="13">
        <f>[1]DISP_NOV!$F$10</f>
        <v>22</v>
      </c>
      <c r="CE7" s="188">
        <f t="shared" ref="CE7:CE11" si="37">(CD7/$BZ$4)</f>
        <v>3.0555555555555555E-2</v>
      </c>
      <c r="CF7" s="13">
        <f>[1]DISP_NOV!$G$10</f>
        <v>0</v>
      </c>
      <c r="CG7" s="188">
        <f t="shared" si="4"/>
        <v>0</v>
      </c>
      <c r="CH7" s="13">
        <f>[1]DISP_NOV!$H$10</f>
        <v>0</v>
      </c>
      <c r="CI7" s="188">
        <f t="shared" si="5"/>
        <v>0</v>
      </c>
      <c r="CJ7" s="15">
        <v>0</v>
      </c>
      <c r="CK7" s="188">
        <f t="shared" ref="CK7:CK11" si="38">(CA7/$BZ$4)</f>
        <v>0.96944444444444444</v>
      </c>
      <c r="CL7" s="188">
        <f t="shared" ref="CL7:CL11" si="39">((CA7-CJ7)/$BZ$4)</f>
        <v>0.96944444444444444</v>
      </c>
      <c r="CM7" s="256">
        <f t="shared" ref="CM7:CM11" si="40">IF((AND(CB7=0,CD7=0)),0,(CD7+CJ7)/(CB7+CD7+CJ7))</f>
        <v>3.0555555555555555E-2</v>
      </c>
      <c r="CN7" s="305">
        <f t="shared" ref="CN7:CN11" si="41">(CO7/($BZ$4*CP7))</f>
        <v>0.82921296296296299</v>
      </c>
      <c r="CO7" s="88">
        <f>[1]DISP_NOV!$M$10</f>
        <v>35822</v>
      </c>
      <c r="CP7" s="47">
        <v>60</v>
      </c>
      <c r="CQ7" s="47"/>
      <c r="CR7" s="43"/>
      <c r="CS7" s="44" t="s">
        <v>34</v>
      </c>
      <c r="CT7" s="13">
        <f>[1]DISP_DIC!$C$10</f>
        <v>357</v>
      </c>
      <c r="CU7" s="299">
        <f>[1]DISP_DIC!$D$10</f>
        <v>357</v>
      </c>
      <c r="CV7" s="13">
        <f>[1]DISP_DIC!$E$10</f>
        <v>0</v>
      </c>
      <c r="CW7" s="13">
        <f>[1]DISP_DIC!$F$10</f>
        <v>0</v>
      </c>
      <c r="CX7" s="188">
        <f t="shared" ref="CX7:CZ11" si="42">(CW7/$CS$4)</f>
        <v>0</v>
      </c>
      <c r="CY7" s="13">
        <f>[1]DISP_DIC!$G$10</f>
        <v>387</v>
      </c>
      <c r="CZ7" s="188">
        <f t="shared" si="42"/>
        <v>0.52016129032258063</v>
      </c>
      <c r="DA7" s="13">
        <f>[1]DISP_DIC!$H$10</f>
        <v>0</v>
      </c>
      <c r="DB7" s="188">
        <f t="shared" ref="DB7" si="43">(DA7/$CS$4)</f>
        <v>0</v>
      </c>
      <c r="DC7" s="15">
        <v>12</v>
      </c>
      <c r="DD7" s="188">
        <f t="shared" ref="DD7:DD11" si="44">(CT7/$CS$4)</f>
        <v>0.47983870967741937</v>
      </c>
      <c r="DE7" s="188">
        <f t="shared" ref="DE7:DE11" si="45">((CT7-DC7)/$CS$4)</f>
        <v>0.46370967741935482</v>
      </c>
      <c r="DF7" s="256">
        <f t="shared" ref="DF7:DF11" si="46">IF((AND(CU7=0,CW7=0)),0,(CW7+DC7)/(CU7+CW7+DC7))</f>
        <v>3.2520325203252036E-2</v>
      </c>
      <c r="DG7" s="305">
        <f t="shared" ref="DG7:DG11" si="47">(DH7/($CS$4*DI7))</f>
        <v>0.3771953405017921</v>
      </c>
      <c r="DH7" s="88">
        <f>[1]DISP_DIC!$M$10</f>
        <v>16838</v>
      </c>
      <c r="DI7" s="47">
        <v>60</v>
      </c>
      <c r="DK7" s="43"/>
      <c r="DL7" s="44" t="s">
        <v>34</v>
      </c>
      <c r="DM7" s="13">
        <f>[2]DISP_ENE!$C$10</f>
        <v>727</v>
      </c>
      <c r="DN7" s="299">
        <f>[2]DISP_ENE!$D$10</f>
        <v>681</v>
      </c>
      <c r="DO7" s="13">
        <f>[2]DISP_ENE!$E$10</f>
        <v>46</v>
      </c>
      <c r="DP7" s="13">
        <f>[2]DISP_ENE!$F$10</f>
        <v>17</v>
      </c>
      <c r="DQ7" s="188">
        <f t="shared" ref="DQ7:DQ11" si="48">(DP7/$DL$4)</f>
        <v>2.2849462365591398E-2</v>
      </c>
      <c r="DR7" s="13">
        <f>[2]DISP_ENE!$G$10</f>
        <v>0</v>
      </c>
      <c r="DS7" s="188">
        <f t="shared" si="6"/>
        <v>0</v>
      </c>
      <c r="DT7" s="13">
        <f>[2]DISP_ENE!$H$10</f>
        <v>0</v>
      </c>
      <c r="DU7" s="188">
        <f t="shared" si="7"/>
        <v>0</v>
      </c>
      <c r="DV7" s="15">
        <v>0</v>
      </c>
      <c r="DW7" s="188">
        <f t="shared" ref="DW7:DW11" si="49">(DM7/$DL$4)</f>
        <v>0.97715053763440862</v>
      </c>
      <c r="DX7" s="162">
        <f t="shared" ref="DX7:DX11" si="50">((DM7-DV7)/$DL$4)</f>
        <v>0.97715053763440862</v>
      </c>
      <c r="DY7" s="256">
        <f t="shared" ref="DY7:DY11" si="51">IF((AND(DN7=0,DP7=0)),0,(DP7+DV7)/(DN7+DP7+DV7))</f>
        <v>2.4355300859598854E-2</v>
      </c>
      <c r="DZ7" s="305">
        <f t="shared" ref="DZ7:DZ11" si="52">(EA7/($DL$4*EB7))</f>
        <v>0.69923835125448031</v>
      </c>
      <c r="EA7" s="88">
        <f>[2]DISP_ENE!$M$10</f>
        <v>31214</v>
      </c>
      <c r="EB7" s="47">
        <v>60</v>
      </c>
      <c r="ED7" s="43"/>
      <c r="EE7" s="44" t="s">
        <v>34</v>
      </c>
      <c r="EF7" s="13">
        <f>[2]DISP_FEB!$C$10</f>
        <v>649</v>
      </c>
      <c r="EG7" s="299">
        <f>[2]DISP_FEB!$D$10</f>
        <v>649</v>
      </c>
      <c r="EH7" s="13">
        <f>[2]DISP_FEB!$E$10</f>
        <v>0</v>
      </c>
      <c r="EI7" s="13">
        <f>[2]DISP_FEB!$F$10</f>
        <v>20</v>
      </c>
      <c r="EJ7" s="188">
        <f t="shared" ref="EJ7:EJ11" si="53">(EI7/$EE$4)</f>
        <v>2.8735632183908046E-2</v>
      </c>
      <c r="EK7" s="13">
        <f>[2]DISP_FEB!$G$10</f>
        <v>0</v>
      </c>
      <c r="EL7" s="188">
        <f t="shared" si="8"/>
        <v>0</v>
      </c>
      <c r="EM7" s="13">
        <f>[2]DISP_FEB!$H$10</f>
        <v>27</v>
      </c>
      <c r="EN7" s="188">
        <f t="shared" si="9"/>
        <v>3.8793103448275863E-2</v>
      </c>
      <c r="EO7" s="15">
        <v>90</v>
      </c>
      <c r="EP7" s="188">
        <f t="shared" ref="EP7:EP11" si="54">(EF7/$EE$4)</f>
        <v>0.93247126436781613</v>
      </c>
      <c r="EQ7" s="162">
        <f t="shared" ref="EQ7:EQ11" si="55">((EF7-EO7)/$EE$4)</f>
        <v>0.80316091954022983</v>
      </c>
      <c r="ER7" s="256">
        <f t="shared" ref="ER7:ER11" si="56">IF((AND(EG7=0,EI7=0)),0,(EI7+EO7)/(EG7+EI7+EO7))</f>
        <v>0.14492753623188406</v>
      </c>
      <c r="ES7" s="305">
        <f t="shared" ref="ES7:ES11" si="57">(ET7/($EE$4*EU7))</f>
        <v>0.71630747126436778</v>
      </c>
      <c r="ET7" s="88">
        <f>[2]DISP_FEB!$M$10</f>
        <v>29913</v>
      </c>
      <c r="EU7" s="47">
        <v>60</v>
      </c>
      <c r="EW7" s="43"/>
      <c r="EX7" s="44" t="s">
        <v>34</v>
      </c>
      <c r="EY7" s="13">
        <f>[2]DISP_MAR!$C$10</f>
        <v>698</v>
      </c>
      <c r="EZ7" s="299">
        <f>[2]DISP_MAR!$D$10</f>
        <v>690</v>
      </c>
      <c r="FA7" s="13">
        <f>[2]DISP_MAR!$E$10</f>
        <v>8</v>
      </c>
      <c r="FB7" s="13">
        <f>[2]DISP_MAR!$F$10</f>
        <v>46</v>
      </c>
      <c r="FC7" s="188">
        <f t="shared" ref="FC7" si="58">(FB7/$EX$4)</f>
        <v>6.1827956989247312E-2</v>
      </c>
      <c r="FD7" s="13">
        <f>[2]DISP_MAR!$G$10</f>
        <v>0</v>
      </c>
      <c r="FE7" s="188">
        <f t="shared" ref="FE7:FG11" si="59">(FD7/$EX$4)</f>
        <v>0</v>
      </c>
      <c r="FF7" s="13">
        <f>[2]DISP_MAR!$H$10</f>
        <v>0</v>
      </c>
      <c r="FG7" s="188">
        <f t="shared" si="59"/>
        <v>0</v>
      </c>
      <c r="FH7" s="15">
        <v>3</v>
      </c>
      <c r="FI7" s="188">
        <f t="shared" ref="FI7:FI11" si="60">(EY7/$EX$4)</f>
        <v>0.93817204301075274</v>
      </c>
      <c r="FJ7" s="188">
        <f t="shared" ref="FJ7:FJ11" si="61">((EY7-FH7)/$EX$4)</f>
        <v>0.93413978494623651</v>
      </c>
      <c r="FK7" s="256">
        <f t="shared" ref="FK7:FK11" si="62">IF((AND(EZ7=0,FB7=0)),0,(FB7+FH7)/(EZ7+FB7+FH7))</f>
        <v>6.6305818673883632E-2</v>
      </c>
      <c r="FL7" s="305">
        <f t="shared" ref="FL7:FL11" si="63">(FM7/($EX$4*FN7))</f>
        <v>0.72188620071684584</v>
      </c>
      <c r="FM7" s="88">
        <f>[2]DISP_MAR!$M$10</f>
        <v>32225</v>
      </c>
      <c r="FN7" s="47">
        <v>60</v>
      </c>
      <c r="FP7" s="43"/>
      <c r="FQ7" s="44" t="s">
        <v>34</v>
      </c>
      <c r="FR7" s="13">
        <f>[2]DISP_ABR!$C$10</f>
        <v>559</v>
      </c>
      <c r="FS7" s="299">
        <f>[2]DISP_ABR!$D$10</f>
        <v>559</v>
      </c>
      <c r="FT7" s="13">
        <f>[2]DISP_ABR!$E$10</f>
        <v>0</v>
      </c>
      <c r="FU7" s="13">
        <f>[2]DISP_ABR!$F$10</f>
        <v>161</v>
      </c>
      <c r="FV7" s="188">
        <f t="shared" si="10"/>
        <v>0.22361111111111112</v>
      </c>
      <c r="FW7" s="13">
        <f>[2]DISP_ABR!$G$10</f>
        <v>0</v>
      </c>
      <c r="FX7" s="188">
        <f t="shared" si="11"/>
        <v>0</v>
      </c>
      <c r="FY7" s="13">
        <f>[2]DISP_ABR!$H$10</f>
        <v>0</v>
      </c>
      <c r="FZ7" s="188">
        <f t="shared" ref="FZ7:FZ11" si="64">(FY7/$FQ$4)</f>
        <v>0</v>
      </c>
      <c r="GA7" s="15">
        <v>0</v>
      </c>
      <c r="GB7" s="188">
        <f t="shared" ref="GB7:GB11" si="65">(FR7/$FQ$4)</f>
        <v>0.77638888888888891</v>
      </c>
      <c r="GC7" s="188">
        <f t="shared" ref="GC7:GC11" si="66">((FR7-GA7)/$FQ$4)</f>
        <v>0.77638888888888891</v>
      </c>
      <c r="GD7" s="256">
        <f t="shared" si="12"/>
        <v>0.22361111111111112</v>
      </c>
      <c r="GE7" s="305">
        <f t="shared" ref="GE7:GE11" si="67">(GF7/($FQ$4*GG7))</f>
        <v>0.65710648148148143</v>
      </c>
      <c r="GF7" s="88">
        <f>[2]DISP_ABR!$M$10</f>
        <v>28387</v>
      </c>
      <c r="GG7" s="47">
        <v>60</v>
      </c>
      <c r="GI7" s="43"/>
      <c r="GJ7" s="44" t="s">
        <v>34</v>
      </c>
      <c r="GK7" s="13">
        <f>[2]DISP_MAY!C$9</f>
        <v>0</v>
      </c>
      <c r="GL7" s="299">
        <f>[2]DISP_MAY!D$9</f>
        <v>0</v>
      </c>
      <c r="GM7" s="13">
        <f>[2]DISP_MAY!E$9</f>
        <v>0</v>
      </c>
      <c r="GN7" s="13">
        <f>[2]DISP_MAY!F$9</f>
        <v>0</v>
      </c>
      <c r="GO7" s="162">
        <f t="shared" ref="GO7:GO11" si="68">(GN7/$GJ$4)</f>
        <v>0</v>
      </c>
      <c r="GP7" s="240">
        <f>[2]DISP_MAY!$G$9</f>
        <v>0</v>
      </c>
      <c r="GQ7" s="188">
        <f t="shared" ref="GQ7:GQ11" si="69">(GP7/$GJ$4)</f>
        <v>0</v>
      </c>
      <c r="GR7" s="240">
        <f>[2]DISP_MAY!$H$9</f>
        <v>0</v>
      </c>
      <c r="GS7" s="162">
        <f t="shared" ref="GS7:GS11" si="70">(GR7/$GJ$4)</f>
        <v>0</v>
      </c>
      <c r="GT7" s="15">
        <v>46</v>
      </c>
      <c r="GU7" s="188">
        <f>(GK7/$GJ$4)</f>
        <v>0</v>
      </c>
      <c r="GV7" s="188">
        <f t="shared" ref="GV7:GV11" si="71">((GK7-GT7)/$GJ$4)</f>
        <v>-6.1827956989247312E-2</v>
      </c>
      <c r="GW7" s="256">
        <f t="shared" ref="GW7:GW11" si="72">IF((AND(GL7=0,GN7=0)),0,(GN7+GT7)/(GL7+GN7+GT7))</f>
        <v>0</v>
      </c>
      <c r="GX7" s="321">
        <f t="shared" ref="GX7:GX11" si="73">(GY7/($GJ$4*GZ7))</f>
        <v>0</v>
      </c>
      <c r="GY7" s="88">
        <f>[2]DISP_MAY!$M$9</f>
        <v>0</v>
      </c>
      <c r="GZ7" s="47">
        <v>60</v>
      </c>
      <c r="HB7" s="43"/>
      <c r="HC7" s="44" t="s">
        <v>34</v>
      </c>
      <c r="HD7" s="13">
        <f>[2]DISP_JUN!$C$10</f>
        <v>229</v>
      </c>
      <c r="HE7" s="299">
        <f>[2]DISP_JUN!$D$10</f>
        <v>229</v>
      </c>
      <c r="HF7" s="13">
        <f>[2]DISP_JUN!$E$10</f>
        <v>0</v>
      </c>
      <c r="HG7" s="13">
        <f>[2]DISP_JUN!$F$10</f>
        <v>491</v>
      </c>
      <c r="HH7" s="188">
        <f t="shared" ref="HH7:HH11" si="74">(HG7/$HC$4)</f>
        <v>0.68194444444444446</v>
      </c>
      <c r="HI7" s="13">
        <f>[2]DISP_JUN!$G$10</f>
        <v>0</v>
      </c>
      <c r="HJ7" s="188">
        <f t="shared" ref="HJ7:HJ11" si="75">(HI7/$HC$4)</f>
        <v>0</v>
      </c>
      <c r="HK7" s="13">
        <f>[2]DISP_JUN!$H$10</f>
        <v>0</v>
      </c>
      <c r="HL7" s="188">
        <f t="shared" ref="HL7:HL11" si="76">(HK7/$HC$4)</f>
        <v>0</v>
      </c>
      <c r="HM7" s="15">
        <v>0</v>
      </c>
      <c r="HN7" s="188">
        <f t="shared" ref="HN7:HN11" si="77">(HD7/$HC$4)</f>
        <v>0.31805555555555554</v>
      </c>
      <c r="HO7" s="188">
        <f t="shared" ref="HO7:HO11" si="78">((HD7-HM7)/$HC$4)</f>
        <v>0.31805555555555554</v>
      </c>
      <c r="HP7" s="256">
        <f t="shared" si="13"/>
        <v>0.68194444444444446</v>
      </c>
      <c r="HQ7" s="305">
        <f t="shared" ref="HQ7:HQ11" si="79">(HR7/($HC$4*HS7))</f>
        <v>0.2772222222222222</v>
      </c>
      <c r="HR7" s="88">
        <f>[2]DISP_JUN!$M$10</f>
        <v>11976</v>
      </c>
      <c r="HS7" s="47">
        <v>60</v>
      </c>
    </row>
    <row r="8" spans="1:228" ht="13.8" hidden="1" x14ac:dyDescent="0.3">
      <c r="A8" s="44"/>
      <c r="B8" s="44" t="s">
        <v>35</v>
      </c>
      <c r="C8" s="13">
        <f>[1]DISP_JUL!$C$12</f>
        <v>731</v>
      </c>
      <c r="D8" s="299">
        <f>[1]DISP_JUL!$D$12</f>
        <v>731</v>
      </c>
      <c r="E8" s="13">
        <f>[1]DISP_JUL!$E$12</f>
        <v>0</v>
      </c>
      <c r="F8" s="13">
        <f>[1]DISP_JUL!$F$12</f>
        <v>13</v>
      </c>
      <c r="G8" s="188">
        <f t="shared" si="14"/>
        <v>1.7473118279569891E-2</v>
      </c>
      <c r="H8" s="13">
        <f>[1]DISP_JUL!$G$12</f>
        <v>0</v>
      </c>
      <c r="I8" s="188">
        <f t="shared" si="15"/>
        <v>0</v>
      </c>
      <c r="J8" s="13">
        <f>[1]DISP_JUL!$H$12</f>
        <v>0</v>
      </c>
      <c r="K8" s="188">
        <f t="shared" si="16"/>
        <v>0</v>
      </c>
      <c r="L8" s="15">
        <v>0</v>
      </c>
      <c r="M8" s="188">
        <f t="shared" si="17"/>
        <v>0.98252688172043012</v>
      </c>
      <c r="N8" s="188">
        <f t="shared" si="18"/>
        <v>0.98252688172043012</v>
      </c>
      <c r="O8" s="256">
        <f t="shared" si="19"/>
        <v>1.7473118279569891E-2</v>
      </c>
      <c r="P8" s="305">
        <f t="shared" si="20"/>
        <v>0.89298555107526878</v>
      </c>
      <c r="Q8" s="88">
        <f>[1]DISP_JUL!$M$12</f>
        <v>106301</v>
      </c>
      <c r="R8" s="47">
        <v>160</v>
      </c>
      <c r="T8" s="44"/>
      <c r="U8" s="44" t="s">
        <v>35</v>
      </c>
      <c r="V8" s="13">
        <f>[1]DISP_AGO!$C$12</f>
        <v>706</v>
      </c>
      <c r="W8" s="299">
        <f>[1]DISP_AGO!$D$12</f>
        <v>706</v>
      </c>
      <c r="X8" s="13">
        <f>[1]DISP_AGO!$E$12</f>
        <v>0</v>
      </c>
      <c r="Y8" s="13">
        <f>[1]DISP_AGO!$F$12</f>
        <v>38</v>
      </c>
      <c r="Z8" s="188">
        <f t="shared" si="21"/>
        <v>5.1075268817204304E-2</v>
      </c>
      <c r="AA8" s="13">
        <f>[1]DISP_AGO!$G$12</f>
        <v>0</v>
      </c>
      <c r="AB8" s="188">
        <f t="shared" si="21"/>
        <v>0</v>
      </c>
      <c r="AC8" s="13">
        <f>[1]DISP_AGO!$H$12</f>
        <v>0</v>
      </c>
      <c r="AD8" s="188">
        <f t="shared" ref="AD8" si="80">(AC8/$U$4)</f>
        <v>0</v>
      </c>
      <c r="AE8" s="15">
        <v>0</v>
      </c>
      <c r="AF8" s="188">
        <f t="shared" si="23"/>
        <v>0.94892473118279574</v>
      </c>
      <c r="AG8" s="188">
        <f t="shared" si="24"/>
        <v>0.94892473118279574</v>
      </c>
      <c r="AH8" s="256">
        <f t="shared" si="25"/>
        <v>5.1075268817204304E-2</v>
      </c>
      <c r="AI8" s="305">
        <f t="shared" si="26"/>
        <v>0.90005040322580643</v>
      </c>
      <c r="AJ8" s="88">
        <f>[1]DISP_AGO!$M$12</f>
        <v>107142</v>
      </c>
      <c r="AK8" s="47">
        <v>160</v>
      </c>
      <c r="AM8" s="44"/>
      <c r="AN8" s="44" t="s">
        <v>35</v>
      </c>
      <c r="AO8" s="13">
        <f>[1]DISP_SEP!$C$12</f>
        <v>699</v>
      </c>
      <c r="AP8" s="299">
        <f>[1]DISP_SEP!$D$12</f>
        <v>699</v>
      </c>
      <c r="AQ8" s="13">
        <f>[1]DISP_SEP!$E$12</f>
        <v>0</v>
      </c>
      <c r="AR8" s="13">
        <f>[1]DISP_SEP!$F$12</f>
        <v>21</v>
      </c>
      <c r="AS8" s="188">
        <f t="shared" si="27"/>
        <v>2.9166666666666667E-2</v>
      </c>
      <c r="AT8" s="13">
        <f>[1]DISP_SEP!$G$12</f>
        <v>0</v>
      </c>
      <c r="AU8" s="188">
        <f t="shared" si="0"/>
        <v>0</v>
      </c>
      <c r="AV8" s="13">
        <f>[1]DISP_SEP!$H$12</f>
        <v>0</v>
      </c>
      <c r="AW8" s="188">
        <f t="shared" si="1"/>
        <v>0</v>
      </c>
      <c r="AX8" s="15">
        <v>0</v>
      </c>
      <c r="AY8" s="188">
        <f t="shared" si="28"/>
        <v>0.97083333333333333</v>
      </c>
      <c r="AZ8" s="188">
        <f t="shared" si="29"/>
        <v>0.97083333333333333</v>
      </c>
      <c r="BA8" s="256">
        <f t="shared" si="30"/>
        <v>2.9166666666666667E-2</v>
      </c>
      <c r="BB8" s="305">
        <f t="shared" si="31"/>
        <v>0.87577256944444448</v>
      </c>
      <c r="BC8" s="88">
        <f>[1]DISP_SEP!$M$12</f>
        <v>100889</v>
      </c>
      <c r="BD8" s="47">
        <v>160</v>
      </c>
      <c r="BF8" s="44"/>
      <c r="BG8" s="44" t="s">
        <v>35</v>
      </c>
      <c r="BH8" s="13">
        <f>[1]DISP_OCT!$C$12</f>
        <v>726</v>
      </c>
      <c r="BI8" s="299">
        <f>[1]DISP_OCT!$D$12</f>
        <v>726</v>
      </c>
      <c r="BJ8" s="13">
        <f>[1]DISP_OCT!$E$12</f>
        <v>0</v>
      </c>
      <c r="BK8" s="13">
        <f>[1]DISP_OCT!$F$12</f>
        <v>18</v>
      </c>
      <c r="BL8" s="188">
        <f t="shared" si="32"/>
        <v>2.4193548387096774E-2</v>
      </c>
      <c r="BM8" s="13">
        <f>[1]DISP_OCT!$G$12</f>
        <v>0</v>
      </c>
      <c r="BN8" s="188">
        <f t="shared" si="2"/>
        <v>0</v>
      </c>
      <c r="BO8" s="13">
        <f>[1]DISP_OCT!$H$12</f>
        <v>0</v>
      </c>
      <c r="BP8" s="188">
        <f t="shared" si="3"/>
        <v>0</v>
      </c>
      <c r="BQ8" s="15">
        <v>0</v>
      </c>
      <c r="BR8" s="188">
        <f t="shared" si="33"/>
        <v>0.97580645161290325</v>
      </c>
      <c r="BS8" s="188">
        <f t="shared" si="34"/>
        <v>0.97580645161290325</v>
      </c>
      <c r="BT8" s="256">
        <f t="shared" si="35"/>
        <v>2.4193548387096774E-2</v>
      </c>
      <c r="BU8" s="305">
        <f t="shared" si="36"/>
        <v>0.8491095430107527</v>
      </c>
      <c r="BV8" s="88">
        <f>[1]DISP_OCT!$M$12</f>
        <v>101078</v>
      </c>
      <c r="BW8" s="47">
        <v>160</v>
      </c>
      <c r="BY8" s="44"/>
      <c r="BZ8" s="44" t="s">
        <v>35</v>
      </c>
      <c r="CA8" s="13">
        <f>[1]DISP_NOV!$C$12</f>
        <v>694</v>
      </c>
      <c r="CB8" s="299">
        <f>[1]DISP_NOV!$D$12</f>
        <v>694</v>
      </c>
      <c r="CC8" s="13">
        <f>[1]DISP_NOV!$E$12</f>
        <v>0</v>
      </c>
      <c r="CD8" s="13">
        <f>[1]DISP_NOV!$F$12</f>
        <v>7</v>
      </c>
      <c r="CE8" s="188">
        <f t="shared" si="37"/>
        <v>9.7222222222222224E-3</v>
      </c>
      <c r="CF8" s="13">
        <f>[1]DISP_NOV!$G$12</f>
        <v>0</v>
      </c>
      <c r="CG8" s="188">
        <f t="shared" si="4"/>
        <v>0</v>
      </c>
      <c r="CH8" s="13">
        <f>[1]DISP_NOV!$H$12</f>
        <v>19</v>
      </c>
      <c r="CI8" s="188">
        <f t="shared" si="5"/>
        <v>2.6388888888888889E-2</v>
      </c>
      <c r="CJ8" s="15">
        <v>0</v>
      </c>
      <c r="CK8" s="188">
        <f t="shared" si="38"/>
        <v>0.96388888888888891</v>
      </c>
      <c r="CL8" s="188">
        <f t="shared" si="39"/>
        <v>0.96388888888888891</v>
      </c>
      <c r="CM8" s="256">
        <f t="shared" si="40"/>
        <v>9.9857346647646214E-3</v>
      </c>
      <c r="CN8" s="305">
        <f t="shared" si="41"/>
        <v>0.73186631944444447</v>
      </c>
      <c r="CO8" s="88">
        <f>[1]DISP_NOV!$M$12</f>
        <v>84311</v>
      </c>
      <c r="CP8" s="47">
        <v>160</v>
      </c>
      <c r="CQ8" s="47"/>
      <c r="CR8" s="44"/>
      <c r="CS8" s="44" t="s">
        <v>35</v>
      </c>
      <c r="CT8" s="13">
        <f>[1]DISP_DIC!$C$12</f>
        <v>705</v>
      </c>
      <c r="CU8" s="299">
        <f>[1]DISP_DIC!$D$12</f>
        <v>705</v>
      </c>
      <c r="CV8" s="13">
        <f>[1]DISP_DIC!$E$12</f>
        <v>0</v>
      </c>
      <c r="CW8" s="13">
        <f>[1]DISP_DIC!$F$12</f>
        <v>0</v>
      </c>
      <c r="CX8" s="188">
        <f t="shared" si="42"/>
        <v>0</v>
      </c>
      <c r="CY8" s="13">
        <f>[1]DISP_DIC!$G$12</f>
        <v>0</v>
      </c>
      <c r="CZ8" s="188">
        <f t="shared" si="42"/>
        <v>0</v>
      </c>
      <c r="DA8" s="13">
        <f>[1]DISP_DIC!$H$12</f>
        <v>39</v>
      </c>
      <c r="DB8" s="188">
        <f t="shared" ref="DB8" si="81">(DA8/$CS$4)</f>
        <v>5.2419354838709679E-2</v>
      </c>
      <c r="DC8" s="15">
        <v>14</v>
      </c>
      <c r="DD8" s="188">
        <f t="shared" si="44"/>
        <v>0.94758064516129037</v>
      </c>
      <c r="DE8" s="188">
        <f t="shared" si="45"/>
        <v>0.92876344086021501</v>
      </c>
      <c r="DF8" s="256">
        <f t="shared" si="46"/>
        <v>1.9471488178025034E-2</v>
      </c>
      <c r="DG8" s="305">
        <f t="shared" si="47"/>
        <v>0.8608030913978495</v>
      </c>
      <c r="DH8" s="88">
        <f>[1]DISP_DIC!$M$12</f>
        <v>102470</v>
      </c>
      <c r="DI8" s="47">
        <v>160</v>
      </c>
      <c r="DK8" s="44"/>
      <c r="DL8" s="44" t="s">
        <v>35</v>
      </c>
      <c r="DM8" s="13">
        <f>[2]DISP_ENE!$C$12</f>
        <v>740</v>
      </c>
      <c r="DN8" s="299">
        <f>[2]DISP_ENE!$D$12</f>
        <v>740</v>
      </c>
      <c r="DO8" s="13">
        <f>[2]DISP_ENE!$E$12</f>
        <v>0</v>
      </c>
      <c r="DP8" s="13">
        <f>[2]DISP_ENE!$F$12</f>
        <v>4</v>
      </c>
      <c r="DQ8" s="188">
        <f t="shared" si="48"/>
        <v>5.3763440860215058E-3</v>
      </c>
      <c r="DR8" s="13">
        <f>[2]DISP_ENE!$G$12</f>
        <v>0</v>
      </c>
      <c r="DS8" s="188">
        <f t="shared" si="6"/>
        <v>0</v>
      </c>
      <c r="DT8" s="13">
        <f>[2]DISP_ENE!$H$12</f>
        <v>0</v>
      </c>
      <c r="DU8" s="188">
        <f t="shared" si="7"/>
        <v>0</v>
      </c>
      <c r="DV8" s="15">
        <v>31</v>
      </c>
      <c r="DW8" s="188">
        <f t="shared" si="49"/>
        <v>0.9946236559139785</v>
      </c>
      <c r="DX8" s="162">
        <f t="shared" si="50"/>
        <v>0.95295698924731187</v>
      </c>
      <c r="DY8" s="256">
        <f t="shared" si="51"/>
        <v>4.5161290322580643E-2</v>
      </c>
      <c r="DZ8" s="305">
        <f t="shared" si="52"/>
        <v>0.8413474462365591</v>
      </c>
      <c r="EA8" s="88">
        <f>[2]DISP_ENE!$M$12</f>
        <v>100154</v>
      </c>
      <c r="EB8" s="47">
        <v>160</v>
      </c>
      <c r="ED8" s="44"/>
      <c r="EE8" s="44" t="s">
        <v>35</v>
      </c>
      <c r="EF8" s="13">
        <f>[2]DISP_FEB!$C$12</f>
        <v>620</v>
      </c>
      <c r="EG8" s="299">
        <f>[2]DISP_FEB!$D$12</f>
        <v>567</v>
      </c>
      <c r="EH8" s="13">
        <f>[2]DISP_FEB!$E$12</f>
        <v>53</v>
      </c>
      <c r="EI8" s="13">
        <f>[2]DISP_FEB!$F$12</f>
        <v>76</v>
      </c>
      <c r="EJ8" s="188">
        <f t="shared" si="53"/>
        <v>0.10919540229885058</v>
      </c>
      <c r="EK8" s="13">
        <f>[2]DISP_FEB!$G$12</f>
        <v>0</v>
      </c>
      <c r="EL8" s="188">
        <f t="shared" si="8"/>
        <v>0</v>
      </c>
      <c r="EM8" s="13">
        <f>[2]DISP_FEB!$H$12</f>
        <v>0</v>
      </c>
      <c r="EN8" s="188">
        <f t="shared" si="9"/>
        <v>0</v>
      </c>
      <c r="EO8" s="15">
        <v>89</v>
      </c>
      <c r="EP8" s="188">
        <f t="shared" si="54"/>
        <v>0.89080459770114939</v>
      </c>
      <c r="EQ8" s="162">
        <f t="shared" si="55"/>
        <v>0.76293103448275867</v>
      </c>
      <c r="ER8" s="256">
        <f t="shared" si="56"/>
        <v>0.22540983606557377</v>
      </c>
      <c r="ES8" s="305">
        <f t="shared" si="57"/>
        <v>0.66914511494252871</v>
      </c>
      <c r="ET8" s="88">
        <f>[2]DISP_FEB!$M$12</f>
        <v>74516</v>
      </c>
      <c r="EU8" s="47">
        <v>160</v>
      </c>
      <c r="EW8" s="44"/>
      <c r="EX8" s="44" t="s">
        <v>35</v>
      </c>
      <c r="EY8" s="13">
        <f>[2]DISP_MAR!$C$12</f>
        <v>675</v>
      </c>
      <c r="EZ8" s="299">
        <f>[2]DISP_MAR!$D$12</f>
        <v>657</v>
      </c>
      <c r="FA8" s="13">
        <f>[2]DISP_MAR!$E$12</f>
        <v>18</v>
      </c>
      <c r="FB8" s="13">
        <f>[2]DISP_MAR!$F$12</f>
        <v>30</v>
      </c>
      <c r="FC8" s="188">
        <f t="shared" ref="FC8" si="82">(FB8/$EX$4)</f>
        <v>4.0322580645161289E-2</v>
      </c>
      <c r="FD8" s="13">
        <f>[2]DISP_MAR!$G$12</f>
        <v>0</v>
      </c>
      <c r="FE8" s="188">
        <f t="shared" si="59"/>
        <v>0</v>
      </c>
      <c r="FF8" s="13">
        <f>[2]DISP_MAR!$H$12</f>
        <v>39</v>
      </c>
      <c r="FG8" s="188">
        <f t="shared" si="59"/>
        <v>5.2419354838709679E-2</v>
      </c>
      <c r="FH8" s="15">
        <v>13</v>
      </c>
      <c r="FI8" s="188">
        <f t="shared" si="60"/>
        <v>0.907258064516129</v>
      </c>
      <c r="FJ8" s="188">
        <f t="shared" si="61"/>
        <v>0.88978494623655913</v>
      </c>
      <c r="FK8" s="256">
        <f t="shared" si="62"/>
        <v>6.142857142857143E-2</v>
      </c>
      <c r="FL8" s="305">
        <f t="shared" si="63"/>
        <v>0.74848790322580649</v>
      </c>
      <c r="FM8" s="88">
        <f>[2]DISP_MAR!$M$12</f>
        <v>89100</v>
      </c>
      <c r="FN8" s="47">
        <v>160</v>
      </c>
      <c r="FP8" s="44"/>
      <c r="FQ8" s="44" t="s">
        <v>35</v>
      </c>
      <c r="FR8" s="13">
        <f>[2]DISP_ABR!$C$12</f>
        <v>0</v>
      </c>
      <c r="FS8" s="299">
        <f>[2]DISP_ABR!$D$12</f>
        <v>0</v>
      </c>
      <c r="FT8" s="13">
        <f>[2]DISP_ABR!$E$12</f>
        <v>0</v>
      </c>
      <c r="FU8" s="13">
        <f>[2]DISP_ABR!$F$12</f>
        <v>720</v>
      </c>
      <c r="FV8" s="188">
        <f t="shared" si="10"/>
        <v>1</v>
      </c>
      <c r="FW8" s="13">
        <f>[2]DISP_ABR!$G$12</f>
        <v>0</v>
      </c>
      <c r="FX8" s="188">
        <f t="shared" si="11"/>
        <v>0</v>
      </c>
      <c r="FY8" s="13">
        <f>[2]DISP_ABR!$H$12</f>
        <v>0</v>
      </c>
      <c r="FZ8" s="188">
        <f t="shared" si="64"/>
        <v>0</v>
      </c>
      <c r="GA8" s="15">
        <v>0</v>
      </c>
      <c r="GB8" s="188">
        <f t="shared" si="65"/>
        <v>0</v>
      </c>
      <c r="GC8" s="188">
        <f t="shared" si="66"/>
        <v>0</v>
      </c>
      <c r="GD8" s="256">
        <f t="shared" si="12"/>
        <v>1</v>
      </c>
      <c r="GE8" s="305">
        <f t="shared" si="67"/>
        <v>0</v>
      </c>
      <c r="GF8" s="36">
        <f>[2]DISP_ABR!$M$12</f>
        <v>0</v>
      </c>
      <c r="GG8" s="47">
        <v>160</v>
      </c>
      <c r="GI8" s="44"/>
      <c r="GJ8" s="44" t="s">
        <v>35</v>
      </c>
      <c r="GK8" s="13">
        <f>[2]DISP_MAY!C$10</f>
        <v>722</v>
      </c>
      <c r="GL8" s="299">
        <f>[2]DISP_MAY!D$10</f>
        <v>722</v>
      </c>
      <c r="GM8" s="13">
        <f>[2]DISP_MAY!E$10</f>
        <v>0</v>
      </c>
      <c r="GN8" s="13">
        <f>[2]DISP_MAY!F$10</f>
        <v>5</v>
      </c>
      <c r="GO8" s="162">
        <f t="shared" si="68"/>
        <v>6.7204301075268818E-3</v>
      </c>
      <c r="GP8" s="240">
        <f>[2]DISP_MAY!$G$10</f>
        <v>0</v>
      </c>
      <c r="GQ8" s="188">
        <f t="shared" si="69"/>
        <v>0</v>
      </c>
      <c r="GR8" s="240">
        <f>[2]DISP_MAY!$H$10</f>
        <v>17</v>
      </c>
      <c r="GS8" s="162">
        <f t="shared" si="70"/>
        <v>2.2849462365591398E-2</v>
      </c>
      <c r="GT8" s="15">
        <v>0</v>
      </c>
      <c r="GU8" s="188">
        <f t="shared" ref="GU8:GU11" si="83">(GK8/$GJ$4)</f>
        <v>0.97043010752688175</v>
      </c>
      <c r="GV8" s="188">
        <f t="shared" si="71"/>
        <v>0.97043010752688175</v>
      </c>
      <c r="GW8" s="256">
        <f t="shared" si="72"/>
        <v>6.8775790921595595E-3</v>
      </c>
      <c r="GX8" s="321">
        <f t="shared" si="73"/>
        <v>0.29485887096774194</v>
      </c>
      <c r="GY8" s="36">
        <f>[2]DISP_MAY!$M$10</f>
        <v>35100</v>
      </c>
      <c r="GZ8" s="47">
        <v>160</v>
      </c>
      <c r="HB8" s="44"/>
      <c r="HC8" s="44" t="s">
        <v>35</v>
      </c>
      <c r="HD8" s="13">
        <f>[2]DISP_JUN!$C$12</f>
        <v>471</v>
      </c>
      <c r="HE8" s="299">
        <f>[2]DISP_JUN!$D$12</f>
        <v>471</v>
      </c>
      <c r="HF8" s="13">
        <f>[2]DISP_JUN!$E$12</f>
        <v>0</v>
      </c>
      <c r="HG8" s="13">
        <f>[2]DISP_JUN!$F$12</f>
        <v>249</v>
      </c>
      <c r="HH8" s="188">
        <f t="shared" si="74"/>
        <v>0.34583333333333333</v>
      </c>
      <c r="HI8" s="13">
        <f>[2]DISP_JUN!$G$12</f>
        <v>0</v>
      </c>
      <c r="HJ8" s="188">
        <f t="shared" si="75"/>
        <v>0</v>
      </c>
      <c r="HK8" s="13">
        <f>[2]DISP_JUN!$H$12</f>
        <v>0</v>
      </c>
      <c r="HL8" s="188">
        <f t="shared" si="76"/>
        <v>0</v>
      </c>
      <c r="HM8" s="15">
        <v>0</v>
      </c>
      <c r="HN8" s="188">
        <f t="shared" si="77"/>
        <v>0.65416666666666667</v>
      </c>
      <c r="HO8" s="188">
        <f t="shared" si="78"/>
        <v>0.65416666666666667</v>
      </c>
      <c r="HP8" s="256">
        <f t="shared" si="13"/>
        <v>0.34583333333333333</v>
      </c>
      <c r="HQ8" s="305">
        <f t="shared" si="79"/>
        <v>0.56167534722222223</v>
      </c>
      <c r="HR8" s="88">
        <f>[2]DISP_JUN!$M$12</f>
        <v>64705</v>
      </c>
      <c r="HS8" s="47">
        <v>160</v>
      </c>
    </row>
    <row r="9" spans="1:228" ht="13.8" hidden="1" x14ac:dyDescent="0.3">
      <c r="B9" s="44" t="s">
        <v>36</v>
      </c>
      <c r="C9" s="13">
        <f>[1]DISP_JUL!$C$14</f>
        <v>721</v>
      </c>
      <c r="D9" s="299">
        <f>[1]DISP_JUL!$D$14</f>
        <v>721</v>
      </c>
      <c r="E9" s="13">
        <f>[1]DISP_JUL!$E$14</f>
        <v>0</v>
      </c>
      <c r="F9" s="13">
        <f>[1]DISP_JUL!$F$14</f>
        <v>23</v>
      </c>
      <c r="G9" s="188">
        <f t="shared" si="14"/>
        <v>3.0913978494623656E-2</v>
      </c>
      <c r="H9" s="13">
        <f>[1]DISP_JUL!$G$14</f>
        <v>0</v>
      </c>
      <c r="I9" s="188">
        <f t="shared" si="15"/>
        <v>0</v>
      </c>
      <c r="J9" s="13">
        <f>[1]DISP_JUL!$H$14</f>
        <v>0</v>
      </c>
      <c r="K9" s="188">
        <f t="shared" si="16"/>
        <v>0</v>
      </c>
      <c r="L9" s="15">
        <v>0</v>
      </c>
      <c r="M9" s="188">
        <f t="shared" si="17"/>
        <v>0.96908602150537637</v>
      </c>
      <c r="N9" s="188">
        <f t="shared" si="18"/>
        <v>0.96908602150537637</v>
      </c>
      <c r="O9" s="256">
        <f t="shared" si="19"/>
        <v>3.0913978494623656E-2</v>
      </c>
      <c r="P9" s="305">
        <f t="shared" si="20"/>
        <v>0.75752688172043015</v>
      </c>
      <c r="Q9" s="88">
        <f>[1]DISP_JUL!$M$14</f>
        <v>33816</v>
      </c>
      <c r="R9" s="47">
        <v>60</v>
      </c>
      <c r="U9" s="44" t="s">
        <v>36</v>
      </c>
      <c r="V9" s="13">
        <f>[1]DISP_AGO!$C$14</f>
        <v>693</v>
      </c>
      <c r="W9" s="299">
        <f>[1]DISP_AGO!$D$14</f>
        <v>693</v>
      </c>
      <c r="X9" s="13">
        <f>[1]DISP_AGO!$E$14</f>
        <v>0</v>
      </c>
      <c r="Y9" s="13">
        <f>[1]DISP_AGO!$F$14</f>
        <v>51</v>
      </c>
      <c r="Z9" s="188">
        <f t="shared" si="21"/>
        <v>6.8548387096774188E-2</v>
      </c>
      <c r="AA9" s="13">
        <f>[1]DISP_AGO!$G$14</f>
        <v>0</v>
      </c>
      <c r="AB9" s="188">
        <f t="shared" si="21"/>
        <v>0</v>
      </c>
      <c r="AC9" s="13">
        <f>[1]DISP_AGO!$H$14</f>
        <v>0</v>
      </c>
      <c r="AD9" s="188">
        <f t="shared" ref="AD9" si="84">(AC9/$U$4)</f>
        <v>0</v>
      </c>
      <c r="AE9" s="15">
        <v>0</v>
      </c>
      <c r="AF9" s="188">
        <f t="shared" si="23"/>
        <v>0.93145161290322576</v>
      </c>
      <c r="AG9" s="188">
        <f t="shared" si="24"/>
        <v>0.93145161290322576</v>
      </c>
      <c r="AH9" s="256">
        <f t="shared" si="25"/>
        <v>6.8548387096774188E-2</v>
      </c>
      <c r="AI9" s="305">
        <f t="shared" si="26"/>
        <v>0.76285842293906814</v>
      </c>
      <c r="AJ9" s="88">
        <f>[1]DISP_AGO!$M$14</f>
        <v>34054</v>
      </c>
      <c r="AK9" s="47">
        <v>60</v>
      </c>
      <c r="AN9" s="44" t="s">
        <v>36</v>
      </c>
      <c r="AO9" s="13">
        <f>[1]DISP_SEP!$C$14</f>
        <v>698</v>
      </c>
      <c r="AP9" s="299">
        <f>[1]DISP_SEP!$D$14</f>
        <v>698</v>
      </c>
      <c r="AQ9" s="13">
        <f>[1]DISP_SEP!$E$14</f>
        <v>0</v>
      </c>
      <c r="AR9" s="13">
        <f>[1]DISP_SEP!$F$14</f>
        <v>22</v>
      </c>
      <c r="AS9" s="188">
        <f t="shared" si="27"/>
        <v>3.0555555555555555E-2</v>
      </c>
      <c r="AT9" s="13">
        <f>[1]DISP_SEP!$G$14</f>
        <v>0</v>
      </c>
      <c r="AU9" s="188">
        <f t="shared" si="0"/>
        <v>0</v>
      </c>
      <c r="AV9" s="13">
        <f>[1]DISP_SEP!$H$14</f>
        <v>0</v>
      </c>
      <c r="AW9" s="188">
        <f t="shared" si="1"/>
        <v>0</v>
      </c>
      <c r="AX9" s="15">
        <v>0</v>
      </c>
      <c r="AY9" s="188">
        <f t="shared" si="28"/>
        <v>0.96944444444444444</v>
      </c>
      <c r="AZ9" s="188">
        <f t="shared" si="29"/>
        <v>0.96944444444444444</v>
      </c>
      <c r="BA9" s="256">
        <f t="shared" si="30"/>
        <v>3.0555555555555555E-2</v>
      </c>
      <c r="BB9" s="305">
        <f t="shared" si="31"/>
        <v>0.74391203703703701</v>
      </c>
      <c r="BC9" s="88">
        <f>[1]DISP_SEP!$M$14</f>
        <v>32137</v>
      </c>
      <c r="BD9" s="47">
        <v>60</v>
      </c>
      <c r="BG9" s="44" t="s">
        <v>36</v>
      </c>
      <c r="BH9" s="13">
        <f>[1]DISP_OCT!$C$14</f>
        <v>709</v>
      </c>
      <c r="BI9" s="299">
        <f>[1]DISP_OCT!$D$14</f>
        <v>709</v>
      </c>
      <c r="BJ9" s="13">
        <f>[1]DISP_OCT!$E$14</f>
        <v>0</v>
      </c>
      <c r="BK9" s="13">
        <f>[1]DISP_OCT!$F$14</f>
        <v>35</v>
      </c>
      <c r="BL9" s="188">
        <f t="shared" si="32"/>
        <v>4.7043010752688172E-2</v>
      </c>
      <c r="BM9" s="13">
        <f>[1]DISP_OCT!$G$14</f>
        <v>0</v>
      </c>
      <c r="BN9" s="188">
        <f t="shared" si="2"/>
        <v>0</v>
      </c>
      <c r="BO9" s="13">
        <f>[1]DISP_OCT!$H$14</f>
        <v>0</v>
      </c>
      <c r="BP9" s="188">
        <f t="shared" si="3"/>
        <v>0</v>
      </c>
      <c r="BQ9" s="15">
        <v>0</v>
      </c>
      <c r="BR9" s="188">
        <f t="shared" si="33"/>
        <v>0.95295698924731187</v>
      </c>
      <c r="BS9" s="188">
        <f t="shared" si="34"/>
        <v>0.95295698924731187</v>
      </c>
      <c r="BT9" s="256">
        <f t="shared" si="35"/>
        <v>4.7043010752688172E-2</v>
      </c>
      <c r="BU9" s="305">
        <f t="shared" si="36"/>
        <v>0.72414874551971331</v>
      </c>
      <c r="BV9" s="88">
        <f>[1]DISP_OCT!$M$14</f>
        <v>32326</v>
      </c>
      <c r="BW9" s="47">
        <v>60</v>
      </c>
      <c r="BZ9" s="44" t="s">
        <v>36</v>
      </c>
      <c r="CA9" s="13">
        <f>[1]DISP_NOV!$C$14</f>
        <v>170</v>
      </c>
      <c r="CB9" s="299">
        <f>[1]DISP_NOV!$D$14</f>
        <v>170</v>
      </c>
      <c r="CC9" s="13">
        <f>[1]DISP_NOV!$E$14</f>
        <v>0</v>
      </c>
      <c r="CD9" s="13">
        <f>[1]DISP_NOV!$F$14</f>
        <v>550</v>
      </c>
      <c r="CE9" s="188">
        <f t="shared" si="37"/>
        <v>0.76388888888888884</v>
      </c>
      <c r="CF9" s="13">
        <f>[1]DISP_NOV!$G$14</f>
        <v>0</v>
      </c>
      <c r="CG9" s="188">
        <f t="shared" si="4"/>
        <v>0</v>
      </c>
      <c r="CH9" s="13">
        <f>[1]DISP_NOV!$H$14</f>
        <v>0</v>
      </c>
      <c r="CI9" s="188">
        <f t="shared" si="5"/>
        <v>0</v>
      </c>
      <c r="CJ9" s="15">
        <v>0</v>
      </c>
      <c r="CK9" s="188">
        <f t="shared" si="38"/>
        <v>0.2361111111111111</v>
      </c>
      <c r="CL9" s="188">
        <f t="shared" si="39"/>
        <v>0.2361111111111111</v>
      </c>
      <c r="CM9" s="256">
        <f t="shared" si="40"/>
        <v>0.76388888888888884</v>
      </c>
      <c r="CN9" s="305">
        <f t="shared" si="41"/>
        <v>0.18400462962962963</v>
      </c>
      <c r="CO9" s="88">
        <f>[1]DISP_NOV!$M$14</f>
        <v>7949</v>
      </c>
      <c r="CP9" s="47">
        <v>60</v>
      </c>
      <c r="CQ9" s="47"/>
      <c r="CS9" s="44" t="s">
        <v>36</v>
      </c>
      <c r="CT9" s="13">
        <f>[1]DISP_DIC!$C$14</f>
        <v>702</v>
      </c>
      <c r="CU9" s="299">
        <f>[1]DISP_DIC!$D$14</f>
        <v>702</v>
      </c>
      <c r="CV9" s="13">
        <f>[1]DISP_DIC!$E$14</f>
        <v>0</v>
      </c>
      <c r="CW9" s="13">
        <f>[1]DISP_DIC!$F$14</f>
        <v>0</v>
      </c>
      <c r="CX9" s="188">
        <f t="shared" si="42"/>
        <v>0</v>
      </c>
      <c r="CY9" s="13">
        <f>[1]DISP_DIC!$G$14</f>
        <v>0</v>
      </c>
      <c r="CZ9" s="188">
        <f t="shared" si="42"/>
        <v>0</v>
      </c>
      <c r="DA9" s="13">
        <f>[1]DISP_DIC!$H$14</f>
        <v>42</v>
      </c>
      <c r="DB9" s="188">
        <f t="shared" ref="DB9" si="85">(DA9/$CS$4)</f>
        <v>5.6451612903225805E-2</v>
      </c>
      <c r="DC9" s="15">
        <v>15</v>
      </c>
      <c r="DD9" s="188">
        <f t="shared" si="44"/>
        <v>0.94354838709677424</v>
      </c>
      <c r="DE9" s="188">
        <f t="shared" si="45"/>
        <v>0.92338709677419351</v>
      </c>
      <c r="DF9" s="256">
        <f t="shared" si="46"/>
        <v>2.0920502092050208E-2</v>
      </c>
      <c r="DG9" s="305">
        <f t="shared" si="47"/>
        <v>0.74431003584229394</v>
      </c>
      <c r="DH9" s="88">
        <f>[1]DISP_DIC!$M$14</f>
        <v>33226</v>
      </c>
      <c r="DI9" s="47">
        <v>60</v>
      </c>
      <c r="DL9" s="44" t="s">
        <v>36</v>
      </c>
      <c r="DM9" s="13">
        <f>[2]DISP_ENE!$C$14</f>
        <v>744</v>
      </c>
      <c r="DN9" s="299">
        <f>[2]DISP_ENE!$D$14</f>
        <v>712</v>
      </c>
      <c r="DO9" s="13">
        <f>[2]DISP_ENE!$E$14</f>
        <v>32</v>
      </c>
      <c r="DP9" s="13">
        <f>[2]DISP_ENE!$F$14</f>
        <v>0</v>
      </c>
      <c r="DQ9" s="188">
        <f t="shared" si="48"/>
        <v>0</v>
      </c>
      <c r="DR9" s="13">
        <f>[2]DISP_ENE!$G$14</f>
        <v>0</v>
      </c>
      <c r="DS9" s="188">
        <f t="shared" si="6"/>
        <v>0</v>
      </c>
      <c r="DT9" s="13">
        <f>[2]DISP_ENE!$H$14</f>
        <v>0</v>
      </c>
      <c r="DU9" s="188">
        <f t="shared" si="7"/>
        <v>0</v>
      </c>
      <c r="DV9" s="15">
        <v>0</v>
      </c>
      <c r="DW9" s="188">
        <f t="shared" si="49"/>
        <v>1</v>
      </c>
      <c r="DX9" s="162">
        <f t="shared" si="50"/>
        <v>1</v>
      </c>
      <c r="DY9" s="256">
        <f t="shared" si="51"/>
        <v>0</v>
      </c>
      <c r="DZ9" s="305">
        <f t="shared" si="52"/>
        <v>0.70649641577060929</v>
      </c>
      <c r="EA9" s="88">
        <f>[2]DISP_ENE!$M$14</f>
        <v>31538</v>
      </c>
      <c r="EB9" s="47">
        <v>60</v>
      </c>
      <c r="EE9" s="44" t="s">
        <v>36</v>
      </c>
      <c r="EF9" s="13">
        <f>[2]DISP_FEB!$C$14</f>
        <v>166</v>
      </c>
      <c r="EG9" s="299">
        <f>[2]DISP_FEB!$D$14</f>
        <v>166</v>
      </c>
      <c r="EH9" s="13">
        <f>[2]DISP_FEB!$E$14</f>
        <v>0</v>
      </c>
      <c r="EI9" s="13">
        <f>[2]DISP_FEB!$F$14</f>
        <v>530</v>
      </c>
      <c r="EJ9" s="188">
        <f t="shared" si="53"/>
        <v>0.7614942528735632</v>
      </c>
      <c r="EK9" s="13">
        <f>[2]DISP_FEB!$G$14</f>
        <v>0</v>
      </c>
      <c r="EL9" s="188">
        <f t="shared" si="8"/>
        <v>0</v>
      </c>
      <c r="EM9" s="13">
        <f>[2]DISP_FEB!$H$14</f>
        <v>0</v>
      </c>
      <c r="EN9" s="188">
        <f t="shared" si="9"/>
        <v>0</v>
      </c>
      <c r="EO9" s="15">
        <v>2</v>
      </c>
      <c r="EP9" s="188">
        <f t="shared" si="54"/>
        <v>0.23850574712643677</v>
      </c>
      <c r="EQ9" s="162">
        <f t="shared" si="55"/>
        <v>0.23563218390804597</v>
      </c>
      <c r="ER9" s="256">
        <f t="shared" si="56"/>
        <v>0.76217765042979946</v>
      </c>
      <c r="ES9" s="305">
        <f t="shared" si="57"/>
        <v>0.17976532567049808</v>
      </c>
      <c r="ET9" s="88">
        <f>[2]DISP_FEB!$M$14</f>
        <v>7507</v>
      </c>
      <c r="EU9" s="47">
        <v>60</v>
      </c>
      <c r="EX9" s="44" t="s">
        <v>36</v>
      </c>
      <c r="EY9" s="13">
        <f>[2]DISP_MAR!$C$14</f>
        <v>590</v>
      </c>
      <c r="EZ9" s="299">
        <f>[2]DISP_MAR!$D$14</f>
        <v>586</v>
      </c>
      <c r="FA9" s="13">
        <f>[2]DISP_MAR!$E$14</f>
        <v>4</v>
      </c>
      <c r="FB9" s="13">
        <f>[2]DISP_MAR!$F$14</f>
        <v>112</v>
      </c>
      <c r="FC9" s="188">
        <f t="shared" ref="FC9" si="86">(FB9/$EX$4)</f>
        <v>0.15053763440860216</v>
      </c>
      <c r="FD9" s="13">
        <f>[2]DISP_MAR!$G$14</f>
        <v>0</v>
      </c>
      <c r="FE9" s="188">
        <f t="shared" si="59"/>
        <v>0</v>
      </c>
      <c r="FF9" s="13">
        <f>[2]DISP_MAR!$H$14</f>
        <v>42</v>
      </c>
      <c r="FG9" s="188">
        <f t="shared" si="59"/>
        <v>5.6451612903225805E-2</v>
      </c>
      <c r="FH9" s="15">
        <v>3</v>
      </c>
      <c r="FI9" s="188">
        <f t="shared" si="60"/>
        <v>0.793010752688172</v>
      </c>
      <c r="FJ9" s="188">
        <f t="shared" si="61"/>
        <v>0.78897849462365588</v>
      </c>
      <c r="FK9" s="256">
        <f t="shared" si="62"/>
        <v>0.16405135520684735</v>
      </c>
      <c r="FL9" s="305">
        <f t="shared" si="63"/>
        <v>0.58517025089605734</v>
      </c>
      <c r="FM9" s="88">
        <f>[2]DISP_MAR!$M$14</f>
        <v>26122</v>
      </c>
      <c r="FN9" s="47">
        <v>60</v>
      </c>
      <c r="FQ9" s="44" t="s">
        <v>36</v>
      </c>
      <c r="FR9" s="13">
        <f>[2]DISP_ABR!$C$14</f>
        <v>0</v>
      </c>
      <c r="FS9" s="299">
        <f>[2]DISP_ABR!$D$14</f>
        <v>0</v>
      </c>
      <c r="FT9" s="13">
        <f>[2]DISP_ABR!$E$14</f>
        <v>0</v>
      </c>
      <c r="FU9" s="13">
        <f>[2]DISP_ABR!$F$14</f>
        <v>720</v>
      </c>
      <c r="FV9" s="188">
        <f t="shared" si="10"/>
        <v>1</v>
      </c>
      <c r="FW9" s="13">
        <f>[2]DISP_ABR!$G$14</f>
        <v>0</v>
      </c>
      <c r="FX9" s="188">
        <f t="shared" si="11"/>
        <v>0</v>
      </c>
      <c r="FY9" s="13">
        <f>[2]DISP_ABR!$H$14</f>
        <v>0</v>
      </c>
      <c r="FZ9" s="188">
        <f t="shared" si="64"/>
        <v>0</v>
      </c>
      <c r="GA9" s="15">
        <v>0</v>
      </c>
      <c r="GB9" s="188">
        <f t="shared" si="65"/>
        <v>0</v>
      </c>
      <c r="GC9" s="188">
        <f t="shared" si="66"/>
        <v>0</v>
      </c>
      <c r="GD9" s="256">
        <f t="shared" si="12"/>
        <v>1</v>
      </c>
      <c r="GE9" s="305">
        <f t="shared" si="67"/>
        <v>0</v>
      </c>
      <c r="GF9" s="36">
        <f>[2]DISP_ABR!$M$14</f>
        <v>0</v>
      </c>
      <c r="GG9" s="47">
        <v>60</v>
      </c>
      <c r="GJ9" s="44" t="s">
        <v>36</v>
      </c>
      <c r="GK9" s="13">
        <f>[2]DISP_MAY!C$11</f>
        <v>0</v>
      </c>
      <c r="GL9" s="299">
        <f>[2]DISP_MAY!D$11</f>
        <v>0</v>
      </c>
      <c r="GM9" s="13">
        <f>[2]DISP_MAY!E$11</f>
        <v>0</v>
      </c>
      <c r="GN9" s="13">
        <f>[2]DISP_MAY!F$11</f>
        <v>0</v>
      </c>
      <c r="GO9" s="162">
        <f t="shared" si="68"/>
        <v>0</v>
      </c>
      <c r="GP9" s="240">
        <f>[2]DISP_MAY!$G$11</f>
        <v>0</v>
      </c>
      <c r="GQ9" s="188">
        <f t="shared" si="69"/>
        <v>0</v>
      </c>
      <c r="GR9" s="240">
        <f>[2]DISP_MAY!$H$11</f>
        <v>0</v>
      </c>
      <c r="GS9" s="162">
        <f t="shared" si="70"/>
        <v>0</v>
      </c>
      <c r="GT9" s="15">
        <v>0</v>
      </c>
      <c r="GU9" s="188">
        <f t="shared" si="83"/>
        <v>0</v>
      </c>
      <c r="GV9" s="188">
        <f t="shared" si="71"/>
        <v>0</v>
      </c>
      <c r="GW9" s="256">
        <f t="shared" si="72"/>
        <v>0</v>
      </c>
      <c r="GX9" s="321">
        <f t="shared" si="73"/>
        <v>0</v>
      </c>
      <c r="GY9" s="36">
        <f>[2]DISP_MAY!$M$11</f>
        <v>0</v>
      </c>
      <c r="GZ9" s="47">
        <v>60</v>
      </c>
      <c r="HC9" s="44" t="s">
        <v>36</v>
      </c>
      <c r="HD9" s="13">
        <f>[2]DISP_JUN!$C$14</f>
        <v>25</v>
      </c>
      <c r="HE9" s="299">
        <f>[2]DISP_JUN!$D$14</f>
        <v>25</v>
      </c>
      <c r="HF9" s="13">
        <f>[2]DISP_JUN!$E$14</f>
        <v>0</v>
      </c>
      <c r="HG9" s="13">
        <f>[2]DISP_JUN!$F$14</f>
        <v>695</v>
      </c>
      <c r="HH9" s="188">
        <f t="shared" si="74"/>
        <v>0.96527777777777779</v>
      </c>
      <c r="HI9" s="13">
        <f>[2]DISP_JUN!$G$14</f>
        <v>0</v>
      </c>
      <c r="HJ9" s="188">
        <f t="shared" si="75"/>
        <v>0</v>
      </c>
      <c r="HK9" s="13">
        <f>[2]DISP_JUN!$H$14</f>
        <v>0</v>
      </c>
      <c r="HL9" s="188">
        <f t="shared" si="76"/>
        <v>0</v>
      </c>
      <c r="HM9" s="15">
        <v>0</v>
      </c>
      <c r="HN9" s="188">
        <f t="shared" si="77"/>
        <v>3.4722222222222224E-2</v>
      </c>
      <c r="HO9" s="188">
        <f t="shared" si="78"/>
        <v>3.4722222222222224E-2</v>
      </c>
      <c r="HP9" s="256">
        <f t="shared" si="13"/>
        <v>0.96527777777777779</v>
      </c>
      <c r="HQ9" s="305">
        <f t="shared" si="79"/>
        <v>2.8171296296296295E-2</v>
      </c>
      <c r="HR9" s="88">
        <f>[2]DISP_JUN!$M$14</f>
        <v>1217</v>
      </c>
      <c r="HS9" s="47">
        <v>60</v>
      </c>
    </row>
    <row r="10" spans="1:228" ht="13.8" hidden="1" x14ac:dyDescent="0.3">
      <c r="A10" s="43" t="s">
        <v>31</v>
      </c>
      <c r="B10" s="44">
        <v>7</v>
      </c>
      <c r="C10" s="13">
        <f>[1]DISP_JUL!$C$16</f>
        <v>0</v>
      </c>
      <c r="D10" s="299">
        <f>[1]DISP_JUL!$D$16</f>
        <v>0</v>
      </c>
      <c r="E10" s="13">
        <f>[1]DISP_JUL!$E$16</f>
        <v>0</v>
      </c>
      <c r="F10" s="13">
        <f>[1]DISP_JUL!$F$16</f>
        <v>0</v>
      </c>
      <c r="G10" s="188">
        <f t="shared" si="14"/>
        <v>0</v>
      </c>
      <c r="H10" s="13">
        <f>[1]DISP_JUL!$G$16</f>
        <v>744</v>
      </c>
      <c r="I10" s="188">
        <f t="shared" si="15"/>
        <v>1</v>
      </c>
      <c r="J10" s="13">
        <f>[1]DISP_JUL!$H$16</f>
        <v>0</v>
      </c>
      <c r="K10" s="188">
        <f t="shared" si="16"/>
        <v>0</v>
      </c>
      <c r="L10" s="15">
        <v>0</v>
      </c>
      <c r="M10" s="188">
        <f t="shared" si="17"/>
        <v>0</v>
      </c>
      <c r="N10" s="188">
        <f t="shared" si="18"/>
        <v>0</v>
      </c>
      <c r="O10" s="256">
        <f t="shared" si="19"/>
        <v>0</v>
      </c>
      <c r="P10" s="305">
        <f t="shared" si="20"/>
        <v>0</v>
      </c>
      <c r="Q10" s="36">
        <f>[1]DISP_JUL!$M$16</f>
        <v>0</v>
      </c>
      <c r="R10" s="47">
        <v>100</v>
      </c>
      <c r="T10" s="43" t="s">
        <v>31</v>
      </c>
      <c r="U10" s="44">
        <v>7</v>
      </c>
      <c r="V10" s="13">
        <f>[1]DISP_AGO!$C$16</f>
        <v>0</v>
      </c>
      <c r="W10" s="299">
        <f>[1]DISP_AGO!$D$16</f>
        <v>0</v>
      </c>
      <c r="X10" s="13">
        <f>[1]DISP_AGO!$E$16</f>
        <v>0</v>
      </c>
      <c r="Y10" s="13">
        <f>[1]DISP_AGO!$F$16</f>
        <v>0</v>
      </c>
      <c r="Z10" s="188">
        <f t="shared" si="21"/>
        <v>0</v>
      </c>
      <c r="AA10" s="13">
        <f>[1]DISP_AGO!$G$16</f>
        <v>744</v>
      </c>
      <c r="AB10" s="188">
        <f t="shared" si="21"/>
        <v>1</v>
      </c>
      <c r="AC10" s="13">
        <f>[1]DISP_AGO!$H$16</f>
        <v>0</v>
      </c>
      <c r="AD10" s="188">
        <f t="shared" ref="AD10" si="87">(AC10/$U$4)</f>
        <v>0</v>
      </c>
      <c r="AE10" s="15">
        <v>0</v>
      </c>
      <c r="AF10" s="188">
        <f t="shared" si="23"/>
        <v>0</v>
      </c>
      <c r="AG10" s="188">
        <f t="shared" si="24"/>
        <v>0</v>
      </c>
      <c r="AH10" s="256">
        <f t="shared" si="25"/>
        <v>0</v>
      </c>
      <c r="AI10" s="305">
        <f t="shared" si="26"/>
        <v>0</v>
      </c>
      <c r="AJ10" s="36">
        <f>[1]DISP_AGO!$M$16</f>
        <v>0</v>
      </c>
      <c r="AK10" s="47">
        <v>100</v>
      </c>
      <c r="AM10" s="43" t="s">
        <v>31</v>
      </c>
      <c r="AN10" s="44">
        <v>7</v>
      </c>
      <c r="AO10" s="13">
        <f>[1]DISP_SEP!$C$16</f>
        <v>0</v>
      </c>
      <c r="AP10" s="299">
        <f>[1]DISP_SEP!$D$16</f>
        <v>0</v>
      </c>
      <c r="AQ10" s="13">
        <f>[1]DISP_SEP!$E$16</f>
        <v>0</v>
      </c>
      <c r="AR10" s="13">
        <f>[1]DISP_SEP!$F$16</f>
        <v>0</v>
      </c>
      <c r="AS10" s="188">
        <f t="shared" si="27"/>
        <v>0</v>
      </c>
      <c r="AT10" s="13">
        <f>[1]DISP_SEP!$G$16</f>
        <v>720</v>
      </c>
      <c r="AU10" s="188">
        <f t="shared" si="0"/>
        <v>1</v>
      </c>
      <c r="AV10" s="13">
        <f>[1]DISP_SEP!$H$16</f>
        <v>0</v>
      </c>
      <c r="AW10" s="188">
        <f t="shared" si="1"/>
        <v>0</v>
      </c>
      <c r="AX10" s="15">
        <v>0</v>
      </c>
      <c r="AY10" s="188">
        <f t="shared" si="28"/>
        <v>0</v>
      </c>
      <c r="AZ10" s="188">
        <f t="shared" si="29"/>
        <v>0</v>
      </c>
      <c r="BA10" s="256">
        <f t="shared" si="30"/>
        <v>0</v>
      </c>
      <c r="BB10" s="305">
        <f t="shared" si="31"/>
        <v>0</v>
      </c>
      <c r="BC10" s="36">
        <f>[1]DISP_SEP!$M$16</f>
        <v>0</v>
      </c>
      <c r="BD10" s="47">
        <v>100</v>
      </c>
      <c r="BF10" s="43" t="s">
        <v>31</v>
      </c>
      <c r="BG10" s="44">
        <v>7</v>
      </c>
      <c r="BH10" s="13">
        <f>[1]DISP_OCT!$C$16</f>
        <v>91</v>
      </c>
      <c r="BI10" s="299">
        <f>[1]DISP_OCT!$D$16</f>
        <v>91</v>
      </c>
      <c r="BJ10" s="13">
        <f>[1]DISP_OCT!$E$16</f>
        <v>0</v>
      </c>
      <c r="BK10" s="13">
        <f>[1]DISP_OCT!$F$16</f>
        <v>0</v>
      </c>
      <c r="BL10" s="188">
        <f t="shared" si="32"/>
        <v>0</v>
      </c>
      <c r="BM10" s="13">
        <f>[1]DISP_OCT!$G$16</f>
        <v>653</v>
      </c>
      <c r="BN10" s="188">
        <f t="shared" si="2"/>
        <v>0.87768817204301075</v>
      </c>
      <c r="BO10" s="13">
        <f>[1]DISP_OCT!$H$16</f>
        <v>0</v>
      </c>
      <c r="BP10" s="188">
        <f t="shared" si="3"/>
        <v>0</v>
      </c>
      <c r="BQ10" s="15">
        <v>0</v>
      </c>
      <c r="BR10" s="188">
        <f t="shared" si="33"/>
        <v>0.12231182795698925</v>
      </c>
      <c r="BS10" s="188">
        <f t="shared" si="34"/>
        <v>0.12231182795698925</v>
      </c>
      <c r="BT10" s="256">
        <f t="shared" si="35"/>
        <v>0</v>
      </c>
      <c r="BU10" s="305">
        <f t="shared" si="36"/>
        <v>6.7849462365591404E-2</v>
      </c>
      <c r="BV10" s="88">
        <f>[1]DISP_OCT!$M$16</f>
        <v>5048</v>
      </c>
      <c r="BW10" s="47">
        <v>100</v>
      </c>
      <c r="BY10" s="43" t="s">
        <v>31</v>
      </c>
      <c r="BZ10" s="44">
        <v>7</v>
      </c>
      <c r="CA10" s="13">
        <f>[1]DISP_NOV!$C$16</f>
        <v>588</v>
      </c>
      <c r="CB10" s="299">
        <f>[1]DISP_NOV!$D$16</f>
        <v>588</v>
      </c>
      <c r="CC10" s="13">
        <f>[1]DISP_NOV!$E$16</f>
        <v>0</v>
      </c>
      <c r="CD10" s="13">
        <f>[1]DISP_NOV!$F$16</f>
        <v>13</v>
      </c>
      <c r="CE10" s="188">
        <f t="shared" si="37"/>
        <v>1.8055555555555554E-2</v>
      </c>
      <c r="CF10" s="13">
        <f>[1]DISP_NOV!$G$16</f>
        <v>0</v>
      </c>
      <c r="CG10" s="188">
        <f t="shared" si="4"/>
        <v>0</v>
      </c>
      <c r="CH10" s="13">
        <f>[1]DISP_NOV!$H$16</f>
        <v>119</v>
      </c>
      <c r="CI10" s="188">
        <f t="shared" si="5"/>
        <v>0.16527777777777777</v>
      </c>
      <c r="CJ10" s="15">
        <v>0</v>
      </c>
      <c r="CK10" s="188">
        <f t="shared" si="38"/>
        <v>0.81666666666666665</v>
      </c>
      <c r="CL10" s="188">
        <f t="shared" si="39"/>
        <v>0.81666666666666665</v>
      </c>
      <c r="CM10" s="256">
        <f t="shared" si="40"/>
        <v>2.1630615640599003E-2</v>
      </c>
      <c r="CN10" s="305">
        <f t="shared" si="41"/>
        <v>0.4284027777777778</v>
      </c>
      <c r="CO10" s="88">
        <f>[1]DISP_NOV!$M$16</f>
        <v>30845</v>
      </c>
      <c r="CP10" s="47">
        <v>100</v>
      </c>
      <c r="CQ10" s="47"/>
      <c r="CR10" s="43" t="s">
        <v>31</v>
      </c>
      <c r="CS10" s="44">
        <v>7</v>
      </c>
      <c r="CT10" s="13">
        <f>[1]DISP_DIC!$C$16</f>
        <v>594</v>
      </c>
      <c r="CU10" s="299">
        <f>[1]DISP_DIC!$D$16</f>
        <v>594</v>
      </c>
      <c r="CV10" s="13">
        <f>[1]DISP_DIC!$E$16</f>
        <v>0</v>
      </c>
      <c r="CW10" s="13">
        <f>[1]DISP_DIC!$F$16</f>
        <v>62</v>
      </c>
      <c r="CX10" s="188">
        <f t="shared" si="42"/>
        <v>8.3333333333333329E-2</v>
      </c>
      <c r="CY10" s="13">
        <f>[1]DISP_DIC!$G$16</f>
        <v>0</v>
      </c>
      <c r="CZ10" s="188">
        <f t="shared" si="42"/>
        <v>0</v>
      </c>
      <c r="DA10" s="13">
        <f>[1]DISP_DIC!$H$16</f>
        <v>88</v>
      </c>
      <c r="DB10" s="188">
        <f t="shared" ref="DB10" si="88">(DA10/$CS$4)</f>
        <v>0.11827956989247312</v>
      </c>
      <c r="DC10" s="15">
        <v>2</v>
      </c>
      <c r="DD10" s="188">
        <f t="shared" si="44"/>
        <v>0.79838709677419351</v>
      </c>
      <c r="DE10" s="188">
        <f t="shared" si="45"/>
        <v>0.79569892473118276</v>
      </c>
      <c r="DF10" s="256">
        <f t="shared" si="46"/>
        <v>9.7264437689969604E-2</v>
      </c>
      <c r="DG10" s="305">
        <f t="shared" si="47"/>
        <v>0.56708333333333338</v>
      </c>
      <c r="DH10" s="88">
        <f>[1]DISP_DIC!$M$16</f>
        <v>42191</v>
      </c>
      <c r="DI10" s="47">
        <v>100</v>
      </c>
      <c r="DK10" s="43" t="s">
        <v>31</v>
      </c>
      <c r="DL10" s="44">
        <v>7</v>
      </c>
      <c r="DM10" s="13">
        <f>[2]DISP_ENE!$C$16</f>
        <v>744</v>
      </c>
      <c r="DN10" s="299">
        <f>[2]DISP_ENE!$D$16</f>
        <v>688</v>
      </c>
      <c r="DO10" s="13">
        <f>[2]DISP_ENE!$E$16</f>
        <v>56</v>
      </c>
      <c r="DP10" s="13">
        <f>[2]DISP_ENE!$F$16</f>
        <v>0</v>
      </c>
      <c r="DQ10" s="188">
        <f t="shared" si="48"/>
        <v>0</v>
      </c>
      <c r="DR10" s="13">
        <f>[2]DISP_ENE!$G$16</f>
        <v>0</v>
      </c>
      <c r="DS10" s="188">
        <f t="shared" si="6"/>
        <v>0</v>
      </c>
      <c r="DT10" s="13">
        <f>[2]DISP_ENE!$H$16</f>
        <v>0</v>
      </c>
      <c r="DU10" s="188">
        <f t="shared" si="7"/>
        <v>0</v>
      </c>
      <c r="DV10" s="15">
        <v>19</v>
      </c>
      <c r="DW10" s="188">
        <f t="shared" si="49"/>
        <v>1</v>
      </c>
      <c r="DX10" s="162">
        <f t="shared" si="50"/>
        <v>0.97446236559139787</v>
      </c>
      <c r="DY10" s="256">
        <f t="shared" si="51"/>
        <v>2.6874115983026876E-2</v>
      </c>
      <c r="DZ10" s="305">
        <f t="shared" si="52"/>
        <v>0.68283602150537637</v>
      </c>
      <c r="EA10" s="88">
        <f>[2]DISP_ENE!$M$16</f>
        <v>50803</v>
      </c>
      <c r="EB10" s="47">
        <v>100</v>
      </c>
      <c r="ED10" s="43" t="s">
        <v>31</v>
      </c>
      <c r="EE10" s="44">
        <v>7</v>
      </c>
      <c r="EF10" s="13">
        <f>[2]DISP_FEB!$C$16</f>
        <v>533</v>
      </c>
      <c r="EG10" s="299">
        <f>[2]DISP_FEB!$D$16</f>
        <v>447</v>
      </c>
      <c r="EH10" s="13">
        <f>[2]DISP_FEB!$E$16</f>
        <v>86</v>
      </c>
      <c r="EI10" s="13">
        <f>[2]DISP_FEB!$F$16</f>
        <v>163</v>
      </c>
      <c r="EJ10" s="188">
        <f t="shared" si="53"/>
        <v>0.23419540229885058</v>
      </c>
      <c r="EK10" s="13">
        <f>[2]DISP_FEB!$G$16</f>
        <v>0</v>
      </c>
      <c r="EL10" s="188">
        <f t="shared" si="8"/>
        <v>0</v>
      </c>
      <c r="EM10" s="13">
        <f>[2]DISP_FEB!$H$16</f>
        <v>0</v>
      </c>
      <c r="EN10" s="188">
        <f t="shared" si="9"/>
        <v>0</v>
      </c>
      <c r="EO10" s="15">
        <v>47</v>
      </c>
      <c r="EP10" s="188">
        <f t="shared" si="54"/>
        <v>0.76580459770114939</v>
      </c>
      <c r="EQ10" s="162">
        <f t="shared" si="55"/>
        <v>0.69827586206896552</v>
      </c>
      <c r="ER10" s="256">
        <f t="shared" si="56"/>
        <v>0.31963470319634701</v>
      </c>
      <c r="ES10" s="305">
        <f t="shared" si="57"/>
        <v>0.4020402298850575</v>
      </c>
      <c r="ET10" s="88">
        <f>[2]DISP_FEB!$M$16</f>
        <v>27982</v>
      </c>
      <c r="EU10" s="47">
        <v>100</v>
      </c>
      <c r="EW10" s="43" t="s">
        <v>31</v>
      </c>
      <c r="EX10" s="44">
        <v>7</v>
      </c>
      <c r="EY10" s="13">
        <f>[2]DISP_MAR!$C$16</f>
        <v>549</v>
      </c>
      <c r="EZ10" s="299">
        <f>[2]DISP_MAR!$D$16</f>
        <v>276</v>
      </c>
      <c r="FA10" s="13">
        <f>[2]DISP_MAR!$E$16</f>
        <v>273</v>
      </c>
      <c r="FB10" s="13">
        <f>[2]DISP_MAR!$F$16</f>
        <v>195</v>
      </c>
      <c r="FC10" s="188">
        <f t="shared" ref="FC10" si="89">(FB10/$EX$4)</f>
        <v>0.26209677419354838</v>
      </c>
      <c r="FD10" s="13">
        <f>[2]DISP_MAR!$G$16</f>
        <v>0</v>
      </c>
      <c r="FE10" s="188">
        <f t="shared" si="59"/>
        <v>0</v>
      </c>
      <c r="FF10" s="13">
        <f>[2]DISP_MAR!$H$16</f>
        <v>0</v>
      </c>
      <c r="FG10" s="188">
        <f t="shared" si="59"/>
        <v>0</v>
      </c>
      <c r="FH10" s="15">
        <v>124</v>
      </c>
      <c r="FI10" s="188">
        <f t="shared" si="60"/>
        <v>0.73790322580645162</v>
      </c>
      <c r="FJ10" s="188">
        <f t="shared" si="61"/>
        <v>0.57123655913978499</v>
      </c>
      <c r="FK10" s="256">
        <f t="shared" si="62"/>
        <v>0.53613445378151259</v>
      </c>
      <c r="FL10" s="305">
        <f t="shared" si="63"/>
        <v>0.17119623655913979</v>
      </c>
      <c r="FM10" s="88">
        <f>[2]DISP_MAR!$M$16</f>
        <v>12737</v>
      </c>
      <c r="FN10" s="47">
        <v>100</v>
      </c>
      <c r="FP10" s="43" t="s">
        <v>31</v>
      </c>
      <c r="FQ10" s="44">
        <v>7</v>
      </c>
      <c r="FR10" s="13">
        <f>[2]DISP_ABR!$C$16</f>
        <v>0</v>
      </c>
      <c r="FS10" s="299">
        <f>[2]DISP_ABR!$D$16</f>
        <v>0</v>
      </c>
      <c r="FT10" s="13">
        <f>[2]DISP_ABR!$E$16</f>
        <v>0</v>
      </c>
      <c r="FU10" s="13">
        <f>[2]DISP_ABR!$F$16</f>
        <v>720</v>
      </c>
      <c r="FV10" s="188">
        <f t="shared" si="10"/>
        <v>1</v>
      </c>
      <c r="FW10" s="13">
        <f>[2]DISP_ABR!$G$16</f>
        <v>0</v>
      </c>
      <c r="FX10" s="188">
        <f t="shared" si="11"/>
        <v>0</v>
      </c>
      <c r="FY10" s="13">
        <f>[2]DISP_ABR!$H$16</f>
        <v>0</v>
      </c>
      <c r="FZ10" s="188">
        <f t="shared" si="64"/>
        <v>0</v>
      </c>
      <c r="GA10" s="15">
        <v>0</v>
      </c>
      <c r="GB10" s="188">
        <f t="shared" si="65"/>
        <v>0</v>
      </c>
      <c r="GC10" s="188">
        <f t="shared" si="66"/>
        <v>0</v>
      </c>
      <c r="GD10" s="256">
        <f t="shared" si="12"/>
        <v>1</v>
      </c>
      <c r="GE10" s="305">
        <f t="shared" si="67"/>
        <v>0</v>
      </c>
      <c r="GF10" s="36">
        <f>[2]DISP_ABR!$M$16</f>
        <v>0</v>
      </c>
      <c r="GG10" s="47">
        <v>100</v>
      </c>
      <c r="GI10" s="43" t="s">
        <v>31</v>
      </c>
      <c r="GJ10" s="44">
        <v>7</v>
      </c>
      <c r="GK10" s="13">
        <f>[2]DISP_MAY!C$12</f>
        <v>0</v>
      </c>
      <c r="GL10" s="299">
        <f>[2]DISP_MAY!D$12</f>
        <v>0</v>
      </c>
      <c r="GM10" s="13">
        <f>[2]DISP_MAY!E$12</f>
        <v>0</v>
      </c>
      <c r="GN10" s="13">
        <f>[2]DISP_MAY!F$12</f>
        <v>744</v>
      </c>
      <c r="GO10" s="162">
        <f t="shared" si="68"/>
        <v>1</v>
      </c>
      <c r="GP10" s="240">
        <f>[2]DISP_MAY!$G$12</f>
        <v>0</v>
      </c>
      <c r="GQ10" s="188">
        <f t="shared" si="69"/>
        <v>0</v>
      </c>
      <c r="GR10" s="240">
        <f>[2]DISP_MAY!$H$12</f>
        <v>0</v>
      </c>
      <c r="GS10" s="162">
        <f t="shared" si="70"/>
        <v>0</v>
      </c>
      <c r="GT10" s="15">
        <v>0</v>
      </c>
      <c r="GU10" s="188">
        <f t="shared" si="83"/>
        <v>0</v>
      </c>
      <c r="GV10" s="188">
        <f t="shared" si="71"/>
        <v>0</v>
      </c>
      <c r="GW10" s="256">
        <f t="shared" si="72"/>
        <v>1</v>
      </c>
      <c r="GX10" s="305">
        <f t="shared" si="73"/>
        <v>0</v>
      </c>
      <c r="GY10" s="36">
        <f>[2]DISP_MAY!$M$12</f>
        <v>0</v>
      </c>
      <c r="GZ10" s="47">
        <v>100</v>
      </c>
      <c r="HB10" s="43" t="s">
        <v>31</v>
      </c>
      <c r="HC10" s="44">
        <v>7</v>
      </c>
      <c r="HD10" s="13">
        <f>[2]DISP_JUN!$C$16</f>
        <v>0</v>
      </c>
      <c r="HE10" s="299">
        <f>[2]DISP_JUN!$D$16</f>
        <v>0</v>
      </c>
      <c r="HF10" s="13">
        <f>[2]DISP_JUN!$E$16</f>
        <v>0</v>
      </c>
      <c r="HG10" s="13">
        <f>[2]DISP_JUN!$F$16</f>
        <v>720</v>
      </c>
      <c r="HH10" s="188">
        <f t="shared" si="74"/>
        <v>1</v>
      </c>
      <c r="HI10" s="13">
        <f>[2]DISP_JUN!$G$16</f>
        <v>0</v>
      </c>
      <c r="HJ10" s="188">
        <f t="shared" si="75"/>
        <v>0</v>
      </c>
      <c r="HK10" s="13">
        <f>[2]DISP_JUN!$H$16</f>
        <v>0</v>
      </c>
      <c r="HL10" s="188">
        <f t="shared" si="76"/>
        <v>0</v>
      </c>
      <c r="HM10" s="15">
        <v>0</v>
      </c>
      <c r="HN10" s="188">
        <f t="shared" si="77"/>
        <v>0</v>
      </c>
      <c r="HO10" s="188">
        <f t="shared" si="78"/>
        <v>0</v>
      </c>
      <c r="HP10" s="256">
        <f t="shared" si="13"/>
        <v>0.49180327868852458</v>
      </c>
      <c r="HQ10" s="305">
        <f t="shared" si="79"/>
        <v>0</v>
      </c>
      <c r="HR10" s="36">
        <f>[2]DISP_JUN!$M$16</f>
        <v>0</v>
      </c>
      <c r="HS10" s="47">
        <v>100</v>
      </c>
    </row>
    <row r="11" spans="1:228" ht="13.8" hidden="1" x14ac:dyDescent="0.3">
      <c r="A11" s="43" t="s">
        <v>33</v>
      </c>
      <c r="B11" s="44">
        <v>9</v>
      </c>
      <c r="C11" s="13">
        <f>[1]DISP_JUL!$C$20</f>
        <v>744</v>
      </c>
      <c r="D11" s="299">
        <f>[1]DISP_JUL!$D$20</f>
        <v>744</v>
      </c>
      <c r="E11" s="13">
        <f>[1]DISP_JUL!$E$20</f>
        <v>0</v>
      </c>
      <c r="F11" s="13">
        <f>[1]DISP_JUL!$F$20</f>
        <v>0</v>
      </c>
      <c r="G11" s="188">
        <f t="shared" si="14"/>
        <v>0</v>
      </c>
      <c r="H11" s="13">
        <f>[1]DISP_JUL!$G$20</f>
        <v>0</v>
      </c>
      <c r="I11" s="188">
        <f t="shared" si="15"/>
        <v>0</v>
      </c>
      <c r="J11" s="13">
        <f>[1]DISP_JUL!$H$20</f>
        <v>0</v>
      </c>
      <c r="K11" s="188">
        <f t="shared" si="16"/>
        <v>0</v>
      </c>
      <c r="L11" s="15">
        <v>0</v>
      </c>
      <c r="M11" s="188">
        <f t="shared" si="17"/>
        <v>1</v>
      </c>
      <c r="N11" s="188">
        <f t="shared" si="18"/>
        <v>1</v>
      </c>
      <c r="O11" s="256">
        <f t="shared" si="19"/>
        <v>0</v>
      </c>
      <c r="P11" s="305">
        <f t="shared" si="20"/>
        <v>0.8446908602150538</v>
      </c>
      <c r="Q11" s="88">
        <f>[1]DISP_JUL!$M$20</f>
        <v>62845</v>
      </c>
      <c r="R11" s="47">
        <v>100</v>
      </c>
      <c r="T11" s="43" t="s">
        <v>33</v>
      </c>
      <c r="U11" s="44">
        <v>9</v>
      </c>
      <c r="V11" s="13">
        <f>[1]DISP_AGO!$C$20</f>
        <v>686</v>
      </c>
      <c r="W11" s="299">
        <f>[1]DISP_AGO!$D$20</f>
        <v>686</v>
      </c>
      <c r="X11" s="13">
        <f>[1]DISP_AGO!$E$20</f>
        <v>0</v>
      </c>
      <c r="Y11" s="13">
        <f>[1]DISP_AGO!$F$20</f>
        <v>58</v>
      </c>
      <c r="Z11" s="188">
        <f t="shared" si="21"/>
        <v>7.7956989247311828E-2</v>
      </c>
      <c r="AA11" s="13">
        <f>[1]DISP_AGO!$G$20</f>
        <v>0</v>
      </c>
      <c r="AB11" s="188">
        <f t="shared" si="21"/>
        <v>0</v>
      </c>
      <c r="AC11" s="13">
        <f>[1]DISP_AGO!$H$20</f>
        <v>0</v>
      </c>
      <c r="AD11" s="188">
        <f t="shared" ref="AD11" si="90">(AC11/$U$4)</f>
        <v>0</v>
      </c>
      <c r="AE11" s="15">
        <v>3</v>
      </c>
      <c r="AF11" s="188">
        <f t="shared" si="23"/>
        <v>0.92204301075268813</v>
      </c>
      <c r="AG11" s="188">
        <f t="shared" si="24"/>
        <v>0.918010752688172</v>
      </c>
      <c r="AH11" s="256">
        <f t="shared" si="25"/>
        <v>8.1989247311827954E-2</v>
      </c>
      <c r="AI11" s="305">
        <f t="shared" si="26"/>
        <v>0.69790322580645159</v>
      </c>
      <c r="AJ11" s="88">
        <f>[1]DISP_AGO!$M$20</f>
        <v>51924</v>
      </c>
      <c r="AK11" s="47">
        <v>100</v>
      </c>
      <c r="AM11" s="43" t="s">
        <v>33</v>
      </c>
      <c r="AN11" s="44">
        <v>9</v>
      </c>
      <c r="AO11" s="13">
        <f>[1]DISP_SEP!$C$20</f>
        <v>720</v>
      </c>
      <c r="AP11" s="299">
        <f>[1]DISP_SEP!$D$20</f>
        <v>720</v>
      </c>
      <c r="AQ11" s="13">
        <f>[1]DISP_SEP!$E$20</f>
        <v>0</v>
      </c>
      <c r="AR11" s="13">
        <f>[1]DISP_SEP!$F$20</f>
        <v>0</v>
      </c>
      <c r="AS11" s="188">
        <f t="shared" si="27"/>
        <v>0</v>
      </c>
      <c r="AT11" s="13">
        <f>[1]DISP_SEP!$G$20</f>
        <v>0</v>
      </c>
      <c r="AU11" s="188">
        <f t="shared" si="0"/>
        <v>0</v>
      </c>
      <c r="AV11" s="13">
        <f>[1]DISP_SEP!$H$20</f>
        <v>0</v>
      </c>
      <c r="AW11" s="188">
        <f t="shared" si="1"/>
        <v>0</v>
      </c>
      <c r="AX11" s="15">
        <v>10</v>
      </c>
      <c r="AY11" s="188">
        <f t="shared" si="28"/>
        <v>1</v>
      </c>
      <c r="AZ11" s="188">
        <f t="shared" si="29"/>
        <v>0.98611111111111116</v>
      </c>
      <c r="BA11" s="256">
        <f t="shared" si="30"/>
        <v>1.3698630136986301E-2</v>
      </c>
      <c r="BB11" s="305">
        <f t="shared" si="31"/>
        <v>0.71612500000000001</v>
      </c>
      <c r="BC11" s="88">
        <f>[1]DISP_SEP!$M$20</f>
        <v>51561</v>
      </c>
      <c r="BD11" s="47">
        <v>100</v>
      </c>
      <c r="BF11" s="43" t="s">
        <v>33</v>
      </c>
      <c r="BG11" s="44">
        <v>9</v>
      </c>
      <c r="BH11" s="13">
        <f>[1]DISP_OCT!$C$20</f>
        <v>736</v>
      </c>
      <c r="BI11" s="299">
        <f>[1]DISP_OCT!$D$20</f>
        <v>736</v>
      </c>
      <c r="BJ11" s="13">
        <f>[1]DISP_OCT!$E$20</f>
        <v>0</v>
      </c>
      <c r="BK11" s="13">
        <f>[1]DISP_OCT!$F$20</f>
        <v>8</v>
      </c>
      <c r="BL11" s="188">
        <f t="shared" si="32"/>
        <v>1.0752688172043012E-2</v>
      </c>
      <c r="BM11" s="13">
        <f>[1]DISP_OCT!$G$20</f>
        <v>0</v>
      </c>
      <c r="BN11" s="188">
        <f t="shared" si="2"/>
        <v>0</v>
      </c>
      <c r="BO11" s="13">
        <f>[1]DISP_OCT!$H$20</f>
        <v>0</v>
      </c>
      <c r="BP11" s="188">
        <f t="shared" si="3"/>
        <v>0</v>
      </c>
      <c r="BQ11" s="15">
        <v>15</v>
      </c>
      <c r="BR11" s="188">
        <f t="shared" si="33"/>
        <v>0.989247311827957</v>
      </c>
      <c r="BS11" s="188">
        <f t="shared" si="34"/>
        <v>0.96908602150537637</v>
      </c>
      <c r="BT11" s="256">
        <f t="shared" si="35"/>
        <v>3.0303030303030304E-2</v>
      </c>
      <c r="BU11" s="305">
        <f t="shared" si="36"/>
        <v>0.70926075268817201</v>
      </c>
      <c r="BV11" s="88">
        <f>[1]DISP_OCT!$M$20</f>
        <v>52769</v>
      </c>
      <c r="BW11" s="47">
        <v>100</v>
      </c>
      <c r="BY11" s="43" t="s">
        <v>33</v>
      </c>
      <c r="BZ11" s="44">
        <v>9</v>
      </c>
      <c r="CA11" s="13">
        <f>[1]DISP_NOV!$C$20</f>
        <v>559</v>
      </c>
      <c r="CB11" s="299">
        <f>[1]DISP_NOV!$D$20</f>
        <v>559</v>
      </c>
      <c r="CC11" s="13">
        <f>[1]DISP_NOV!$E$20</f>
        <v>0</v>
      </c>
      <c r="CD11" s="13">
        <f>[1]DISP_NOV!$F$20</f>
        <v>161</v>
      </c>
      <c r="CE11" s="188">
        <f t="shared" si="37"/>
        <v>0.22361111111111112</v>
      </c>
      <c r="CF11" s="13">
        <f>[1]DISP_NOV!$G$20</f>
        <v>0</v>
      </c>
      <c r="CG11" s="188">
        <f t="shared" si="4"/>
        <v>0</v>
      </c>
      <c r="CH11" s="13">
        <f>[1]DISP_NOV!$H$20</f>
        <v>0</v>
      </c>
      <c r="CI11" s="188">
        <f t="shared" si="5"/>
        <v>0</v>
      </c>
      <c r="CJ11" s="15">
        <v>0</v>
      </c>
      <c r="CK11" s="188">
        <f t="shared" si="38"/>
        <v>0.77638888888888891</v>
      </c>
      <c r="CL11" s="188">
        <f t="shared" si="39"/>
        <v>0.77638888888888891</v>
      </c>
      <c r="CM11" s="256">
        <f t="shared" si="40"/>
        <v>0.22361111111111112</v>
      </c>
      <c r="CN11" s="305">
        <f t="shared" si="41"/>
        <v>0.56399999999999995</v>
      </c>
      <c r="CO11" s="88">
        <f>[1]DISP_NOV!$M$20</f>
        <v>40608</v>
      </c>
      <c r="CP11" s="47">
        <v>100</v>
      </c>
      <c r="CQ11" s="47"/>
      <c r="CR11" s="43" t="s">
        <v>33</v>
      </c>
      <c r="CS11" s="44">
        <v>9</v>
      </c>
      <c r="CT11" s="13">
        <f>[1]DISP_DIC!$C$20</f>
        <v>744</v>
      </c>
      <c r="CU11" s="299">
        <f>[1]DISP_DIC!$D$20</f>
        <v>744</v>
      </c>
      <c r="CV11" s="13">
        <f>[1]DISP_DIC!$E$20</f>
        <v>0</v>
      </c>
      <c r="CW11" s="13">
        <f>[1]DISP_DIC!$F$20</f>
        <v>0</v>
      </c>
      <c r="CX11" s="188">
        <f t="shared" si="42"/>
        <v>0</v>
      </c>
      <c r="CY11" s="13">
        <f>[1]DISP_DIC!$G$20</f>
        <v>0</v>
      </c>
      <c r="CZ11" s="188">
        <f t="shared" si="42"/>
        <v>0</v>
      </c>
      <c r="DA11" s="13">
        <f>[1]DISP_DIC!$H$20</f>
        <v>0</v>
      </c>
      <c r="DB11" s="188">
        <f t="shared" ref="DB11:DB20" si="91">(DA11/$CS$4)</f>
        <v>0</v>
      </c>
      <c r="DC11" s="15">
        <v>0</v>
      </c>
      <c r="DD11" s="188">
        <f t="shared" si="44"/>
        <v>1</v>
      </c>
      <c r="DE11" s="188">
        <f t="shared" si="45"/>
        <v>1</v>
      </c>
      <c r="DF11" s="256">
        <f t="shared" si="46"/>
        <v>0</v>
      </c>
      <c r="DG11" s="305">
        <f t="shared" si="47"/>
        <v>0.69762096774193549</v>
      </c>
      <c r="DH11" s="88">
        <f>[1]DISP_DIC!$M$20</f>
        <v>51903</v>
      </c>
      <c r="DI11" s="47">
        <v>100</v>
      </c>
      <c r="DK11" s="43" t="s">
        <v>33</v>
      </c>
      <c r="DL11" s="44">
        <v>9</v>
      </c>
      <c r="DM11" s="13">
        <f>[2]DISP_ENE!$C$20</f>
        <v>742</v>
      </c>
      <c r="DN11" s="299">
        <f>[2]DISP_ENE!$D$20</f>
        <v>686</v>
      </c>
      <c r="DO11" s="13">
        <f>[2]DISP_ENE!$E$20</f>
        <v>56</v>
      </c>
      <c r="DP11" s="13">
        <f>[2]DISP_ENE!$F$20</f>
        <v>2</v>
      </c>
      <c r="DQ11" s="188">
        <f t="shared" si="48"/>
        <v>2.6881720430107529E-3</v>
      </c>
      <c r="DR11" s="13">
        <f>[2]DISP_ENE!$G$20</f>
        <v>0</v>
      </c>
      <c r="DS11" s="188">
        <f t="shared" si="6"/>
        <v>0</v>
      </c>
      <c r="DT11" s="13">
        <f>[2]DISP_ENE!$H$20</f>
        <v>0</v>
      </c>
      <c r="DU11" s="188">
        <f t="shared" si="7"/>
        <v>0</v>
      </c>
      <c r="DV11" s="15">
        <v>1</v>
      </c>
      <c r="DW11" s="188">
        <f t="shared" si="49"/>
        <v>0.99731182795698925</v>
      </c>
      <c r="DX11" s="162">
        <f t="shared" si="50"/>
        <v>0.99596774193548387</v>
      </c>
      <c r="DY11" s="256">
        <f t="shared" si="51"/>
        <v>4.3541364296081275E-3</v>
      </c>
      <c r="DZ11" s="305">
        <f t="shared" si="52"/>
        <v>0.65603494623655911</v>
      </c>
      <c r="EA11" s="88">
        <f>[2]DISP_ENE!$M$20</f>
        <v>48809</v>
      </c>
      <c r="EB11" s="47">
        <v>100</v>
      </c>
      <c r="ED11" s="43" t="s">
        <v>33</v>
      </c>
      <c r="EE11" s="44">
        <v>9</v>
      </c>
      <c r="EF11" s="13">
        <f>[2]DISP_FEB!$C$20</f>
        <v>499</v>
      </c>
      <c r="EG11" s="299">
        <f>[2]DISP_FEB!$D$20</f>
        <v>499</v>
      </c>
      <c r="EH11" s="13">
        <f>[2]DISP_FEB!$E$20</f>
        <v>0</v>
      </c>
      <c r="EI11" s="13">
        <f>[2]DISP_FEB!$F$20</f>
        <v>51</v>
      </c>
      <c r="EJ11" s="188">
        <f t="shared" si="53"/>
        <v>7.3275862068965511E-2</v>
      </c>
      <c r="EK11" s="13">
        <f>[2]DISP_FEB!$G$20</f>
        <v>0</v>
      </c>
      <c r="EL11" s="188">
        <f t="shared" si="8"/>
        <v>0</v>
      </c>
      <c r="EM11" s="13">
        <f>[2]DISP_FEB!$H$20</f>
        <v>146</v>
      </c>
      <c r="EN11" s="188">
        <f t="shared" si="9"/>
        <v>0.20977011494252873</v>
      </c>
      <c r="EO11" s="15">
        <v>15</v>
      </c>
      <c r="EP11" s="188">
        <f t="shared" si="54"/>
        <v>0.71695402298850575</v>
      </c>
      <c r="EQ11" s="162">
        <f t="shared" si="55"/>
        <v>0.6954022988505747</v>
      </c>
      <c r="ER11" s="256">
        <f t="shared" si="56"/>
        <v>0.1168141592920354</v>
      </c>
      <c r="ES11" s="305">
        <f t="shared" si="57"/>
        <v>0.50255747126436778</v>
      </c>
      <c r="ET11" s="88">
        <f>[2]DISP_FEB!$M$20</f>
        <v>34978</v>
      </c>
      <c r="EU11" s="47">
        <v>100</v>
      </c>
      <c r="EW11" s="43" t="s">
        <v>33</v>
      </c>
      <c r="EX11" s="44">
        <v>9</v>
      </c>
      <c r="EY11" s="13">
        <f>[2]DISP_MAR!$C$20</f>
        <v>357</v>
      </c>
      <c r="EZ11" s="299">
        <f>[2]DISP_MAR!$D$20</f>
        <v>331</v>
      </c>
      <c r="FA11" s="13">
        <f>[2]DISP_MAR!$E$20</f>
        <v>26</v>
      </c>
      <c r="FB11" s="13">
        <f>[2]DISP_MAR!$F$20</f>
        <v>387</v>
      </c>
      <c r="FC11" s="188">
        <f t="shared" ref="FC11" si="92">(FB11/$EX$4)</f>
        <v>0.52016129032258063</v>
      </c>
      <c r="FD11" s="13">
        <f>[2]DISP_MAR!$G$20</f>
        <v>0</v>
      </c>
      <c r="FE11" s="188">
        <f t="shared" si="59"/>
        <v>0</v>
      </c>
      <c r="FF11" s="13">
        <f>[2]DISP_MAR!$H$20</f>
        <v>0</v>
      </c>
      <c r="FG11" s="188">
        <f t="shared" si="59"/>
        <v>0</v>
      </c>
      <c r="FH11" s="15">
        <v>66</v>
      </c>
      <c r="FI11" s="188">
        <f t="shared" si="60"/>
        <v>0.47983870967741937</v>
      </c>
      <c r="FJ11" s="188">
        <f t="shared" si="61"/>
        <v>0.3911290322580645</v>
      </c>
      <c r="FK11" s="256">
        <f t="shared" si="62"/>
        <v>0.57780612244897955</v>
      </c>
      <c r="FL11" s="305">
        <f t="shared" si="63"/>
        <v>0.24529569892473119</v>
      </c>
      <c r="FM11" s="88">
        <f>[2]DISP_MAR!$M$20</f>
        <v>18250</v>
      </c>
      <c r="FN11" s="47">
        <v>100</v>
      </c>
      <c r="FP11" s="43" t="s">
        <v>33</v>
      </c>
      <c r="FQ11" s="44">
        <v>9</v>
      </c>
      <c r="FR11" s="13">
        <f>[2]DISP_ABR!$C$20</f>
        <v>674</v>
      </c>
      <c r="FS11" s="299">
        <f>[2]DISP_ABR!$D$20</f>
        <v>674</v>
      </c>
      <c r="FT11" s="13">
        <f>[2]DISP_ABR!$E$20</f>
        <v>0</v>
      </c>
      <c r="FU11" s="13">
        <f>[2]DISP_ABR!$F$20</f>
        <v>46</v>
      </c>
      <c r="FV11" s="188">
        <f t="shared" si="10"/>
        <v>6.3888888888888884E-2</v>
      </c>
      <c r="FW11" s="13">
        <f>[2]DISP_ABR!$G$20</f>
        <v>0</v>
      </c>
      <c r="FX11" s="188">
        <f t="shared" si="11"/>
        <v>0</v>
      </c>
      <c r="FY11" s="13">
        <f>[2]DISP_ABR!$H$20</f>
        <v>0</v>
      </c>
      <c r="FZ11" s="188">
        <f t="shared" si="64"/>
        <v>0</v>
      </c>
      <c r="GA11" s="15">
        <v>78</v>
      </c>
      <c r="GB11" s="188">
        <f t="shared" si="65"/>
        <v>0.93611111111111112</v>
      </c>
      <c r="GC11" s="188">
        <f t="shared" si="66"/>
        <v>0.82777777777777772</v>
      </c>
      <c r="GD11" s="256">
        <f t="shared" si="12"/>
        <v>0.15538847117794485</v>
      </c>
      <c r="GE11" s="305">
        <f t="shared" si="67"/>
        <v>0.68791666666666662</v>
      </c>
      <c r="GF11" s="88">
        <f>[2]DISP_ABR!$M$20</f>
        <v>49530</v>
      </c>
      <c r="GG11" s="47">
        <v>100</v>
      </c>
      <c r="GI11" s="43" t="s">
        <v>33</v>
      </c>
      <c r="GJ11" s="44">
        <v>9</v>
      </c>
      <c r="GK11" s="13">
        <f>[2]DISP_MAY!C16</f>
        <v>0</v>
      </c>
      <c r="GL11" s="299">
        <f>[2]DISP_MAY!D16</f>
        <v>0</v>
      </c>
      <c r="GM11" s="13">
        <f>[2]DISP_MAY!E16</f>
        <v>0</v>
      </c>
      <c r="GN11" s="13">
        <f>[2]DISP_MAY!F16</f>
        <v>744</v>
      </c>
      <c r="GO11" s="162">
        <f t="shared" si="68"/>
        <v>1</v>
      </c>
      <c r="GP11" s="240">
        <f>[2]DISP_MAY!$G$16</f>
        <v>0</v>
      </c>
      <c r="GQ11" s="188">
        <f t="shared" si="69"/>
        <v>0</v>
      </c>
      <c r="GR11" s="240">
        <f>[2]DISP_MAY!$H$16</f>
        <v>0</v>
      </c>
      <c r="GS11" s="162">
        <f t="shared" si="70"/>
        <v>0</v>
      </c>
      <c r="GT11" s="15">
        <v>201</v>
      </c>
      <c r="GU11" s="188">
        <f t="shared" si="83"/>
        <v>0</v>
      </c>
      <c r="GV11" s="188">
        <f t="shared" si="71"/>
        <v>-0.27016129032258063</v>
      </c>
      <c r="GW11" s="256">
        <f t="shared" si="72"/>
        <v>1</v>
      </c>
      <c r="GX11" s="305">
        <f t="shared" si="73"/>
        <v>0</v>
      </c>
      <c r="GY11" s="88">
        <f>[2]DISP_MAY!$M$16</f>
        <v>0</v>
      </c>
      <c r="GZ11" s="47">
        <v>100</v>
      </c>
      <c r="HB11" s="43" t="s">
        <v>33</v>
      </c>
      <c r="HC11" s="44">
        <v>9</v>
      </c>
      <c r="HD11" s="13">
        <f>[2]DISP_JUN!$C$20</f>
        <v>687</v>
      </c>
      <c r="HE11" s="299">
        <f>[2]DISP_JUN!$D$20</f>
        <v>687</v>
      </c>
      <c r="HF11" s="13">
        <f>[2]DISP_JUN!$E$20</f>
        <v>0</v>
      </c>
      <c r="HG11" s="13">
        <f>[2]DISP_JUN!$F$20</f>
        <v>33</v>
      </c>
      <c r="HH11" s="188">
        <f t="shared" si="74"/>
        <v>4.583333333333333E-2</v>
      </c>
      <c r="HI11" s="13">
        <f>[2]DISP_JUN!$G$20</f>
        <v>0</v>
      </c>
      <c r="HJ11" s="188">
        <f t="shared" si="75"/>
        <v>0</v>
      </c>
      <c r="HK11" s="13">
        <f>[2]DISP_JUN!$H$20</f>
        <v>0</v>
      </c>
      <c r="HL11" s="188">
        <f t="shared" si="76"/>
        <v>0</v>
      </c>
      <c r="HM11" s="15">
        <v>22</v>
      </c>
      <c r="HN11" s="188">
        <f t="shared" si="77"/>
        <v>0.95416666666666672</v>
      </c>
      <c r="HO11" s="188">
        <f t="shared" si="78"/>
        <v>0.92361111111111116</v>
      </c>
      <c r="HP11" s="256">
        <f t="shared" si="13"/>
        <v>7.6388888888888895E-2</v>
      </c>
      <c r="HQ11" s="305">
        <f t="shared" si="79"/>
        <v>0.70009722222222226</v>
      </c>
      <c r="HR11" s="88">
        <f>[2]DISP_JUN!$M$20</f>
        <v>50407</v>
      </c>
      <c r="HS11" s="47">
        <v>100</v>
      </c>
    </row>
    <row r="12" spans="1:228" ht="13.8" hidden="1" x14ac:dyDescent="0.3">
      <c r="A12" s="44"/>
      <c r="B12" s="51" t="s">
        <v>37</v>
      </c>
      <c r="C12" s="52">
        <f>SUM(C6:C11)</f>
        <v>3684</v>
      </c>
      <c r="D12" s="300">
        <f t="shared" ref="D12:H12" si="93">SUM(D6:D11)</f>
        <v>3684</v>
      </c>
      <c r="E12" s="53">
        <f>SUM(E6:E11)</f>
        <v>0</v>
      </c>
      <c r="F12" s="52">
        <f t="shared" si="93"/>
        <v>36</v>
      </c>
      <c r="G12" s="187">
        <f>(G6*R6+G7*R7+G8*R8+G9*R9+G10*R10+G11*R11)/R12</f>
        <v>7.2664650537634405E-3</v>
      </c>
      <c r="H12" s="52">
        <f t="shared" si="93"/>
        <v>744</v>
      </c>
      <c r="I12" s="187">
        <f>(I6*R6+I7*R7+I8*R8+I9*R9+I10*R10+I11*R11)/R12</f>
        <v>0.15625</v>
      </c>
      <c r="J12" s="53">
        <f>SUM(J6:J11)</f>
        <v>0</v>
      </c>
      <c r="K12" s="187">
        <f>(K6*R6+K7*R7+K8*R8+K9*R9+K10*R10+K11*R11)/R12</f>
        <v>0</v>
      </c>
      <c r="L12" s="52">
        <f>SUM(L6:L11)</f>
        <v>0</v>
      </c>
      <c r="M12" s="187">
        <f>(M6*R6+M7*R7+M8*R8+M9*R9+M10*R10+M11*R11)/R12</f>
        <v>0.83648353494623662</v>
      </c>
      <c r="N12" s="186">
        <f>(N6*R6+N7*R7+N8*R8+N9*R9+N10*R10+N11*R11)/R12</f>
        <v>0.83648353494623662</v>
      </c>
      <c r="O12" s="186">
        <f>(O6*R6+O7*R7+O8*R8+O9*R9+O10*R10+O11*R11)/R12</f>
        <v>7.2664650537634405E-3</v>
      </c>
      <c r="P12" s="306">
        <f>(P6*R6+P7*R7+P8*R8+P9*R9+P10*R10+P11*R11)/R12</f>
        <v>0.73444640456989241</v>
      </c>
      <c r="Q12" s="145">
        <f>SUM(Q6:Q11)</f>
        <v>349714</v>
      </c>
      <c r="R12" s="55">
        <f>SUM(R6:R11)</f>
        <v>640</v>
      </c>
      <c r="S12" s="36"/>
      <c r="T12" s="44"/>
      <c r="U12" s="59" t="s">
        <v>37</v>
      </c>
      <c r="V12" s="52">
        <f>SUM(V6:V11)</f>
        <v>3511</v>
      </c>
      <c r="W12" s="300">
        <f t="shared" ref="W12:AA12" si="94">SUM(W6:W11)</f>
        <v>3511</v>
      </c>
      <c r="X12" s="53">
        <f>SUM(X6:X11)</f>
        <v>0</v>
      </c>
      <c r="Y12" s="52">
        <f t="shared" si="94"/>
        <v>209</v>
      </c>
      <c r="Z12" s="187">
        <f>(Z6*AK6+Z7*AK7+Z8*AK8+Z9*AK9+Z10*AK10+Z11*AK11)/AK12</f>
        <v>4.4438844086021508E-2</v>
      </c>
      <c r="AA12" s="52">
        <f t="shared" si="94"/>
        <v>744</v>
      </c>
      <c r="AB12" s="187">
        <f>(AB6*AK6+AB7*AK7+AB8*AK8+AB9*AK9+AB10*AK10+AB11*AK11)/AK12</f>
        <v>0.15625</v>
      </c>
      <c r="AC12" s="55">
        <f>SUM(AC6:AC11)</f>
        <v>0</v>
      </c>
      <c r="AD12" s="187">
        <f>(AD6*AK6+AD7*AK7+AD8*AK8+AD9*AK9+AD10*AK10+AD11*AK11)/AK12</f>
        <v>0</v>
      </c>
      <c r="AE12" s="52">
        <f>SUM(AE6:AE11)</f>
        <v>3</v>
      </c>
      <c r="AF12" s="187">
        <f>(AF6*AK6+AF7*AK7+AF8*AK8+AF9*AK9+AF10*AK10+AF11*AK11)/AK12</f>
        <v>0.7993111559139785</v>
      </c>
      <c r="AG12" s="186">
        <f>(AG6*AK6+AG7*AK7+AG8*AK8+AG9*AK9+AG10*AK10+AG11*AK11)/AK12</f>
        <v>0.79868111559139787</v>
      </c>
      <c r="AH12" s="186">
        <f>(AH6*AK6+AH7*AK7+AH8*AK8+AH9*AK9+AH10*AK10+AH11*AK11)/AK12</f>
        <v>4.5068884408602149E-2</v>
      </c>
      <c r="AI12" s="306">
        <f>(AI6*AK6+AI7*AK7+AI8*AK8+AI9*AK9+AI10*AK10+AI11*AK11)/AK12</f>
        <v>0.69815188172042997</v>
      </c>
      <c r="AJ12" s="145">
        <f>SUM(AJ6:AJ11)</f>
        <v>332432</v>
      </c>
      <c r="AK12" s="55">
        <f>SUM(AK6:AK11)</f>
        <v>640</v>
      </c>
      <c r="AL12" s="36"/>
      <c r="AM12" s="44"/>
      <c r="AN12" s="51" t="s">
        <v>37</v>
      </c>
      <c r="AO12" s="52">
        <f>SUM(AO6:AO11)</f>
        <v>3557</v>
      </c>
      <c r="AP12" s="300">
        <f t="shared" ref="AP12" si="95">SUM(AP6:AP11)</f>
        <v>3557</v>
      </c>
      <c r="AQ12" s="53">
        <f>SUM(AQ6:AQ11)</f>
        <v>0</v>
      </c>
      <c r="AR12" s="52">
        <f t="shared" ref="AR12" si="96">SUM(AR6:AR11)</f>
        <v>43</v>
      </c>
      <c r="AS12" s="187">
        <f>(AS6*BD6+AS7*BD7+AS8*BD8+AS9*BD9+AS10*BD10+AS11*BD11)/BD12</f>
        <v>1.015625E-2</v>
      </c>
      <c r="AT12" s="52">
        <f t="shared" ref="AT12" si="97">SUM(AT6:AT11)</f>
        <v>720</v>
      </c>
      <c r="AU12" s="187">
        <f>(AU6*BD6+AU7*BD7+AU8*BD8+AU9*BD9+AU10*BD10+AU11*BD11)/BD12</f>
        <v>0.15625</v>
      </c>
      <c r="AV12" s="55">
        <f>SUM(AV6:AV11)</f>
        <v>0</v>
      </c>
      <c r="AW12" s="187">
        <f>(AW6*BD6+AW7*BD7+AW8*BD8+AW9*BD9+AW10*BD10+AW11*BD11)/BD12</f>
        <v>0</v>
      </c>
      <c r="AX12" s="52">
        <f>SUM(AX6:AX11)</f>
        <v>10</v>
      </c>
      <c r="AY12" s="187">
        <f>(AY6*BD6+AY7*BD7+AY8*BD8+AY9*BD9+AY10*BD10+AY11*BD11)/BD12</f>
        <v>0.83359375000000002</v>
      </c>
      <c r="AZ12" s="186">
        <f>(AZ6*BD6+AZ7*BD7+AZ8*BD8+AZ9*BD9+AZ10*BD10+AZ11*BD11)/BD12</f>
        <v>0.83142361111111129</v>
      </c>
      <c r="BA12" s="186">
        <f>(BA6*BD6+BA7*BD7+BA8*BD8+BA9*BD9+BA10*BD10+BA11*BD11)/BD12</f>
        <v>1.229666095890411E-2</v>
      </c>
      <c r="BB12" s="306">
        <f>(BB6*BD6+BB7*BD7+BB8*BD8+BB9*BD9+BB10*BD10+BB11*BD11)/BD12</f>
        <v>0.71196180555555566</v>
      </c>
      <c r="BC12" s="145">
        <f>SUM(BC6:BC11)</f>
        <v>328072</v>
      </c>
      <c r="BD12" s="55">
        <f>SUM(BD6:BD11)</f>
        <v>640</v>
      </c>
      <c r="BE12" s="36"/>
      <c r="BF12" s="44"/>
      <c r="BG12" s="51" t="s">
        <v>37</v>
      </c>
      <c r="BH12" s="52">
        <f>SUM(BH6:BH11)</f>
        <v>3609</v>
      </c>
      <c r="BI12" s="300">
        <f t="shared" ref="BI12" si="98">SUM(BI6:BI11)</f>
        <v>3609</v>
      </c>
      <c r="BJ12" s="53">
        <f>SUM(BJ6:BJ11)</f>
        <v>0</v>
      </c>
      <c r="BK12" s="52">
        <f t="shared" ref="BK12" si="99">SUM(BK6:BK11)</f>
        <v>202</v>
      </c>
      <c r="BL12" s="187">
        <f>(BL6*BW6+BL7*BW7+BL8*BW8+BL9*BW9+BL10*BW10+BL11*BW11)/BW12</f>
        <v>4.0196572580645164E-2</v>
      </c>
      <c r="BM12" s="52">
        <f t="shared" ref="BM12" si="100">SUM(BM6:BM11)</f>
        <v>653</v>
      </c>
      <c r="BN12" s="187">
        <f>(BN6*BW6+BN7*BW7+BN8*BW8+BN9*BW9+BN10*BW10+BN11*BW11)/BW12</f>
        <v>0.13713877688172044</v>
      </c>
      <c r="BO12" s="55">
        <f>SUM(BO6:BO11)</f>
        <v>0</v>
      </c>
      <c r="BP12" s="187">
        <f>(BP6*BW6+BP7*BW7+BP8*BW8+BP9*BW9+BP10*BW10+BP11*BW11)/BW12</f>
        <v>0</v>
      </c>
      <c r="BQ12" s="52">
        <f>SUM(BQ6:BQ11)</f>
        <v>15</v>
      </c>
      <c r="BR12" s="187">
        <f>(BR6*BW6+BR7*BW7+BR8*BW8+BR9*BW9+BR10*BW10+BR11*BW11)/BW12</f>
        <v>0.82266465053763438</v>
      </c>
      <c r="BS12" s="186">
        <f>(BS6*BW6+BS7*BW7+BS8*BW8+BS9*BW9+BS10*BW10+BS11*BW11)/BW12</f>
        <v>0.81951444892473124</v>
      </c>
      <c r="BT12" s="186">
        <f>(BT6*BW6+BT7*BW7+BT8*BW8+BT9*BW9+BT10*BW10+BT11*BW11)/BW12</f>
        <v>4.3251313538611932E-2</v>
      </c>
      <c r="BU12" s="306">
        <f>(BU6*BW6+BU7*BW7+BU8*BW8+BU9*BW9+BU10*BW10+BU11*BW11)/BW12</f>
        <v>0.66009534610215059</v>
      </c>
      <c r="BV12" s="145">
        <f>SUM(BV6:BV11)</f>
        <v>314311</v>
      </c>
      <c r="BW12" s="55">
        <f>SUM(BW6:BW11)</f>
        <v>640</v>
      </c>
      <c r="BX12" s="36"/>
      <c r="BY12" s="44"/>
      <c r="BZ12" s="51" t="s">
        <v>37</v>
      </c>
      <c r="CA12" s="52">
        <f>SUM(CA6:CA11)</f>
        <v>3410</v>
      </c>
      <c r="CB12" s="300">
        <f t="shared" ref="CB12" si="101">SUM(CB6:CB11)</f>
        <v>3410</v>
      </c>
      <c r="CC12" s="53">
        <f>SUM(CC6:CC11)</f>
        <v>0</v>
      </c>
      <c r="CD12" s="52">
        <f t="shared" ref="CD12" si="102">SUM(CD6:CD11)</f>
        <v>772</v>
      </c>
      <c r="CE12" s="187">
        <f>(CE6*CP6+CE7*CP7+CE8*CP8+CE9*CP9+CE10*CP10+CE11*CP11)/CP12</f>
        <v>0.12126736111111111</v>
      </c>
      <c r="CF12" s="53">
        <f t="shared" ref="CF12" si="103">SUM(CF6:CF11)</f>
        <v>0</v>
      </c>
      <c r="CG12" s="187">
        <f>(CG6*CP6+CG7*CP7+CG8*CP8+CG9*CP9+CG10*CP10+CG11*CP11)/CP12</f>
        <v>0</v>
      </c>
      <c r="CH12" s="55">
        <f>SUM(CH6:CH11)</f>
        <v>138</v>
      </c>
      <c r="CI12" s="187">
        <f>(CI6*CP6+CI7*CP7+CI8*CP8+CI9*CP9+CI10*CP10+CI11*CP11)/CP12</f>
        <v>3.2421875000000003E-2</v>
      </c>
      <c r="CJ12" s="52">
        <f>SUM(CJ6:CJ11)</f>
        <v>0</v>
      </c>
      <c r="CK12" s="187">
        <f>(CK6*CP6+CK7*CP7+CK8*CP8+CK9*CP9+CK10*CP10+CK11*CP11)/CP12</f>
        <v>0.84631076388888893</v>
      </c>
      <c r="CL12" s="186">
        <f>(CL6*CP6+CL7*CP7+CL8*CP8+CL9*CP9+CL10*CP10+CL11*CP11)/CP12</f>
        <v>0.84631076388888893</v>
      </c>
      <c r="CM12" s="186">
        <f>(CM6*CP6+CM7*CP7+CM8*CP8+CM9*CP9+CM10*CP10+CM11*CP11)/CP12</f>
        <v>0.12189184236003474</v>
      </c>
      <c r="CN12" s="306">
        <f>(CN6*CP6+CN7*CP7+CN8*CP8+CN9*CP9+CN10*CP10+CN11*CP11)/CP12</f>
        <v>0.65453342013888882</v>
      </c>
      <c r="CO12" s="145">
        <f>SUM(CO6:CO11)</f>
        <v>301609</v>
      </c>
      <c r="CP12" s="55">
        <f>SUM(CP6:CP11)</f>
        <v>640</v>
      </c>
      <c r="CQ12" s="36"/>
      <c r="CR12" s="44"/>
      <c r="CS12" s="51" t="s">
        <v>37</v>
      </c>
      <c r="CT12" s="52">
        <f>SUM(CT6:CT11)</f>
        <v>3468</v>
      </c>
      <c r="CU12" s="300">
        <f t="shared" ref="CU12" si="104">SUM(CU6:CU11)</f>
        <v>3468</v>
      </c>
      <c r="CV12" s="53">
        <f>SUM(CV6:CV11)</f>
        <v>0</v>
      </c>
      <c r="CW12" s="52">
        <f t="shared" ref="CW12" si="105">SUM(CW6:CW11)</f>
        <v>62</v>
      </c>
      <c r="CX12" s="187">
        <f>(CX6*DI6+CX7*DI7+CX8*DI8+CX9*DI9+CX10*DI10+CX11*DI11)/DI12</f>
        <v>1.3020833333333332E-2</v>
      </c>
      <c r="CY12" s="52">
        <f t="shared" ref="CY12" si="106">SUM(CY6:CY11)</f>
        <v>765</v>
      </c>
      <c r="CZ12" s="187">
        <f>(CZ6*DI6+CZ7*DI7+CZ8*DI8+CZ9*DI9+CZ10*DI10+CZ11*DI11)/DI12</f>
        <v>0.17578124999999997</v>
      </c>
      <c r="DA12" s="55">
        <f>SUM(DA6:DA11)</f>
        <v>169</v>
      </c>
      <c r="DB12" s="187">
        <f>(DB6*DI6+DB7*DI7+DB8*DI8+DB9*DI9+DB10*DI10+DB11*DI11)/DI12</f>
        <v>3.6878360215053765E-2</v>
      </c>
      <c r="DC12" s="52">
        <f>SUM(DC6:DC11)</f>
        <v>55</v>
      </c>
      <c r="DD12" s="187">
        <f>(DD6*DI6+DD7*DI7+DD8*DI8+DD9*DI9+DD10*DI10+DD11*DI11)/DI12</f>
        <v>0.77431955645161288</v>
      </c>
      <c r="DE12" s="186">
        <f>(DE6*DI6+DE7*DI7+DE8*DI8+DE9*DI9+DE10*DI10+DE11*DI11)/DI12</f>
        <v>0.761760752688172</v>
      </c>
      <c r="DF12" s="186">
        <f>(DF6*DI6+DF7*DI7+DF8*DI8+DF9*DI9+DF10*DI10+DF11*DI11)/DI12</f>
        <v>3.3012025929006525E-2</v>
      </c>
      <c r="DG12" s="306">
        <f>(DG6*DI6+DG7*DI7+DG8*DI8+DG9*DI9+DG10*DI10+DG11*DI11)/DI12</f>
        <v>0.6221039146505376</v>
      </c>
      <c r="DH12" s="145">
        <f>SUM(DH6:DH11)</f>
        <v>296221</v>
      </c>
      <c r="DI12" s="55">
        <f>SUM(DI6:DI11)</f>
        <v>640</v>
      </c>
      <c r="DJ12" s="36"/>
      <c r="DK12" s="44"/>
      <c r="DL12" s="59" t="s">
        <v>37</v>
      </c>
      <c r="DM12" s="52">
        <f>SUM(DM6:DM11)</f>
        <v>4436</v>
      </c>
      <c r="DN12" s="300">
        <f t="shared" ref="DN12" si="107">SUM(DN6:DN11)</f>
        <v>4205</v>
      </c>
      <c r="DO12" s="52">
        <f>SUM(DO6:DO11)</f>
        <v>231</v>
      </c>
      <c r="DP12" s="52">
        <f t="shared" ref="DP12" si="108">SUM(DP6:DP11)</f>
        <v>28</v>
      </c>
      <c r="DQ12" s="187">
        <f>(DQ6*EB6+DQ7*EB7+DQ8*EB8+DQ9*EB9+DQ10*EB10+DQ11*EB11)/EB12</f>
        <v>5.5863575268817207E-3</v>
      </c>
      <c r="DR12" s="53">
        <f t="shared" ref="DR12" si="109">SUM(DR6:DR11)</f>
        <v>0</v>
      </c>
      <c r="DS12" s="187">
        <f>(DS6*EB6+DS7*EB7+DS8*EB8+DS9*EB9+DS10*EB10+DS11*EB11)/EB12</f>
        <v>0</v>
      </c>
      <c r="DT12" s="53">
        <f>SUM(DT6:DT11)</f>
        <v>0</v>
      </c>
      <c r="DU12" s="187">
        <f>(DU6*EB6+DU7*EB7+DU8*EB8+DU9*EB9+DU10*EB10+DU11*EB11)/EB12</f>
        <v>0</v>
      </c>
      <c r="DV12" s="52">
        <f>SUM(DV6:DV11)</f>
        <v>68</v>
      </c>
      <c r="DW12" s="187">
        <f>(DW6*EB6+DW7*EB7+DW8*EB8+DW9*EB9+DW10*EB10+DW11*EB11)/EB12</f>
        <v>0.99441364247311836</v>
      </c>
      <c r="DX12" s="186">
        <f>(DX6*EB6+DX7*EB7+DX8*EB8+DX9*EB9+DX10*EB10+DX11*EB11)/EB12</f>
        <v>0.97408434139784961</v>
      </c>
      <c r="DY12" s="186">
        <f>(DY6*EB6+DY7*EB7+DY8*EB8+DY9*EB9+DY10*EB10+DY11*EB11)/EB12</f>
        <v>2.6091935364595663E-2</v>
      </c>
      <c r="DZ12" s="306">
        <f>(DZ6*EB6+DZ7*EB7+DZ8*EB8+DZ9*EB9+DZ10*EB10+DZ11*EB11)/EB12</f>
        <v>0.74229880712365603</v>
      </c>
      <c r="EA12" s="145">
        <f>SUM(EA6:EA11)</f>
        <v>353453</v>
      </c>
      <c r="EB12" s="55">
        <f>SUM(EB6:EB11)</f>
        <v>640</v>
      </c>
      <c r="EC12" s="36"/>
      <c r="ED12" s="44"/>
      <c r="EE12" s="51" t="s">
        <v>37</v>
      </c>
      <c r="EF12" s="52">
        <f>SUM(EF6:EF11)</f>
        <v>3125</v>
      </c>
      <c r="EG12" s="300">
        <f t="shared" ref="EG12" si="110">SUM(EG6:EG11)</f>
        <v>2986</v>
      </c>
      <c r="EH12" s="52">
        <f>SUM(EH6:EH11)</f>
        <v>139</v>
      </c>
      <c r="EI12" s="52">
        <f t="shared" ref="EI12" si="111">SUM(EI6:EI11)</f>
        <v>855</v>
      </c>
      <c r="EJ12" s="187">
        <f>(EJ6*EU6+EJ7*EU7+EJ8*EU8+EJ9*EU9+EJ10*EU10+EJ11*EU11)/EU12</f>
        <v>0.15481321839080461</v>
      </c>
      <c r="EK12" s="53">
        <f t="shared" ref="EK12" si="112">SUM(EK6:EK11)</f>
        <v>0</v>
      </c>
      <c r="EL12" s="187">
        <f>(EL6*EU6+EL7*EU7+EL8*EU8+EL9*EU9+EL10*EU10+EL11*EU11)/EU12</f>
        <v>0</v>
      </c>
      <c r="EM12" s="55">
        <f>SUM(EM6:EM11)</f>
        <v>196</v>
      </c>
      <c r="EN12" s="187">
        <f>(EN6*EU6+EN7*EU7+EN8*EU8+EN9*EU9+EN10*EU10+EN11*EU11)/EU12</f>
        <v>4.4674928160919544E-2</v>
      </c>
      <c r="EO12" s="52">
        <f>SUM(EO6:EO11)</f>
        <v>282</v>
      </c>
      <c r="EP12" s="187">
        <f>(EP6*EU6+EP7*EU7+EP8*EU8+EP9*EU9+EP10*EU10+EP11*EU11)/EU12</f>
        <v>0.8005118534482758</v>
      </c>
      <c r="EQ12" s="163">
        <f>(EQ6*EU6+EQ7*EU7+EQ8*EU8+EQ9*EU9+EQ10*EU10+EQ11*EU11)/EU12</f>
        <v>0.72822377873563227</v>
      </c>
      <c r="ER12" s="186">
        <f>(ER6*EU6+ER7*EU7+ER8*EU8+ER9*EU9+ER10*EU10+ER11*EU11)/EU12</f>
        <v>0.22854937918703938</v>
      </c>
      <c r="ES12" s="306">
        <f>(ES6*EU6+ES7*EU7+ES8*EU8+ES9*EU9+ES10*EU10+ES11*EU11)/EU12</f>
        <v>0.59158135775862075</v>
      </c>
      <c r="ET12" s="145">
        <f>SUM(ET6:ET11)</f>
        <v>263514</v>
      </c>
      <c r="EU12" s="55">
        <f>SUM(EU6:EU11)</f>
        <v>640</v>
      </c>
      <c r="EV12" s="36"/>
      <c r="EW12" s="44"/>
      <c r="EX12" s="51" t="s">
        <v>37</v>
      </c>
      <c r="EY12" s="52">
        <f>SUM(EY6:EY11)</f>
        <v>3581</v>
      </c>
      <c r="EZ12" s="300">
        <f t="shared" ref="EZ12" si="113">SUM(EZ6:EZ11)</f>
        <v>3252</v>
      </c>
      <c r="FA12" s="52">
        <f>SUM(FA6:FA11)</f>
        <v>329</v>
      </c>
      <c r="FB12" s="52">
        <f t="shared" ref="FB12" si="114">SUM(FB6:FB11)</f>
        <v>802</v>
      </c>
      <c r="FC12" s="187">
        <f>(FC6*FN6+FC7*FN7+FC8*FN8+FC9*FN9+FC10*FN10+FC11*FN11)/FN12</f>
        <v>0.16297043010752688</v>
      </c>
      <c r="FD12" s="52">
        <f t="shared" ref="FD12" si="115">SUM(FD6:FD11)</f>
        <v>0</v>
      </c>
      <c r="FE12" s="187">
        <f>(FE6*FN6+FE7*FN7+FE8*FN8+FE9*FN9+FE10*FN10+FE11*FN11)/FN12</f>
        <v>0</v>
      </c>
      <c r="FF12" s="55">
        <f>SUM(FF6:FF11)</f>
        <v>81</v>
      </c>
      <c r="FG12" s="187">
        <f>(FG6*FN6+FG7*FN7+FG8*FN8+FG9*FN9+FG10*FN10+FG11*FN11)/FN12</f>
        <v>1.8397177419354836E-2</v>
      </c>
      <c r="FH12" s="52">
        <f>SUM(FH6:FH11)</f>
        <v>217</v>
      </c>
      <c r="FI12" s="187">
        <f>(FI6*FN6+FI7*FN7+FI8*FN8+FI9*FN9+FI10*FN10+FI11*FN11)/FN12</f>
        <v>0.81863239247311836</v>
      </c>
      <c r="FJ12" s="186">
        <f>(FJ6*FN6+FJ7*FN7+FJ8*FN8+FJ9*FN9+FJ10*FN10+FJ11*FN11)/FN12</f>
        <v>0.77091733870967738</v>
      </c>
      <c r="FK12" s="186">
        <f>(FK6*FN6+FK7*FN7+FK8*FN8+FK9*FN9+FK10*FN10+FK11*FN11)/FN12</f>
        <v>0.2243042152849013</v>
      </c>
      <c r="FL12" s="306">
        <f>(FL6*FN6+FL7*FN7+FL8*FN8+FL9*FN9+FL10*FN10+FL11*FN11)/FN12</f>
        <v>0.57793178763440856</v>
      </c>
      <c r="FM12" s="145">
        <f>SUM(FM6:FM11)</f>
        <v>275188</v>
      </c>
      <c r="FN12" s="55">
        <f>SUM(FN6:FN11)</f>
        <v>640</v>
      </c>
      <c r="FO12" s="36"/>
      <c r="FP12" s="44"/>
      <c r="FQ12" s="51" t="s">
        <v>37</v>
      </c>
      <c r="FR12" s="54">
        <f>SUM(FR6:FR11)</f>
        <v>1824</v>
      </c>
      <c r="FS12" s="316">
        <f t="shared" ref="FS12" si="116">SUM(FS6:FS11)</f>
        <v>1824</v>
      </c>
      <c r="FT12" s="53">
        <f>SUM(FT6:FT11)</f>
        <v>0</v>
      </c>
      <c r="FU12" s="54">
        <f t="shared" ref="FU12" si="117">SUM(FU6:FU11)</f>
        <v>2496</v>
      </c>
      <c r="FV12" s="187">
        <f>(FV6*GG6+FV7*GG7+FV8*GG8+FV9*GG9+FV10*GG10+FV11*GG11)/GG12</f>
        <v>0.57573784722222232</v>
      </c>
      <c r="FW12" s="52">
        <f t="shared" ref="FW12" si="118">SUM(FW6:FW11)</f>
        <v>0</v>
      </c>
      <c r="FX12" s="187">
        <f>(FX6*GG6+FX7*GG7+FX8*GG8+FX9*GG9+FX10*GG10+FX11*GG11)/GG12</f>
        <v>0</v>
      </c>
      <c r="FY12" s="55">
        <f>SUM(FY6:FY11)</f>
        <v>0</v>
      </c>
      <c r="FZ12" s="187">
        <f>(FZ6*GG6+FZ7*GG7+FZ8*GG8+FZ9*GG9+FZ10*GG10+FZ11*GG11)/GG12</f>
        <v>0</v>
      </c>
      <c r="GA12" s="52">
        <f>SUM(GA6:GA11)</f>
        <v>78</v>
      </c>
      <c r="GB12" s="187">
        <f>(GB6*GG6+GB7*GG7+GB8*GG8+GB9*GG9+GB10*GG10+GB11*GG11)/GG12</f>
        <v>0.42426215277777779</v>
      </c>
      <c r="GC12" s="163">
        <f>(GC6*GG6+GC7*GG7+GC8*GG8+GC9*GG9+GC10*GG10+GC11*GG11)/GG12</f>
        <v>0.40733506944444448</v>
      </c>
      <c r="GD12" s="186">
        <f>(GD6*GG6+GD7*GG7+GD8*GG8+GD9*GG9+GD10*GG10+GD11*GG11)/GG12</f>
        <v>0.59003465695488733</v>
      </c>
      <c r="GE12" s="306">
        <f>(GE6*GG6+GE7*GG7+GE8*GG8+GE9*GG9+GE10*GG10+GE11*GG11)/GG12</f>
        <v>0.35665581597222218</v>
      </c>
      <c r="GF12" s="145">
        <f>SUM(GF6:GF11)</f>
        <v>164347</v>
      </c>
      <c r="GG12" s="55">
        <f>SUM(GG6:GG11)</f>
        <v>640</v>
      </c>
      <c r="GH12" s="36"/>
      <c r="GI12" s="44"/>
      <c r="GJ12" s="51" t="s">
        <v>37</v>
      </c>
      <c r="GK12" s="52">
        <f>SUM(GK6:GK11)</f>
        <v>1454</v>
      </c>
      <c r="GL12" s="300">
        <f t="shared" ref="GL12" si="119">SUM(GL6:GL11)</f>
        <v>1454</v>
      </c>
      <c r="GM12" s="53">
        <f>SUM(GM6:GM11)</f>
        <v>0</v>
      </c>
      <c r="GN12" s="52">
        <f t="shared" ref="GN12" si="120">SUM(GN6:GN11)</f>
        <v>1493</v>
      </c>
      <c r="GO12" s="187">
        <f>(GO6*GZ6+GO7*GZ7+GO8*GZ8+GO9*GZ9+GO10*GZ10+GO11*GZ11)/GZ12</f>
        <v>0.31418010752688169</v>
      </c>
      <c r="GP12" s="242">
        <f t="shared" ref="GP12" si="121">SUM(GP6:GP11)</f>
        <v>0</v>
      </c>
      <c r="GQ12" s="187">
        <f>(GQ6*GZ6+GQ7*GZ7+GQ8*GZ8+GQ9*GZ9+GQ10*GZ10+GQ11*GZ11)/GZ12</f>
        <v>0</v>
      </c>
      <c r="GR12" s="242">
        <f>SUM(GR6:GR11)</f>
        <v>29</v>
      </c>
      <c r="GS12" s="203">
        <f>(GS6*GZ6+GS7*GZ7+GS8*GZ8+GS9*GZ9+GS10*GZ10+GS11*GZ11)/GZ12</f>
        <v>9.7446236559139785E-3</v>
      </c>
      <c r="GT12" s="52">
        <f>SUM(GT6:GT11)</f>
        <v>284</v>
      </c>
      <c r="GU12" s="187">
        <f>(GU6*GZ6+GU7*GZ7+GU8*GZ8+GU9*GZ9+GU10*GZ10+GU11*GZ11)/GZ12</f>
        <v>0.48857526881720437</v>
      </c>
      <c r="GV12" s="186">
        <f>(GV6*GZ6+GV7*GZ7+GV8*GZ8+GV9*GZ9+GV10*GZ10+GV11*GZ11)/GZ12</f>
        <v>0.42813340053763438</v>
      </c>
      <c r="GW12" s="186">
        <f>(GW6*GZ6+GW7*GZ7+GW8*GZ8+GW9*GZ9+GW10*GZ10+GW11*GZ11)/GZ12</f>
        <v>0.32624800335561466</v>
      </c>
      <c r="GX12" s="306">
        <f>(GX6*GZ6+GX7*GZ7+GX8*GZ8+GX9*GZ9+GX10*GZ10+GX11*GZ11)/GZ12</f>
        <v>0.28951192876344084</v>
      </c>
      <c r="GY12" s="145">
        <f>SUM(GY6:GY11)</f>
        <v>137854</v>
      </c>
      <c r="GZ12" s="55">
        <f>SUM(GZ6:GZ11)</f>
        <v>640</v>
      </c>
      <c r="HA12" s="36"/>
      <c r="HB12" s="44"/>
      <c r="HC12" s="59" t="s">
        <v>37</v>
      </c>
      <c r="HD12" s="52">
        <f>SUM(HD6:HD11)</f>
        <v>2080</v>
      </c>
      <c r="HE12" s="300">
        <f t="shared" ref="HE12" si="122">SUM(HE6:HE11)</f>
        <v>2080</v>
      </c>
      <c r="HF12" s="53">
        <f>SUM(HF6:HF11)</f>
        <v>0</v>
      </c>
      <c r="HG12" s="52">
        <f t="shared" ref="HG12" si="123">SUM(HG6:HG11)</f>
        <v>2240</v>
      </c>
      <c r="HH12" s="187">
        <f>(HH6*HS6+HH7*HS7+HH8*HS8+HH9*HS9+HH10*HS10+HH11*HS11)/HS12</f>
        <v>0.42235243055555555</v>
      </c>
      <c r="HI12" s="52">
        <f t="shared" ref="HI12" si="124">SUM(HI6:HI11)</f>
        <v>0</v>
      </c>
      <c r="HJ12" s="187">
        <f>(HJ6*HS6+HJ7*HS7+HJ8*HS8+HJ9*HS9+HJ10*HS10+HJ11*HS11)/HS12</f>
        <v>0</v>
      </c>
      <c r="HK12" s="55">
        <f>SUM(HK6:HK11)</f>
        <v>0</v>
      </c>
      <c r="HL12" s="187">
        <f>(HL6*HS6+HL7*HS7+HL8*HS8+HL9*HS9+HL10*HS10+HL11*HS11)/HS12</f>
        <v>0</v>
      </c>
      <c r="HM12" s="52">
        <f>SUM(HM6:HM11)</f>
        <v>22</v>
      </c>
      <c r="HN12" s="187">
        <f>(HN6*HS6+HN7*HS7+HN8*HS8+HN9*HS9+HN10*HS10+HN11*HS11)/HS12</f>
        <v>0.57764756944444451</v>
      </c>
      <c r="HO12" s="186">
        <f>(HO6*HS6+HO7*HS7+HO8*HS8+HO9*HS9+HO10*HS10+HO11*HS11)/HS12</f>
        <v>0.57287326388888893</v>
      </c>
      <c r="HP12" s="186">
        <f>(HP6*HS6+HP7*HS7+HP8*HS8+HP9*HS9+HP10*HS10+HP11*HS11)/HS12</f>
        <v>0.34772099840619308</v>
      </c>
      <c r="HQ12" s="306">
        <f>(HQ6*HS6+HQ7*HS7+HQ8*HS8+HQ9*HS9+HQ10*HS10+HQ11*HS11)/HS12</f>
        <v>0.47898871527777775</v>
      </c>
      <c r="HR12" s="145">
        <f>SUM(HR6:HR11)</f>
        <v>220718</v>
      </c>
      <c r="HS12" s="55">
        <f>SUM(HS6:HS11)</f>
        <v>640</v>
      </c>
      <c r="HT12" s="36"/>
    </row>
    <row r="13" spans="1:228" ht="13.8" hidden="1" x14ac:dyDescent="0.3">
      <c r="A13" s="43" t="s">
        <v>38</v>
      </c>
      <c r="B13" s="44">
        <v>3</v>
      </c>
      <c r="C13" s="13">
        <f>[1]DISP_JUL!$C$30</f>
        <v>532</v>
      </c>
      <c r="D13" s="299">
        <f>[1]DISP_JUL!$D$30</f>
        <v>532</v>
      </c>
      <c r="E13" s="13">
        <f>[1]DISP_JUL!$E$30</f>
        <v>0</v>
      </c>
      <c r="F13" s="13">
        <f>[1]DISP_JUL!$F$30</f>
        <v>212</v>
      </c>
      <c r="G13" s="188">
        <f>(F13/$B$4)</f>
        <v>0.28494623655913981</v>
      </c>
      <c r="H13" s="13">
        <f>[1]DISP_JUL!$G$30</f>
        <v>0</v>
      </c>
      <c r="I13" s="188">
        <f>(H13/$B$4)</f>
        <v>0</v>
      </c>
      <c r="J13" s="13">
        <f>[1]DISP_JUL!$H$30</f>
        <v>0</v>
      </c>
      <c r="K13" s="188">
        <f>(J13/$B$4)</f>
        <v>0</v>
      </c>
      <c r="L13" s="36">
        <v>102</v>
      </c>
      <c r="M13" s="188">
        <f>(C13/$B$4)</f>
        <v>0.71505376344086025</v>
      </c>
      <c r="N13" s="188">
        <f>((C13-L13)/$B$4)</f>
        <v>0.57795698924731187</v>
      </c>
      <c r="O13" s="256">
        <f>IF((AND(D13=0,F13=0)),0,(F13+L13)/(D13+F13+L13))</f>
        <v>0.37115839243498816</v>
      </c>
      <c r="P13" s="305">
        <f>(Q13/($B$4*R13))</f>
        <v>0.48836992234169652</v>
      </c>
      <c r="Q13" s="88">
        <f>[1]DISP_JUL!$M$30</f>
        <v>78483</v>
      </c>
      <c r="R13" s="47">
        <v>216</v>
      </c>
      <c r="T13" s="43" t="s">
        <v>38</v>
      </c>
      <c r="U13" s="44">
        <v>3</v>
      </c>
      <c r="V13" s="13">
        <f>[1]DISP_AGO!$C$30</f>
        <v>493</v>
      </c>
      <c r="W13" s="299">
        <f>[1]DISP_AGO!$D$30</f>
        <v>493</v>
      </c>
      <c r="X13" s="13">
        <f>[1]DISP_AGO!$E$30</f>
        <v>0</v>
      </c>
      <c r="Y13" s="13">
        <f>[1]DISP_AGO!$F$30</f>
        <v>251</v>
      </c>
      <c r="Z13" s="188">
        <f>(Y13/$U$4)</f>
        <v>0.33736559139784944</v>
      </c>
      <c r="AA13" s="13">
        <f>[1]DISP_AGO!$G$30</f>
        <v>0</v>
      </c>
      <c r="AB13" s="188">
        <f>(AA13/$U$4)</f>
        <v>0</v>
      </c>
      <c r="AC13" s="13">
        <f>[1]DISP_AGO!$H$30</f>
        <v>0</v>
      </c>
      <c r="AD13" s="188">
        <f>(AC13/$U$4)</f>
        <v>0</v>
      </c>
      <c r="AE13" s="15">
        <v>101</v>
      </c>
      <c r="AF13" s="188">
        <f>(V13/$U$4)</f>
        <v>0.6626344086021505</v>
      </c>
      <c r="AG13" s="188">
        <f>((V13-AE13)/$U$4)</f>
        <v>0.5268817204301075</v>
      </c>
      <c r="AH13" s="256">
        <f>IF((AND(W13=0,Y13=0)),0,(Y13+AE13)/(W13+Y13))</f>
        <v>0.4731182795698925</v>
      </c>
      <c r="AI13" s="305">
        <f>(AJ13/($U$4*AK13))</f>
        <v>0.43572655316606929</v>
      </c>
      <c r="AJ13" s="88">
        <f>[1]DISP_AGO!$M$30</f>
        <v>70023</v>
      </c>
      <c r="AK13" s="47">
        <v>216</v>
      </c>
      <c r="AM13" s="43" t="s">
        <v>38</v>
      </c>
      <c r="AN13" s="44">
        <v>3</v>
      </c>
      <c r="AO13" s="13">
        <f>[1]DISP_SEP!$C$30</f>
        <v>656</v>
      </c>
      <c r="AP13" s="299">
        <f>[1]DISP_SEP!$D$30</f>
        <v>656</v>
      </c>
      <c r="AQ13" s="13">
        <f>[1]DISP_SEP!$E$30</f>
        <v>0</v>
      </c>
      <c r="AR13" s="13">
        <f>[1]DISP_SEP!$F$30</f>
        <v>64</v>
      </c>
      <c r="AS13" s="188">
        <f>(AR13/$AN$4)</f>
        <v>8.8888888888888892E-2</v>
      </c>
      <c r="AT13" s="13">
        <f>[1]DISP_SEP!$G$30</f>
        <v>0</v>
      </c>
      <c r="AU13" s="188">
        <f>(AT13/$AN$4)</f>
        <v>0</v>
      </c>
      <c r="AV13" s="13">
        <f>[1]DISP_SEP!$H$30</f>
        <v>0</v>
      </c>
      <c r="AW13" s="188">
        <f>(AV13/$AN$4)</f>
        <v>0</v>
      </c>
      <c r="AX13" s="15">
        <v>109</v>
      </c>
      <c r="AY13" s="188">
        <f>(AO13/$AN$4)</f>
        <v>0.91111111111111109</v>
      </c>
      <c r="AZ13" s="188">
        <f>((AO13-AX13)/$AN$4)</f>
        <v>0.75972222222222219</v>
      </c>
      <c r="BA13" s="168">
        <f>IF((AND(AP13=0,AR13=0)),0,(AR13+AX13)/(AP13+AR13+AX13))</f>
        <v>0.20868516284680338</v>
      </c>
      <c r="BB13" s="305">
        <f>(BC13/($AN$4*BD13))</f>
        <v>0.65583204732510292</v>
      </c>
      <c r="BC13" s="88">
        <f>[1]DISP_SEP!$M$30</f>
        <v>101995</v>
      </c>
      <c r="BD13" s="47">
        <v>216</v>
      </c>
      <c r="BF13" s="43" t="s">
        <v>38</v>
      </c>
      <c r="BG13" s="44">
        <v>3</v>
      </c>
      <c r="BH13" s="13">
        <f>[1]DISP_OCT!$C$30</f>
        <v>734</v>
      </c>
      <c r="BI13" s="299">
        <f>[1]DISP_OCT!$D$30</f>
        <v>734</v>
      </c>
      <c r="BJ13" s="13">
        <f>[1]DISP_OCT!$E$30</f>
        <v>0</v>
      </c>
      <c r="BK13" s="13">
        <f>[1]DISP_OCT!$F$30</f>
        <v>0</v>
      </c>
      <c r="BL13" s="188">
        <f t="shared" ref="BL13:BL14" si="125">(BK13/$BG$4)</f>
        <v>0</v>
      </c>
      <c r="BM13" s="13">
        <f>[1]DISP_OCT!$G$30</f>
        <v>10</v>
      </c>
      <c r="BN13" s="188">
        <f>(BM13/$BG$4)</f>
        <v>1.3440860215053764E-2</v>
      </c>
      <c r="BO13" s="13">
        <f>[1]DISP_OCT!$H$30</f>
        <v>0</v>
      </c>
      <c r="BP13" s="188">
        <f>(BO13/$BG$4)</f>
        <v>0</v>
      </c>
      <c r="BQ13" s="15">
        <v>122</v>
      </c>
      <c r="BR13" s="188">
        <f>(BH13/$BG$4)</f>
        <v>0.98655913978494625</v>
      </c>
      <c r="BS13" s="188">
        <f>((BH13-BQ13)/$BG$4)</f>
        <v>0.82258064516129037</v>
      </c>
      <c r="BT13" s="256">
        <f>IF((AND(BI13=0,BK13=0)),0,(BK13+BQ13)/(BI13+BK13+BQ13))</f>
        <v>0.1425233644859813</v>
      </c>
      <c r="BU13" s="305">
        <f>(BV13/($BG$4*BW13))</f>
        <v>0.6821236559139785</v>
      </c>
      <c r="BV13" s="88">
        <f>[1]DISP_OCT!$M$30</f>
        <v>109620</v>
      </c>
      <c r="BW13" s="47">
        <v>216</v>
      </c>
      <c r="BY13" s="43" t="s">
        <v>38</v>
      </c>
      <c r="BZ13" s="44">
        <v>3</v>
      </c>
      <c r="CA13" s="13">
        <f>[1]DISP_NOV!$C$30</f>
        <v>505</v>
      </c>
      <c r="CB13" s="299">
        <f>[1]DISP_NOV!$D$30</f>
        <v>505</v>
      </c>
      <c r="CC13" s="13">
        <f>[1]DISP_NOV!$E$30</f>
        <v>0</v>
      </c>
      <c r="CD13" s="13">
        <f>[1]DISP_NOV!$F$30</f>
        <v>0</v>
      </c>
      <c r="CE13" s="188">
        <f t="shared" ref="CE13:CG20" si="126">(CD13/$BZ$4)</f>
        <v>0</v>
      </c>
      <c r="CF13" s="13">
        <f>[1]DISP_NOV!$G$30</f>
        <v>215</v>
      </c>
      <c r="CG13" s="188">
        <f t="shared" ref="CG13:CG14" si="127">(CF13/$BZ$4)</f>
        <v>0.2986111111111111</v>
      </c>
      <c r="CH13" s="13">
        <f>[1]DISP_NOV!$H$30</f>
        <v>0</v>
      </c>
      <c r="CI13" s="188">
        <f t="shared" ref="CI13:CI14" si="128">(CH13/$BZ$4)</f>
        <v>0</v>
      </c>
      <c r="CJ13" s="15">
        <v>96</v>
      </c>
      <c r="CK13" s="188">
        <f>(CA13/$BZ$4)</f>
        <v>0.70138888888888884</v>
      </c>
      <c r="CL13" s="188">
        <f>((CA13-CJ13)/$BZ$4)</f>
        <v>0.56805555555555554</v>
      </c>
      <c r="CM13" s="256">
        <f>IF((AND(CB13=0,CD13=0)),0,(CD13+CJ13)/(CB13+CD13+CJ13))</f>
        <v>0.15973377703826955</v>
      </c>
      <c r="CN13" s="305">
        <f>(CO13/($BZ$4*CP13))</f>
        <v>0.49574331275720163</v>
      </c>
      <c r="CO13" s="88">
        <f>[1]DISP_NOV!$M$30</f>
        <v>77098</v>
      </c>
      <c r="CP13" s="47">
        <v>216</v>
      </c>
      <c r="CQ13" s="47"/>
      <c r="CR13" s="43" t="s">
        <v>38</v>
      </c>
      <c r="CS13" s="44">
        <v>3</v>
      </c>
      <c r="CT13" s="13">
        <f>[1]DISP_DIC!$C$30</f>
        <v>0</v>
      </c>
      <c r="CU13" s="299">
        <f>[1]DISP_DIC!$D$30</f>
        <v>0</v>
      </c>
      <c r="CV13" s="13">
        <f>[1]DISP_DIC!$E$30</f>
        <v>0</v>
      </c>
      <c r="CW13" s="13">
        <f>[1]DISP_DIC!$F$30</f>
        <v>0</v>
      </c>
      <c r="CX13" s="188">
        <f>(CW13/$CS$4)</f>
        <v>0</v>
      </c>
      <c r="CY13" s="13">
        <f>[1]DISP_DIC!$G$30</f>
        <v>744</v>
      </c>
      <c r="CZ13" s="188">
        <f t="shared" ref="CZ13" si="129">(CY13/$CS$4)</f>
        <v>1</v>
      </c>
      <c r="DA13" s="13">
        <f>[1]DISP_DIC!$H$30</f>
        <v>0</v>
      </c>
      <c r="DB13" s="188">
        <f t="shared" si="91"/>
        <v>0</v>
      </c>
      <c r="DC13" s="15">
        <v>0</v>
      </c>
      <c r="DD13" s="188">
        <f>(CT13/$CS$4)</f>
        <v>0</v>
      </c>
      <c r="DE13" s="188">
        <f>((CT13-DC13)/$CS$4)</f>
        <v>0</v>
      </c>
      <c r="DF13" s="256">
        <f>IF((AND(CU13=0,CW13=0)),0,(CW13+DC13)/(CU13+CW13+DC13))</f>
        <v>0</v>
      </c>
      <c r="DG13" s="305">
        <f>(DH13/($CS$4*DI13))</f>
        <v>0</v>
      </c>
      <c r="DH13" s="36">
        <f>[1]DISP_DIC!$M$30</f>
        <v>0</v>
      </c>
      <c r="DI13" s="47">
        <v>216</v>
      </c>
      <c r="DK13" s="43" t="s">
        <v>38</v>
      </c>
      <c r="DL13" s="44">
        <v>3</v>
      </c>
      <c r="DM13" s="13">
        <f>[2]DISP_ENE!$C$30</f>
        <v>0</v>
      </c>
      <c r="DN13" s="299">
        <f>[2]DISP_ENE!$D$30</f>
        <v>0</v>
      </c>
      <c r="DO13" s="13">
        <f>[2]DISP_ENE!$E$30</f>
        <v>0</v>
      </c>
      <c r="DP13" s="13">
        <f>[2]DISP_ENE!$F$30</f>
        <v>0</v>
      </c>
      <c r="DQ13" s="188">
        <f t="shared" ref="DQ13:DQ14" si="130">(DP13/$DL$4)</f>
        <v>0</v>
      </c>
      <c r="DR13" s="13">
        <f>[2]DISP_ENE!$G$30</f>
        <v>744</v>
      </c>
      <c r="DS13" s="188">
        <f t="shared" ref="DS13:DS14" si="131">(DR13/$DL$4)</f>
        <v>1</v>
      </c>
      <c r="DT13" s="13">
        <f>[2]DISP_ENE!$H$30</f>
        <v>0</v>
      </c>
      <c r="DU13" s="188">
        <f t="shared" ref="DU13:DU14" si="132">(DT13/$DL$4)</f>
        <v>0</v>
      </c>
      <c r="DV13" s="15">
        <v>0</v>
      </c>
      <c r="DW13" s="188">
        <f t="shared" ref="DW13:DW14" si="133">(DM13/$DL$4)</f>
        <v>0</v>
      </c>
      <c r="DX13" s="188">
        <f>((DM13-DV13)/$DL$4)</f>
        <v>0</v>
      </c>
      <c r="DY13" s="256">
        <f>IF((AND(DN13=0,DP13=0)),0,(DP13+DV13)/(DN13+DP13+DV13))</f>
        <v>0</v>
      </c>
      <c r="DZ13" s="305">
        <f>(EA13/($DL$4*EB13))</f>
        <v>0</v>
      </c>
      <c r="EA13" s="36">
        <f>[2]DISP_ENE!$M$30</f>
        <v>0</v>
      </c>
      <c r="EB13" s="47">
        <v>216</v>
      </c>
      <c r="ED13" s="43" t="s">
        <v>38</v>
      </c>
      <c r="EE13" s="44">
        <v>3</v>
      </c>
      <c r="EF13" s="13">
        <f>[2]DISP_FEB!$C$30</f>
        <v>0</v>
      </c>
      <c r="EG13" s="299">
        <f>[2]DISP_FEB!$D$30</f>
        <v>0</v>
      </c>
      <c r="EH13" s="13">
        <f>[2]DISP_FEB!$E$30</f>
        <v>0</v>
      </c>
      <c r="EI13" s="13">
        <f>[2]DISP_FEB!$F$30</f>
        <v>0</v>
      </c>
      <c r="EJ13" s="188">
        <f t="shared" ref="EJ13:EJ14" si="134">(EI13/$EE$4)</f>
        <v>0</v>
      </c>
      <c r="EK13" s="13">
        <f>[2]DISP_FEB!$G$30</f>
        <v>696</v>
      </c>
      <c r="EL13" s="188">
        <f t="shared" ref="EL13:EL14" si="135">(EK13/$EE$4)</f>
        <v>1</v>
      </c>
      <c r="EM13" s="13">
        <f>[2]DISP_FEB!$H$30</f>
        <v>0</v>
      </c>
      <c r="EN13" s="188">
        <f t="shared" ref="EN13:EN14" si="136">(EM13/$EE$4)</f>
        <v>0</v>
      </c>
      <c r="EO13" s="15">
        <v>0</v>
      </c>
      <c r="EP13" s="188">
        <f t="shared" ref="EP13:EP14" si="137">(EF13/$EE$4)</f>
        <v>0</v>
      </c>
      <c r="EQ13" s="162">
        <f>((EF13-EO13)/$EE$4)</f>
        <v>0</v>
      </c>
      <c r="ER13" s="168">
        <f>IF((AND(EG13=0,EI13=0)),0,(EI13+EO13)/(EG13+EI13+EO13))</f>
        <v>0</v>
      </c>
      <c r="ES13" s="305">
        <f>(ET13/($EE$4*EU13))</f>
        <v>0</v>
      </c>
      <c r="ET13" s="36">
        <f>[2]DISP_FEB!$M$30</f>
        <v>0</v>
      </c>
      <c r="EU13" s="47">
        <v>216</v>
      </c>
      <c r="EW13" s="43" t="s">
        <v>38</v>
      </c>
      <c r="EX13" s="44">
        <v>3</v>
      </c>
      <c r="EY13" s="13">
        <f>[2]DISP_MAR!$C$30</f>
        <v>0</v>
      </c>
      <c r="EZ13" s="299">
        <f>[2]DISP_MAR!$D$30</f>
        <v>0</v>
      </c>
      <c r="FA13" s="13">
        <f>[2]DISP_MAR!$E$30</f>
        <v>0</v>
      </c>
      <c r="FB13" s="13">
        <f>[2]DISP_MAR!$F$30</f>
        <v>0</v>
      </c>
      <c r="FC13" s="188">
        <f>(FB13/$EX$4)</f>
        <v>0</v>
      </c>
      <c r="FD13" s="13">
        <f>[2]DISP_MAR!$G$30</f>
        <v>744</v>
      </c>
      <c r="FE13" s="188">
        <f>(FD13/$EX$4)</f>
        <v>1</v>
      </c>
      <c r="FF13" s="13">
        <f>[2]DISP_MAR!$H$30</f>
        <v>0</v>
      </c>
      <c r="FG13" s="188">
        <f>(FF13/$EX$4)</f>
        <v>0</v>
      </c>
      <c r="FH13" s="15">
        <v>0</v>
      </c>
      <c r="FI13" s="188">
        <f t="shared" ref="FI13:FI14" si="138">(EY13/$EX$4)</f>
        <v>0</v>
      </c>
      <c r="FJ13" s="188">
        <f>((EY13-FH13)/$EX$4)</f>
        <v>0</v>
      </c>
      <c r="FK13" s="256">
        <f>IF((AND(EZ13=0,FB13=0)),0,(FB13+FH13)/(EZ13+FB13+FH13))</f>
        <v>0</v>
      </c>
      <c r="FL13" s="305">
        <f>(FM13/($EX$4*FN13))</f>
        <v>0</v>
      </c>
      <c r="FM13" s="36">
        <f>[2]DISP_MAR!$M$30</f>
        <v>0</v>
      </c>
      <c r="FN13" s="47">
        <v>216</v>
      </c>
      <c r="FP13" s="43" t="s">
        <v>38</v>
      </c>
      <c r="FQ13" s="44">
        <v>3</v>
      </c>
      <c r="FR13" s="13">
        <f>[2]DISP_ABR!$C$30</f>
        <v>0</v>
      </c>
      <c r="FS13" s="299">
        <f>[2]DISP_ABR!$D$30</f>
        <v>0</v>
      </c>
      <c r="FT13" s="13">
        <f>[2]DISP_ABR!$E$30</f>
        <v>0</v>
      </c>
      <c r="FU13" s="13">
        <f>[2]DISP_ABR!$F$30</f>
        <v>0</v>
      </c>
      <c r="FV13" s="188">
        <f t="shared" ref="FV13:FV14" si="139">(FU13/$FQ$4)</f>
        <v>0</v>
      </c>
      <c r="FW13" s="13">
        <f>[2]DISP_ABR!$G$30</f>
        <v>720</v>
      </c>
      <c r="FX13" s="188">
        <f t="shared" ref="FX13:FX14" si="140">(FW13/$FQ$4)</f>
        <v>1</v>
      </c>
      <c r="FY13" s="13">
        <f>[2]DISP_ABR!$H$30</f>
        <v>0</v>
      </c>
      <c r="FZ13" s="188">
        <f t="shared" ref="FZ13:FZ14" si="141">(FY13/$FQ$4)</f>
        <v>0</v>
      </c>
      <c r="GA13" s="15">
        <v>0</v>
      </c>
      <c r="GB13" s="188">
        <f>(FR13/$FQ$4)</f>
        <v>0</v>
      </c>
      <c r="GC13" s="162">
        <f>((FR13-GA13)/$FQ$4)</f>
        <v>0</v>
      </c>
      <c r="GD13" s="168">
        <f>IF((AND(FS13=0,FU13=0)),0,(FU13+GA13)/(FS13+FU13+GA13))</f>
        <v>0</v>
      </c>
      <c r="GE13" s="305">
        <f>(GF13/($FQ$4*GG13))</f>
        <v>0</v>
      </c>
      <c r="GF13" s="36">
        <f>[2]DISP_ABR!$M$30</f>
        <v>0</v>
      </c>
      <c r="GG13" s="47">
        <v>216</v>
      </c>
      <c r="GI13" s="43" t="s">
        <v>38</v>
      </c>
      <c r="GJ13" s="44">
        <v>3</v>
      </c>
      <c r="GK13" s="13">
        <f>[2]DISP_MAY!$C$26</f>
        <v>0</v>
      </c>
      <c r="GL13" s="299">
        <f>[2]DISP_MAY!$D$26</f>
        <v>0</v>
      </c>
      <c r="GM13" s="13">
        <f>[2]DISP_MAY!$E$26</f>
        <v>0</v>
      </c>
      <c r="GN13" s="13">
        <f>[2]DISP_MAY!$F$26</f>
        <v>744</v>
      </c>
      <c r="GO13" s="162">
        <f>(GN13/$GJ$4)</f>
        <v>1</v>
      </c>
      <c r="GP13" s="240">
        <f>[2]DISP_MAY!$G$26</f>
        <v>0</v>
      </c>
      <c r="GQ13" s="188">
        <f>(GP13/$GJ$4)</f>
        <v>0</v>
      </c>
      <c r="GR13" s="240">
        <f>[2]DISP_MAY!$H$26</f>
        <v>0</v>
      </c>
      <c r="GS13" s="162">
        <f>(GR13/$GJ$4)</f>
        <v>0</v>
      </c>
      <c r="GT13" s="15">
        <v>0</v>
      </c>
      <c r="GU13" s="188">
        <f>(GK13/$GJ$4)</f>
        <v>0</v>
      </c>
      <c r="GV13" s="188">
        <f>((GK13-GT13)/$GJ$4)</f>
        <v>0</v>
      </c>
      <c r="GW13" s="256">
        <f>IF((AND(GL13=0,GN13=0)),0,(GN13+GT13)/(GL13+GN13+GT13))</f>
        <v>1</v>
      </c>
      <c r="GX13" s="305">
        <f>(GY13/($GJ$4*GZ13))</f>
        <v>0</v>
      </c>
      <c r="GY13" s="36">
        <f>[2]DISP_MAY!$M$26</f>
        <v>0</v>
      </c>
      <c r="GZ13" s="47">
        <v>216</v>
      </c>
      <c r="HB13" s="43" t="s">
        <v>38</v>
      </c>
      <c r="HC13" s="44">
        <v>3</v>
      </c>
      <c r="HD13" s="13">
        <f>[2]DISP_JUN!$C$30</f>
        <v>0</v>
      </c>
      <c r="HE13" s="299">
        <f>[2]DISP_JUN!$D$30</f>
        <v>0</v>
      </c>
      <c r="HF13" s="13">
        <f>[2]DISP_JUN!$E$30</f>
        <v>0</v>
      </c>
      <c r="HG13" s="13">
        <f>[2]DISP_JUN!$F$30</f>
        <v>0</v>
      </c>
      <c r="HH13" s="188">
        <f>(HG13/$HC$4)</f>
        <v>0</v>
      </c>
      <c r="HI13" s="13">
        <f>[2]DISP_JUN!$G$30</f>
        <v>720</v>
      </c>
      <c r="HJ13" s="188">
        <f>(HI13/$HC$4)</f>
        <v>1</v>
      </c>
      <c r="HK13" s="13">
        <f>[2]DISP_JUN!$H$30</f>
        <v>0</v>
      </c>
      <c r="HL13" s="188">
        <f>(HK13/$HC$4)</f>
        <v>0</v>
      </c>
      <c r="HM13" s="15">
        <v>0</v>
      </c>
      <c r="HN13" s="188">
        <f>(HD13/$HC$4)</f>
        <v>0</v>
      </c>
      <c r="HO13" s="188">
        <f>((HD13-HM13)/$HC$4)</f>
        <v>0</v>
      </c>
      <c r="HP13" s="256">
        <f>IF((AND(HE13=0,HG13=0)),0,(HG13+HM13)/(HE13+HG13+H13))</f>
        <v>0</v>
      </c>
      <c r="HQ13" s="305">
        <f>(HR13/($HC$4*HS13))</f>
        <v>0</v>
      </c>
      <c r="HR13" s="36">
        <f>[2]DISP_JUN!$M$30</f>
        <v>0</v>
      </c>
      <c r="HS13" s="47">
        <v>216</v>
      </c>
    </row>
    <row r="14" spans="1:228" ht="13.8" hidden="1" x14ac:dyDescent="0.3">
      <c r="A14" s="43" t="s">
        <v>39</v>
      </c>
      <c r="B14" s="44">
        <v>4</v>
      </c>
      <c r="C14" s="13">
        <f>[1]DISP_JUL!$C$32</f>
        <v>736</v>
      </c>
      <c r="D14" s="299">
        <f>[1]DISP_JUL!$D$32</f>
        <v>736</v>
      </c>
      <c r="E14" s="13">
        <f>[1]DISP_JUL!$E$32</f>
        <v>0</v>
      </c>
      <c r="F14" s="13">
        <f>[1]DISP_JUL!$F$32</f>
        <v>8</v>
      </c>
      <c r="G14" s="188">
        <f>(F14/$B$4)</f>
        <v>1.0752688172043012E-2</v>
      </c>
      <c r="H14" s="13">
        <f>[1]DISP_JUL!$G$32</f>
        <v>0</v>
      </c>
      <c r="I14" s="188">
        <f>(H14/$B$4)</f>
        <v>0</v>
      </c>
      <c r="J14" s="13">
        <f>[1]DISP_JUL!$H$32</f>
        <v>0</v>
      </c>
      <c r="K14" s="188">
        <f>(J14/$B$4)</f>
        <v>0</v>
      </c>
      <c r="L14" s="36">
        <v>112</v>
      </c>
      <c r="M14" s="188">
        <f>(C14/$B$4)</f>
        <v>0.989247311827957</v>
      </c>
      <c r="N14" s="188">
        <f>((C14-L14)/$B$4)</f>
        <v>0.83870967741935487</v>
      </c>
      <c r="O14" s="256">
        <f>IF((AND(D14=0,F14=0)),0,(F14+L14)/(D14+F14+L14))</f>
        <v>0.14018691588785046</v>
      </c>
      <c r="P14" s="305">
        <f>(Q14/($B$4*R14))</f>
        <v>0.71793483671843883</v>
      </c>
      <c r="Q14" s="88">
        <f>[1]DISP_JUL!$M$32</f>
        <v>115375</v>
      </c>
      <c r="R14" s="47">
        <v>216</v>
      </c>
      <c r="T14" s="43" t="s">
        <v>39</v>
      </c>
      <c r="U14" s="44">
        <v>4</v>
      </c>
      <c r="V14" s="13">
        <f>[1]DISP_AGO!$C$32</f>
        <v>191</v>
      </c>
      <c r="W14" s="299">
        <f>[1]DISP_AGO!$D$32</f>
        <v>191</v>
      </c>
      <c r="X14" s="13">
        <f>[1]DISP_AGO!$E$32</f>
        <v>0</v>
      </c>
      <c r="Y14" s="13">
        <f>[1]DISP_AGO!$F$32</f>
        <v>553</v>
      </c>
      <c r="Z14" s="188">
        <f t="shared" ref="Z14" si="142">(Y14/$U$4)</f>
        <v>0.74327956989247312</v>
      </c>
      <c r="AA14" s="13">
        <f>[1]DISP_AGO!$G$32</f>
        <v>0</v>
      </c>
      <c r="AB14" s="188">
        <f t="shared" ref="AB14" si="143">(AA14/$U$4)</f>
        <v>0</v>
      </c>
      <c r="AC14" s="13">
        <f>[1]DISP_AGO!$H$32</f>
        <v>0</v>
      </c>
      <c r="AD14" s="188">
        <f>(AC14/$U$4)</f>
        <v>0</v>
      </c>
      <c r="AE14" s="15">
        <v>36</v>
      </c>
      <c r="AF14" s="188">
        <f>(V14/$U$4)</f>
        <v>0.25672043010752688</v>
      </c>
      <c r="AG14" s="188">
        <f>((V14-AE14)/$U$4)</f>
        <v>0.20833333333333334</v>
      </c>
      <c r="AH14" s="256">
        <f>IF((AND(W14=0,Y14=0)),0,(Y14+AE14)/(W14+Y14))</f>
        <v>0.79166666666666663</v>
      </c>
      <c r="AI14" s="305">
        <f>(AJ14/($U$4*AK14))</f>
        <v>0.1709104938271605</v>
      </c>
      <c r="AJ14" s="88">
        <f>[1]DISP_AGO!$M$32</f>
        <v>27466</v>
      </c>
      <c r="AK14" s="47">
        <v>216</v>
      </c>
      <c r="AM14" s="43" t="s">
        <v>39</v>
      </c>
      <c r="AN14" s="44">
        <v>4</v>
      </c>
      <c r="AO14" s="13">
        <f>[1]DISP_SEP!$C$32</f>
        <v>0</v>
      </c>
      <c r="AP14" s="299">
        <f>[1]DISP_SEP!$D$32</f>
        <v>0</v>
      </c>
      <c r="AQ14" s="13">
        <f>[1]DISP_SEP!$E$32</f>
        <v>0</v>
      </c>
      <c r="AR14" s="13">
        <f>[1]DISP_SEP!$F$32</f>
        <v>720</v>
      </c>
      <c r="AS14" s="188">
        <f>(AR14/$AN$4)</f>
        <v>1</v>
      </c>
      <c r="AT14" s="13">
        <f>[1]DISP_SEP!$G$32</f>
        <v>0</v>
      </c>
      <c r="AU14" s="188">
        <f>(AT14/$AN$4)</f>
        <v>0</v>
      </c>
      <c r="AV14" s="13">
        <f>[1]DISP_SEP!$H$32</f>
        <v>0</v>
      </c>
      <c r="AW14" s="188">
        <f>(AV14/$AN$4)</f>
        <v>0</v>
      </c>
      <c r="AX14" s="15">
        <v>0</v>
      </c>
      <c r="AY14" s="188">
        <f>(AO14/$AN$4)</f>
        <v>0</v>
      </c>
      <c r="AZ14" s="188">
        <f t="shared" ref="AZ14" si="144">((AO14-AX14)/$AN$4)</f>
        <v>0</v>
      </c>
      <c r="BA14" s="168">
        <f>IF((AND(AP14=0,AR14=0)),0,(AR14+AX14)/(AP14+AR14+AX14))</f>
        <v>1</v>
      </c>
      <c r="BB14" s="305">
        <f t="shared" ref="BB14" si="145">(BC14/($AN$4*BD14))</f>
        <v>0</v>
      </c>
      <c r="BC14" s="36">
        <f>[1]DISP_SEP!$M$32</f>
        <v>0</v>
      </c>
      <c r="BD14" s="47">
        <v>216</v>
      </c>
      <c r="BF14" s="43" t="s">
        <v>39</v>
      </c>
      <c r="BG14" s="44">
        <v>4</v>
      </c>
      <c r="BH14" s="13">
        <f>[1]DISP_OCT!$C$32</f>
        <v>0</v>
      </c>
      <c r="BI14" s="299">
        <f>[1]DISP_OCT!$D$32</f>
        <v>0</v>
      </c>
      <c r="BJ14" s="13">
        <f>[1]DISP_OCT!$E$32</f>
        <v>0</v>
      </c>
      <c r="BK14" s="13">
        <f>[1]DISP_OCT!$F$32</f>
        <v>744</v>
      </c>
      <c r="BL14" s="188">
        <f t="shared" si="125"/>
        <v>1</v>
      </c>
      <c r="BM14" s="13">
        <f>[1]DISP_OCT!$G$32</f>
        <v>0</v>
      </c>
      <c r="BN14" s="188">
        <f>(BM14/$BG$4)</f>
        <v>0</v>
      </c>
      <c r="BO14" s="13">
        <f>[1]DISP_OCT!$H$32</f>
        <v>0</v>
      </c>
      <c r="BP14" s="188">
        <f>(BO14/$BG$4)</f>
        <v>0</v>
      </c>
      <c r="BQ14" s="15">
        <v>0</v>
      </c>
      <c r="BR14" s="188">
        <f t="shared" ref="BR14" si="146">(BH14/$BG$4)</f>
        <v>0</v>
      </c>
      <c r="BS14" s="188">
        <f t="shared" ref="BS14" si="147">((BH14-BQ14)/$BG$4)</f>
        <v>0</v>
      </c>
      <c r="BT14" s="256">
        <f t="shared" ref="BT14" si="148">IF((AND(BI14=0,BK14=0)),0,(BK14+BQ14)/(BI14+BK14+BQ14))</f>
        <v>1</v>
      </c>
      <c r="BU14" s="305">
        <f>(BV14/($BG$4*BW14))</f>
        <v>0</v>
      </c>
      <c r="BV14" s="36">
        <f>[1]DISP_OCT!$M$32</f>
        <v>0</v>
      </c>
      <c r="BW14" s="47">
        <v>216</v>
      </c>
      <c r="BY14" s="43" t="s">
        <v>39</v>
      </c>
      <c r="BZ14" s="44">
        <v>4</v>
      </c>
      <c r="CA14" s="13">
        <f>[1]DISP_NOV!$C$32</f>
        <v>0</v>
      </c>
      <c r="CB14" s="299">
        <f>[1]DISP_NOV!$D$32</f>
        <v>0</v>
      </c>
      <c r="CC14" s="13">
        <f>[1]DISP_NOV!$E$32</f>
        <v>0</v>
      </c>
      <c r="CD14" s="13">
        <f>[1]DISP_NOV!$F$32</f>
        <v>720</v>
      </c>
      <c r="CE14" s="188">
        <f t="shared" si="126"/>
        <v>1</v>
      </c>
      <c r="CF14" s="13">
        <f>[1]DISP_NOV!$G$32</f>
        <v>0</v>
      </c>
      <c r="CG14" s="188">
        <f t="shared" si="127"/>
        <v>0</v>
      </c>
      <c r="CH14" s="13">
        <f>[1]DISP_NOV!$H$32</f>
        <v>0</v>
      </c>
      <c r="CI14" s="188">
        <f t="shared" si="128"/>
        <v>0</v>
      </c>
      <c r="CJ14" s="15">
        <v>0</v>
      </c>
      <c r="CK14" s="188">
        <f t="shared" ref="CK14" si="149">(CA14/$BZ$4)</f>
        <v>0</v>
      </c>
      <c r="CL14" s="188">
        <f>((CA14-CJ14)/$BZ$4)</f>
        <v>0</v>
      </c>
      <c r="CM14" s="256">
        <f>IF((AND(CB14=0,CD14=0)),0,(CD14+CJ14)/(CB14+CD14+CJ14))</f>
        <v>1</v>
      </c>
      <c r="CN14" s="305">
        <f>(CO14/($BZ$4*CP14))</f>
        <v>0</v>
      </c>
      <c r="CO14" s="36">
        <f>[1]DISP_NOV!$M$32</f>
        <v>0</v>
      </c>
      <c r="CP14" s="47">
        <v>216</v>
      </c>
      <c r="CQ14" s="47"/>
      <c r="CR14" s="43" t="s">
        <v>39</v>
      </c>
      <c r="CS14" s="44">
        <v>4</v>
      </c>
      <c r="CT14" s="13">
        <f>[1]DISP_DIC!$C$32</f>
        <v>0</v>
      </c>
      <c r="CU14" s="299">
        <f>[1]DISP_DIC!$D$32</f>
        <v>0</v>
      </c>
      <c r="CV14" s="13">
        <f>[1]DISP_DIC!$E$32</f>
        <v>0</v>
      </c>
      <c r="CW14" s="13">
        <f>[1]DISP_DIC!$F$32</f>
        <v>744</v>
      </c>
      <c r="CX14" s="188">
        <f t="shared" ref="CX14" si="150">(CW14/$CS$4)</f>
        <v>1</v>
      </c>
      <c r="CY14" s="13">
        <f>[1]DISP_DIC!$G$32</f>
        <v>0</v>
      </c>
      <c r="CZ14" s="188">
        <f t="shared" ref="CZ14" si="151">(CY14/$CS$4)</f>
        <v>0</v>
      </c>
      <c r="DA14" s="13">
        <f>[1]DISP_DIC!$H$32</f>
        <v>0</v>
      </c>
      <c r="DB14" s="188">
        <f t="shared" si="91"/>
        <v>0</v>
      </c>
      <c r="DC14" s="15">
        <v>0</v>
      </c>
      <c r="DD14" s="188">
        <f t="shared" ref="DD14" si="152">(CT14/$CS$4)</f>
        <v>0</v>
      </c>
      <c r="DE14" s="188">
        <f t="shared" ref="DE14" si="153">((CT14-DC14)/$CS$4)</f>
        <v>0</v>
      </c>
      <c r="DF14" s="256">
        <f>IF((AND(CU14=0,CW14=0)),0,(CW14+DC14)/(CU14+CW14+DC14))</f>
        <v>1</v>
      </c>
      <c r="DG14" s="305">
        <f t="shared" ref="DG14" si="154">(DH14/($CS$4*DI14))</f>
        <v>0</v>
      </c>
      <c r="DH14" s="36">
        <f>[1]DISP_DIC!$M$32</f>
        <v>0</v>
      </c>
      <c r="DI14" s="47">
        <v>216</v>
      </c>
      <c r="DK14" s="43" t="s">
        <v>39</v>
      </c>
      <c r="DL14" s="44">
        <v>4</v>
      </c>
      <c r="DM14" s="13">
        <f>[2]DISP_ENE!$C$32</f>
        <v>0</v>
      </c>
      <c r="DN14" s="299">
        <f>[2]DISP_ENE!$D$32</f>
        <v>0</v>
      </c>
      <c r="DO14" s="13">
        <f>[2]DISP_ENE!$E$32</f>
        <v>0</v>
      </c>
      <c r="DP14" s="13">
        <f>[2]DISP_ENE!$F$32</f>
        <v>744</v>
      </c>
      <c r="DQ14" s="188">
        <f t="shared" si="130"/>
        <v>1</v>
      </c>
      <c r="DR14" s="13">
        <f>[2]DISP_ENE!$G$32</f>
        <v>0</v>
      </c>
      <c r="DS14" s="188">
        <f t="shared" si="131"/>
        <v>0</v>
      </c>
      <c r="DT14" s="13">
        <f>[2]DISP_ENE!$H$32</f>
        <v>0</v>
      </c>
      <c r="DU14" s="188">
        <f t="shared" si="132"/>
        <v>0</v>
      </c>
      <c r="DV14" s="15">
        <v>0</v>
      </c>
      <c r="DW14" s="188">
        <f t="shared" si="133"/>
        <v>0</v>
      </c>
      <c r="DX14" s="188">
        <f>((DM14-DV14)/$DL$4)</f>
        <v>0</v>
      </c>
      <c r="DY14" s="256">
        <f>IF((AND(DN14=0,DP14=0)),0,(DP14+DV14)/(DN14+DP14+DV14))</f>
        <v>1</v>
      </c>
      <c r="DZ14" s="305">
        <f>(EA14/($DL$4*EB14))</f>
        <v>0</v>
      </c>
      <c r="EA14" s="36">
        <f>[2]DISP_ENE!$M$32</f>
        <v>0</v>
      </c>
      <c r="EB14" s="47">
        <v>216</v>
      </c>
      <c r="ED14" s="43" t="s">
        <v>39</v>
      </c>
      <c r="EE14" s="44">
        <v>4</v>
      </c>
      <c r="EF14" s="13">
        <f>[2]DISP_FEB!$C$32</f>
        <v>0</v>
      </c>
      <c r="EG14" s="299">
        <f>[2]DISP_FEB!$D$32</f>
        <v>0</v>
      </c>
      <c r="EH14" s="13">
        <f>[2]DISP_FEB!$E$32</f>
        <v>0</v>
      </c>
      <c r="EI14" s="13">
        <f>[2]DISP_FEB!$F$32</f>
        <v>696</v>
      </c>
      <c r="EJ14" s="188">
        <f t="shared" si="134"/>
        <v>1</v>
      </c>
      <c r="EK14" s="13">
        <f>[2]DISP_FEB!$G$32</f>
        <v>0</v>
      </c>
      <c r="EL14" s="188">
        <f t="shared" si="135"/>
        <v>0</v>
      </c>
      <c r="EM14" s="13">
        <f>[2]DISP_FEB!$H$32</f>
        <v>0</v>
      </c>
      <c r="EN14" s="188">
        <f t="shared" si="136"/>
        <v>0</v>
      </c>
      <c r="EO14" s="15">
        <v>0</v>
      </c>
      <c r="EP14" s="188">
        <f t="shared" si="137"/>
        <v>0</v>
      </c>
      <c r="EQ14" s="162">
        <f>((EF14-EO14)/$EE$4)</f>
        <v>0</v>
      </c>
      <c r="ER14" s="168">
        <f>IF((AND(EG14=0,EI14=0)),0,(EI14+EO14)/(EG14+EI14+EO14))</f>
        <v>1</v>
      </c>
      <c r="ES14" s="305">
        <f>(ET14/($EE$4*EU14))</f>
        <v>0</v>
      </c>
      <c r="ET14" s="36">
        <f>[2]DISP_FEB!$M$32</f>
        <v>0</v>
      </c>
      <c r="EU14" s="47">
        <v>216</v>
      </c>
      <c r="EW14" s="43" t="s">
        <v>39</v>
      </c>
      <c r="EX14" s="44">
        <v>4</v>
      </c>
      <c r="EY14" s="13">
        <f>[2]DISP_MAR!$C$32</f>
        <v>0</v>
      </c>
      <c r="EZ14" s="299">
        <f>[2]DISP_MAR!$D$32</f>
        <v>0</v>
      </c>
      <c r="FA14" s="13">
        <f>[2]DISP_MAR!$E$32</f>
        <v>0</v>
      </c>
      <c r="FB14" s="13">
        <f>[2]DISP_MAR!$F$32</f>
        <v>744</v>
      </c>
      <c r="FC14" s="188">
        <f t="shared" ref="FC14" si="155">(FB14/$EX$4)</f>
        <v>1</v>
      </c>
      <c r="FD14" s="13">
        <f>[2]DISP_MAR!$G$32</f>
        <v>0</v>
      </c>
      <c r="FE14" s="188">
        <f t="shared" ref="FE14" si="156">(FD14/$EX$4)</f>
        <v>0</v>
      </c>
      <c r="FF14" s="13">
        <f>[2]DISP_MAR!$H$32</f>
        <v>0</v>
      </c>
      <c r="FG14" s="188">
        <f t="shared" ref="FG14" si="157">(FF14/$EX$4)</f>
        <v>0</v>
      </c>
      <c r="FH14" s="15">
        <v>0</v>
      </c>
      <c r="FI14" s="188">
        <f t="shared" si="138"/>
        <v>0</v>
      </c>
      <c r="FJ14" s="188">
        <f>((EY14-FH14)/$EX$4)</f>
        <v>0</v>
      </c>
      <c r="FK14" s="256">
        <f>IF((AND(EZ14=0,FB14=0)),0,(FB14+FH14)/(EZ14+FB14+FH14))</f>
        <v>1</v>
      </c>
      <c r="FL14" s="305">
        <f>(FM14/($EX$4*FN14))</f>
        <v>0</v>
      </c>
      <c r="FM14" s="36">
        <f>[2]DISP_MAR!$M$32</f>
        <v>0</v>
      </c>
      <c r="FN14" s="47">
        <v>216</v>
      </c>
      <c r="FP14" s="43" t="s">
        <v>39</v>
      </c>
      <c r="FQ14" s="44">
        <v>4</v>
      </c>
      <c r="FR14" s="13">
        <f>[2]DISP_ABR!$C$32</f>
        <v>0</v>
      </c>
      <c r="FS14" s="299">
        <f>[2]DISP_ABR!$D$32</f>
        <v>0</v>
      </c>
      <c r="FT14" s="13">
        <f>[2]DISP_ABR!$E$32</f>
        <v>0</v>
      </c>
      <c r="FU14" s="13">
        <f>[2]DISP_ABR!$F$32</f>
        <v>720</v>
      </c>
      <c r="FV14" s="188">
        <f t="shared" si="139"/>
        <v>1</v>
      </c>
      <c r="FW14" s="13">
        <f>[2]DISP_ABR!$G$32</f>
        <v>0</v>
      </c>
      <c r="FX14" s="188">
        <f t="shared" si="140"/>
        <v>0</v>
      </c>
      <c r="FY14" s="13">
        <f>[2]DISP_ABR!$H$32</f>
        <v>0</v>
      </c>
      <c r="FZ14" s="188">
        <f t="shared" si="141"/>
        <v>0</v>
      </c>
      <c r="GA14" s="15">
        <v>0</v>
      </c>
      <c r="GB14" s="188">
        <f>(FR14/$FQ$4)</f>
        <v>0</v>
      </c>
      <c r="GC14" s="162">
        <f t="shared" ref="GC14" si="158">((FR14-GA14)/$FQ$4)</f>
        <v>0</v>
      </c>
      <c r="GD14" s="168">
        <f>IF((AND(FS14=0,FU14=0)),0,(FU14+GA14)/(FS14+FU14+GA14))</f>
        <v>1</v>
      </c>
      <c r="GE14" s="305">
        <f>(GF14/($FQ$4*GG14))</f>
        <v>0</v>
      </c>
      <c r="GF14" s="36">
        <f>[2]DISP_ABR!$M$32</f>
        <v>0</v>
      </c>
      <c r="GG14" s="47">
        <v>216</v>
      </c>
      <c r="GI14" s="43" t="s">
        <v>39</v>
      </c>
      <c r="GJ14" s="44">
        <v>4</v>
      </c>
      <c r="GK14" s="13">
        <f>[2]DISP_MAY!$C$28</f>
        <v>0</v>
      </c>
      <c r="GL14" s="299">
        <f>[2]DISP_MAY!$D$28</f>
        <v>0</v>
      </c>
      <c r="GM14" s="13">
        <f>[2]DISP_MAY!$E$28</f>
        <v>0</v>
      </c>
      <c r="GN14" s="13">
        <f>[2]DISP_MAY!$F$28</f>
        <v>744</v>
      </c>
      <c r="GO14" s="162">
        <f>(GN14/$GJ$4)</f>
        <v>1</v>
      </c>
      <c r="GP14" s="240">
        <f>[2]DISP_MAY!$G$28</f>
        <v>0</v>
      </c>
      <c r="GQ14" s="188">
        <f>(GP14/$GJ$4)</f>
        <v>0</v>
      </c>
      <c r="GR14" s="240">
        <f>[2]DISP_MAY!$H$28</f>
        <v>0</v>
      </c>
      <c r="GS14" s="162">
        <f t="shared" ref="GS14" si="159">(GR14/$GJ$4)</f>
        <v>0</v>
      </c>
      <c r="GT14" s="15">
        <v>0</v>
      </c>
      <c r="GU14" s="188">
        <f>(GK14/$GJ$4)</f>
        <v>0</v>
      </c>
      <c r="GV14" s="188">
        <f>((GK14-GT14)/$GJ$4)</f>
        <v>0</v>
      </c>
      <c r="GW14" s="256">
        <f>IF((AND(GL14=0,GN14=0)),0,(GN14+GT14)/(GL14+GN14+GT14))</f>
        <v>1</v>
      </c>
      <c r="GX14" s="305">
        <f t="shared" ref="GX14" si="160">(GY14/($GJ$4*GZ14))</f>
        <v>0</v>
      </c>
      <c r="GY14" s="36">
        <f>[2]DISP_MAY!$M$28</f>
        <v>0</v>
      </c>
      <c r="GZ14" s="47">
        <v>216</v>
      </c>
      <c r="HB14" s="43" t="s">
        <v>39</v>
      </c>
      <c r="HC14" s="44">
        <v>4</v>
      </c>
      <c r="HD14" s="13">
        <f>[2]DISP_JUN!$C$32</f>
        <v>0</v>
      </c>
      <c r="HE14" s="299">
        <f>[2]DISP_JUN!$D$32</f>
        <v>0</v>
      </c>
      <c r="HF14" s="13">
        <f>[2]DISP_JUN!$E$32</f>
        <v>0</v>
      </c>
      <c r="HG14" s="13">
        <f>[2]DISP_JUN!$F$32</f>
        <v>720</v>
      </c>
      <c r="HH14" s="188">
        <f t="shared" ref="HH14" si="161">(HG14/$HC$4)</f>
        <v>1</v>
      </c>
      <c r="HI14" s="13">
        <f>[2]DISP_JUN!$G$32</f>
        <v>0</v>
      </c>
      <c r="HJ14" s="188">
        <f t="shared" ref="HJ14" si="162">(HI14/$HC$4)</f>
        <v>0</v>
      </c>
      <c r="HK14" s="13">
        <f>[2]DISP_JUN!$H$32</f>
        <v>0</v>
      </c>
      <c r="HL14" s="188">
        <f t="shared" ref="HL14" si="163">(HK14/$HC$4)</f>
        <v>0</v>
      </c>
      <c r="HM14" s="15">
        <v>0</v>
      </c>
      <c r="HN14" s="188">
        <f t="shared" ref="HN14" si="164">(HD14/$HC$4)</f>
        <v>0</v>
      </c>
      <c r="HO14" s="188">
        <f t="shared" ref="HO14" si="165">((HD14-HM14)/$HC$4)</f>
        <v>0</v>
      </c>
      <c r="HP14" s="256">
        <f>IF((AND(HE14=0,HG14=0)),0,(HG14+HM14)/(HE14+HG14+H14))</f>
        <v>1</v>
      </c>
      <c r="HQ14" s="305">
        <f t="shared" ref="HQ14" si="166">(HR14/($HC$4*HS14))</f>
        <v>0</v>
      </c>
      <c r="HR14" s="36">
        <f>[2]DISP_JUN!$M$32</f>
        <v>0</v>
      </c>
      <c r="HS14" s="47">
        <v>216</v>
      </c>
    </row>
    <row r="15" spans="1:228" ht="13.8" hidden="1" x14ac:dyDescent="0.3">
      <c r="A15" s="43"/>
      <c r="B15" s="51" t="s">
        <v>37</v>
      </c>
      <c r="C15" s="152">
        <f>SUM(C13:C14)</f>
        <v>1268</v>
      </c>
      <c r="D15" s="309">
        <f t="shared" ref="D15:L15" si="167">SUM(D13:D14)</f>
        <v>1268</v>
      </c>
      <c r="E15" s="53">
        <f>SUM(E13:E14)</f>
        <v>0</v>
      </c>
      <c r="F15" s="52">
        <f t="shared" si="167"/>
        <v>220</v>
      </c>
      <c r="G15" s="187">
        <f>(G13*R13+G14*R14)/R15</f>
        <v>0.14784946236559141</v>
      </c>
      <c r="H15" s="53">
        <f t="shared" si="167"/>
        <v>0</v>
      </c>
      <c r="I15" s="187">
        <f>(I13*R13+I14*R14)/R15</f>
        <v>0</v>
      </c>
      <c r="J15" s="53">
        <f>SUM(J13:J14)</f>
        <v>0</v>
      </c>
      <c r="K15" s="187">
        <f>(K13*R13+K14*R14)/R15</f>
        <v>0</v>
      </c>
      <c r="L15" s="52">
        <f t="shared" si="167"/>
        <v>214</v>
      </c>
      <c r="M15" s="187">
        <f>(M13*R13+M14*R14)/R15</f>
        <v>0.85215053763440862</v>
      </c>
      <c r="N15" s="186">
        <f>(N13*R13+N14*R14)/R15</f>
        <v>0.70833333333333337</v>
      </c>
      <c r="O15" s="186">
        <f>(O13*R13+O14*R14)/R15</f>
        <v>0.25567265416141932</v>
      </c>
      <c r="P15" s="306">
        <f>(P13*R13+P14*R14)/R15</f>
        <v>0.60315237953006773</v>
      </c>
      <c r="Q15" s="54">
        <f>SUM(Q13:Q14)</f>
        <v>193858</v>
      </c>
      <c r="R15" s="55">
        <f>SUM(R13:R14)</f>
        <v>432</v>
      </c>
      <c r="S15" s="36"/>
      <c r="T15" s="43"/>
      <c r="U15" s="51" t="s">
        <v>37</v>
      </c>
      <c r="V15" s="52">
        <f>SUM(V13:V14)</f>
        <v>684</v>
      </c>
      <c r="W15" s="300">
        <f t="shared" ref="W15:AE15" si="168">SUM(W13:W14)</f>
        <v>684</v>
      </c>
      <c r="X15" s="53">
        <f>SUM(X13:X14)</f>
        <v>0</v>
      </c>
      <c r="Y15" s="52">
        <f t="shared" si="168"/>
        <v>804</v>
      </c>
      <c r="Z15" s="187">
        <f>(Z13*AK13+Z14*AK14)/AK15</f>
        <v>0.54032258064516137</v>
      </c>
      <c r="AA15" s="52">
        <f t="shared" si="168"/>
        <v>0</v>
      </c>
      <c r="AB15" s="187">
        <f>(AB13*AK13+AB14*AK14)/AK15</f>
        <v>0</v>
      </c>
      <c r="AC15" s="53">
        <f>SUM(AC13:AC14)</f>
        <v>0</v>
      </c>
      <c r="AD15" s="187">
        <f>(AD13*AK13+AD14*AK14)/AK15</f>
        <v>0</v>
      </c>
      <c r="AE15" s="52">
        <f t="shared" si="168"/>
        <v>137</v>
      </c>
      <c r="AF15" s="187">
        <f>(AF13*AK13+AF14*AK14)/AK15</f>
        <v>0.45967741935483869</v>
      </c>
      <c r="AG15" s="186">
        <f>(AG13*AK13+AG14*AK14)/AK15</f>
        <v>0.36760752688172044</v>
      </c>
      <c r="AH15" s="186">
        <f>(AH13*AK13+AH14*AK14)/AK15</f>
        <v>0.63239247311827951</v>
      </c>
      <c r="AI15" s="306">
        <f>(AI13*AK13+AI14*AK14)/AK15</f>
        <v>0.30331852349661487</v>
      </c>
      <c r="AJ15" s="54">
        <f>SUM(AJ13:AJ14)</f>
        <v>97489</v>
      </c>
      <c r="AK15" s="55">
        <f>SUM(AK13:AK14)</f>
        <v>432</v>
      </c>
      <c r="AL15" s="36"/>
      <c r="AM15" s="43"/>
      <c r="AN15" s="59" t="s">
        <v>37</v>
      </c>
      <c r="AO15" s="52">
        <f>SUM(AO13:AO14)</f>
        <v>656</v>
      </c>
      <c r="AP15" s="300">
        <f t="shared" ref="AP15" si="169">SUM(AP13:AP14)</f>
        <v>656</v>
      </c>
      <c r="AQ15" s="53">
        <f>SUM(AQ13:AQ14)</f>
        <v>0</v>
      </c>
      <c r="AR15" s="52">
        <f t="shared" ref="AR15" si="170">SUM(AR13:AR14)</f>
        <v>784</v>
      </c>
      <c r="AS15" s="187">
        <f>(AS13*BD13+AS14*BD14)/BD15</f>
        <v>0.5444444444444444</v>
      </c>
      <c r="AT15" s="52">
        <f t="shared" ref="AT15" si="171">SUM(AT13:AT14)</f>
        <v>0</v>
      </c>
      <c r="AU15" s="187">
        <f>(AU13*BD13+AU14*BD14)/BD15</f>
        <v>0</v>
      </c>
      <c r="AV15" s="53">
        <f>SUM(AV13:AV14)</f>
        <v>0</v>
      </c>
      <c r="AW15" s="187">
        <f>(AW13*BD13+AW14*BD14)/BD15</f>
        <v>0</v>
      </c>
      <c r="AX15" s="52">
        <f t="shared" ref="AX15" si="172">SUM(AX13:AX14)</f>
        <v>109</v>
      </c>
      <c r="AY15" s="187">
        <f>(AY13*BD13+AY14*BD14)/BD15</f>
        <v>0.45555555555555549</v>
      </c>
      <c r="AZ15" s="186">
        <f>(AZ13*BD13+AZ14*BD14)/BD15</f>
        <v>0.37986111111111109</v>
      </c>
      <c r="BA15" s="186">
        <f>(BA13*BD13+BA14*BD14)/BD15</f>
        <v>0.60434258142340169</v>
      </c>
      <c r="BB15" s="306">
        <f>(BB13*BD13+BB14*BD14)/BD15</f>
        <v>0.32791602366255146</v>
      </c>
      <c r="BC15" s="54">
        <f>SUM(BC13:BC14)</f>
        <v>101995</v>
      </c>
      <c r="BD15" s="55">
        <f>SUM(BD13:BD14)</f>
        <v>432</v>
      </c>
      <c r="BF15" s="43"/>
      <c r="BG15" s="59" t="s">
        <v>37</v>
      </c>
      <c r="BH15" s="52">
        <f>SUM(BH13:BH14)</f>
        <v>734</v>
      </c>
      <c r="BI15" s="300">
        <f t="shared" ref="BI15" si="173">SUM(BI13:BI14)</f>
        <v>734</v>
      </c>
      <c r="BJ15" s="53">
        <f>SUM(BJ13:BJ14)</f>
        <v>0</v>
      </c>
      <c r="BK15" s="52">
        <f t="shared" ref="BK15" si="174">SUM(BK13:BK14)</f>
        <v>744</v>
      </c>
      <c r="BL15" s="187">
        <f>(BL13*BW13+BL14*BW14)/BW15</f>
        <v>0.5</v>
      </c>
      <c r="BM15" s="52">
        <f t="shared" ref="BM15" si="175">SUM(BM13:BM14)</f>
        <v>10</v>
      </c>
      <c r="BN15" s="187">
        <f>(BN13*BW13+BN14*BW14)/BW15</f>
        <v>6.7204301075268818E-3</v>
      </c>
      <c r="BO15" s="53">
        <f>SUM(BO13:BO14)</f>
        <v>0</v>
      </c>
      <c r="BP15" s="187">
        <f>(BP13*BW13+BP14*BW14)/BW15</f>
        <v>0</v>
      </c>
      <c r="BQ15" s="52">
        <f t="shared" ref="BQ15" si="176">SUM(BQ13:BQ14)</f>
        <v>122</v>
      </c>
      <c r="BR15" s="187">
        <f>(BR13*BW13+BR14*BW14)/BW15</f>
        <v>0.49327956989247312</v>
      </c>
      <c r="BS15" s="186">
        <f>(BS13*BW13+BS14*BW14)/BW15</f>
        <v>0.41129032258064518</v>
      </c>
      <c r="BT15" s="186">
        <f>(BT13*BW13+BT14*BW14)/BW15</f>
        <v>0.57126168224299068</v>
      </c>
      <c r="BU15" s="306">
        <f>(BU13*BW13+BU14*BW14)/BW15</f>
        <v>0.34106182795698925</v>
      </c>
      <c r="BV15" s="54">
        <f>SUM(BV13:BV14)</f>
        <v>109620</v>
      </c>
      <c r="BW15" s="55">
        <f>SUM(BW13:BW14)</f>
        <v>432</v>
      </c>
      <c r="BX15" s="36"/>
      <c r="BY15" s="43"/>
      <c r="BZ15" s="59" t="s">
        <v>37</v>
      </c>
      <c r="CA15" s="52">
        <f>SUM(CA13:CA14)</f>
        <v>505</v>
      </c>
      <c r="CB15" s="300">
        <f t="shared" ref="CB15" si="177">SUM(CB13:CB14)</f>
        <v>505</v>
      </c>
      <c r="CC15" s="53">
        <f>SUM(CC13:CC14)</f>
        <v>0</v>
      </c>
      <c r="CD15" s="52">
        <f t="shared" ref="CD15" si="178">SUM(CD13:CD14)</f>
        <v>720</v>
      </c>
      <c r="CE15" s="187">
        <f>(CE13*CP13+CE14*CP14)/CP15</f>
        <v>0.5</v>
      </c>
      <c r="CF15" s="52">
        <f t="shared" ref="CF15" si="179">SUM(CF13:CF14)</f>
        <v>215</v>
      </c>
      <c r="CG15" s="187">
        <f>(CG13*CP13+CG14*CP14)/CP15</f>
        <v>0.14930555555555555</v>
      </c>
      <c r="CH15" s="53">
        <f>SUM(CH13:CH14)</f>
        <v>0</v>
      </c>
      <c r="CI15" s="187">
        <f>(CI13*CP13+CI14*CP14)/CP15</f>
        <v>0</v>
      </c>
      <c r="CJ15" s="52">
        <f t="shared" ref="CJ15" si="180">SUM(CJ13:CJ14)</f>
        <v>96</v>
      </c>
      <c r="CK15" s="187">
        <f>(CK13*CP13+CK14*CP14)/CP15</f>
        <v>0.35069444444444442</v>
      </c>
      <c r="CL15" s="186">
        <f>(CL13*CP13+CL14*CP14)/CP15</f>
        <v>0.28402777777777777</v>
      </c>
      <c r="CM15" s="186">
        <f>(CM13*CP13+CM14*CP14)/CP15</f>
        <v>0.57986688851913482</v>
      </c>
      <c r="CN15" s="306">
        <f>(CN13*CP13+CN14*CP14)/CP15</f>
        <v>0.24787165637860081</v>
      </c>
      <c r="CO15" s="54">
        <f>SUM(CO13:CO14)</f>
        <v>77098</v>
      </c>
      <c r="CP15" s="55">
        <f>SUM(CP13:CP14)</f>
        <v>432</v>
      </c>
      <c r="CQ15" s="36"/>
      <c r="CR15" s="43"/>
      <c r="CS15" s="59" t="s">
        <v>37</v>
      </c>
      <c r="CT15" s="53">
        <f>SUM(CT13:CT14)</f>
        <v>0</v>
      </c>
      <c r="CU15" s="315">
        <f t="shared" ref="CU15" si="181">SUM(CU13:CU14)</f>
        <v>0</v>
      </c>
      <c r="CV15" s="53">
        <f>SUM(CV13:CV14)</f>
        <v>0</v>
      </c>
      <c r="CW15" s="52">
        <f t="shared" ref="CW15" si="182">SUM(CW13:CW14)</f>
        <v>744</v>
      </c>
      <c r="CX15" s="187">
        <f>(CX13*DI13+CX14*DI14)/DI15</f>
        <v>0.5</v>
      </c>
      <c r="CY15" s="52">
        <f t="shared" ref="CY15" si="183">SUM(CY13:CY14)</f>
        <v>744</v>
      </c>
      <c r="CZ15" s="187">
        <f>(CZ13*DI13+CZ14*DI14)/DI15</f>
        <v>0.5</v>
      </c>
      <c r="DA15" s="53">
        <f>SUM(DA13:DA14)</f>
        <v>0</v>
      </c>
      <c r="DB15" s="187">
        <f>(DB13*DI13+DB14*DI14)/DI15</f>
        <v>0</v>
      </c>
      <c r="DC15" s="52">
        <f t="shared" ref="DC15" si="184">SUM(DC13:DC14)</f>
        <v>0</v>
      </c>
      <c r="DD15" s="187">
        <f>(DD13*DI13+DD14*DI14)/DI15</f>
        <v>0</v>
      </c>
      <c r="DE15" s="186">
        <f>(DE13*DI13+DE14*DI14)/DI15</f>
        <v>0</v>
      </c>
      <c r="DF15" s="186">
        <f>(DF13*DI13+DF14*DI14)/DI15</f>
        <v>0.5</v>
      </c>
      <c r="DG15" s="306">
        <f>(DG13*DI13+DG14*DI14)/DI15</f>
        <v>0</v>
      </c>
      <c r="DH15" s="55">
        <f>SUM(DH13:DH14)</f>
        <v>0</v>
      </c>
      <c r="DI15" s="55">
        <f>SUM(DI13:DI14)</f>
        <v>432</v>
      </c>
      <c r="DJ15" s="36"/>
      <c r="DK15" s="43"/>
      <c r="DL15" s="59" t="s">
        <v>37</v>
      </c>
      <c r="DM15" s="53">
        <f>SUM(DM13:DM14)</f>
        <v>0</v>
      </c>
      <c r="DN15" s="315">
        <f t="shared" ref="DN15" si="185">SUM(DN13:DN14)</f>
        <v>0</v>
      </c>
      <c r="DO15" s="53">
        <f>SUM(DO13:DO14)</f>
        <v>0</v>
      </c>
      <c r="DP15" s="52">
        <f t="shared" ref="DP15" si="186">SUM(DP13:DP14)</f>
        <v>744</v>
      </c>
      <c r="DQ15" s="187">
        <f>(DQ13*EB13+DQ14*EB14)/EB15</f>
        <v>0.5</v>
      </c>
      <c r="DR15" s="52">
        <f t="shared" ref="DR15" si="187">SUM(DR13:DR14)</f>
        <v>744</v>
      </c>
      <c r="DS15" s="187">
        <f>(DS13*EB13+DS14*EB14)/EB15</f>
        <v>0.5</v>
      </c>
      <c r="DT15" s="53">
        <f>SUM(DT13:DT14)</f>
        <v>0</v>
      </c>
      <c r="DU15" s="187">
        <f>(DU13*EB13+DU14*EB14)/EB15</f>
        <v>0</v>
      </c>
      <c r="DV15" s="52">
        <f t="shared" ref="DV15" si="188">SUM(DV13:DV14)</f>
        <v>0</v>
      </c>
      <c r="DW15" s="187">
        <f>(DW13*EB13+DW14*EB14)/EB15</f>
        <v>0</v>
      </c>
      <c r="DX15" s="186">
        <f>(DX13*EB13+DX14*EB14)/EB15</f>
        <v>0</v>
      </c>
      <c r="DY15" s="186">
        <f>(DY13*EB13+DY14*EB14)/EB15</f>
        <v>0.5</v>
      </c>
      <c r="DZ15" s="306">
        <f>(DZ13*EB13+DZ14*EB14)/EB15</f>
        <v>0</v>
      </c>
      <c r="EA15" s="55">
        <f>SUM(EA13:EA14)</f>
        <v>0</v>
      </c>
      <c r="EB15" s="55">
        <f>SUM(EB13:EB14)</f>
        <v>432</v>
      </c>
      <c r="EC15" s="36"/>
      <c r="ED15" s="43"/>
      <c r="EE15" s="51" t="s">
        <v>37</v>
      </c>
      <c r="EF15" s="53">
        <f>SUM(EF13:EF14)</f>
        <v>0</v>
      </c>
      <c r="EG15" s="315">
        <f t="shared" ref="EG15" si="189">SUM(EG13:EG14)</f>
        <v>0</v>
      </c>
      <c r="EH15" s="53">
        <f>SUM(EH13:EH14)</f>
        <v>0</v>
      </c>
      <c r="EI15" s="52">
        <f t="shared" ref="EI15" si="190">SUM(EI13:EI14)</f>
        <v>696</v>
      </c>
      <c r="EJ15" s="187">
        <f>(EJ13*EU13+EJ14*EU14)/EU15</f>
        <v>0.5</v>
      </c>
      <c r="EK15" s="52">
        <f t="shared" ref="EK15" si="191">SUM(EK13:EK14)</f>
        <v>696</v>
      </c>
      <c r="EL15" s="187">
        <f>(EL13*EU13+EL14*EU14)/EU15</f>
        <v>0.5</v>
      </c>
      <c r="EM15" s="53">
        <f>SUM(EM13:EM14)</f>
        <v>0</v>
      </c>
      <c r="EN15" s="187">
        <f>(EN13*EU13+EN14*EU14)/EU15</f>
        <v>0</v>
      </c>
      <c r="EO15" s="52">
        <f t="shared" ref="EO15" si="192">SUM(EO13:EO14)</f>
        <v>0</v>
      </c>
      <c r="EP15" s="187">
        <f>(EP13*EU13+EP14*EU14)/EU15</f>
        <v>0</v>
      </c>
      <c r="EQ15" s="163">
        <f>(EQ13*EU13+EQ14*EU14)/EU15</f>
        <v>0</v>
      </c>
      <c r="ER15" s="186">
        <f>(ER13*EU13+ER14*EU14)/EU15</f>
        <v>0.5</v>
      </c>
      <c r="ES15" s="306">
        <f>(ES13*EU13+ES14*EU14)/EU15</f>
        <v>0</v>
      </c>
      <c r="ET15" s="55">
        <f>SUM(ET13:ET14)</f>
        <v>0</v>
      </c>
      <c r="EU15" s="55">
        <f>SUM(EU13:EU14)</f>
        <v>432</v>
      </c>
      <c r="EV15" s="36"/>
      <c r="EW15" s="43"/>
      <c r="EX15" s="51" t="s">
        <v>37</v>
      </c>
      <c r="EY15" s="53">
        <f>SUM(EY13:EY14)</f>
        <v>0</v>
      </c>
      <c r="EZ15" s="315">
        <f t="shared" ref="EZ15" si="193">SUM(EZ13:EZ14)</f>
        <v>0</v>
      </c>
      <c r="FA15" s="53">
        <f>SUM(FA13:FA14)</f>
        <v>0</v>
      </c>
      <c r="FB15" s="52">
        <f t="shared" ref="FB15" si="194">SUM(FB13:FB14)</f>
        <v>744</v>
      </c>
      <c r="FC15" s="187">
        <f>(FC13*FN13+FC14*FN14)/FN15</f>
        <v>0.5</v>
      </c>
      <c r="FD15" s="52">
        <f t="shared" ref="FD15" si="195">SUM(FD13:FD14)</f>
        <v>744</v>
      </c>
      <c r="FE15" s="187">
        <f>(FE13*FN13+FE14*FN14)/FN15</f>
        <v>0.5</v>
      </c>
      <c r="FF15" s="53">
        <f>SUM(FF13:FF14)</f>
        <v>0</v>
      </c>
      <c r="FG15" s="187">
        <f>(FG13*FN13+FG14*FN14)/FN15</f>
        <v>0</v>
      </c>
      <c r="FH15" s="52">
        <f t="shared" ref="FH15" si="196">SUM(FH13:FH14)</f>
        <v>0</v>
      </c>
      <c r="FI15" s="187">
        <f>(FI13*FN13+FI14*FN14)/FN15</f>
        <v>0</v>
      </c>
      <c r="FJ15" s="186">
        <f>(FJ13*FN13+FJ14*FN14)/FN15</f>
        <v>0</v>
      </c>
      <c r="FK15" s="186">
        <f>(FK13*FN13+FK14*FN14)/FN15</f>
        <v>0.5</v>
      </c>
      <c r="FL15" s="306">
        <f>(FL13*FN13+FL14*FN14)/FN15</f>
        <v>0</v>
      </c>
      <c r="FM15" s="55">
        <f>SUM(FM13:FM14)</f>
        <v>0</v>
      </c>
      <c r="FN15" s="55">
        <f>SUM(FN13:FN14)</f>
        <v>432</v>
      </c>
      <c r="FO15" s="36"/>
      <c r="FP15" s="43"/>
      <c r="FQ15" s="59" t="s">
        <v>37</v>
      </c>
      <c r="FR15" s="53">
        <f>SUM(FR13:FR14)</f>
        <v>0</v>
      </c>
      <c r="FS15" s="315">
        <f t="shared" ref="FS15" si="197">SUM(FS13:FS14)</f>
        <v>0</v>
      </c>
      <c r="FT15" s="53">
        <f>SUM(FT13:FT14)</f>
        <v>0</v>
      </c>
      <c r="FU15" s="52">
        <f t="shared" ref="FU15" si="198">SUM(FU13:FU14)</f>
        <v>720</v>
      </c>
      <c r="FV15" s="187">
        <f>(FV13*GG13+FV14*GG14)/GG15</f>
        <v>0.5</v>
      </c>
      <c r="FW15" s="52">
        <f t="shared" ref="FW15" si="199">SUM(FW13:FW14)</f>
        <v>720</v>
      </c>
      <c r="FX15" s="187">
        <f>(FX13*GG13+FX14*GG14)/GG15</f>
        <v>0.5</v>
      </c>
      <c r="FY15" s="53">
        <f>SUM(FY13:FY14)</f>
        <v>0</v>
      </c>
      <c r="FZ15" s="187">
        <f>(FZ13*GG13+FZ14*GG14)/GG15</f>
        <v>0</v>
      </c>
      <c r="GA15" s="52">
        <f t="shared" ref="GA15" si="200">SUM(GA13:GA14)</f>
        <v>0</v>
      </c>
      <c r="GB15" s="187">
        <f>(GB13*GG13+GB14*GG14)/GG15</f>
        <v>0</v>
      </c>
      <c r="GC15" s="163">
        <f>(GC13*GG13+GC14*GG14)/GG15</f>
        <v>0</v>
      </c>
      <c r="GD15" s="186">
        <f>(GD13*GG13+GD14*GG14)/GG15</f>
        <v>0.5</v>
      </c>
      <c r="GE15" s="306">
        <f>(GE13*GG13+GE14*GG14)/GG15</f>
        <v>0</v>
      </c>
      <c r="GF15" s="55">
        <f>SUM(GF13:GF14)</f>
        <v>0</v>
      </c>
      <c r="GG15" s="55">
        <f>SUM(GG13:GG14)</f>
        <v>432</v>
      </c>
      <c r="GH15" s="36"/>
      <c r="GI15" s="43"/>
      <c r="GJ15" s="59" t="s">
        <v>37</v>
      </c>
      <c r="GK15" s="53">
        <f>SUM(GK13:GK14)</f>
        <v>0</v>
      </c>
      <c r="GL15" s="315">
        <f t="shared" ref="GL15" si="201">SUM(GL13:GL14)</f>
        <v>0</v>
      </c>
      <c r="GM15" s="53">
        <f>SUM(GM13:GM14)</f>
        <v>0</v>
      </c>
      <c r="GN15" s="52">
        <f t="shared" ref="GN15" si="202">SUM(GN13:GN14)</f>
        <v>1488</v>
      </c>
      <c r="GO15" s="187">
        <f>(GO13*GZ13+GO14*GZ14)/GZ15</f>
        <v>1</v>
      </c>
      <c r="GP15" s="242">
        <f t="shared" ref="GP15" si="203">SUM(GP13:GP14)</f>
        <v>0</v>
      </c>
      <c r="GQ15" s="187">
        <f>(GQ13*GZ13+GQ14*GZ14)/GZ15</f>
        <v>0</v>
      </c>
      <c r="GR15" s="242">
        <f>SUM(GR13:GR14)</f>
        <v>0</v>
      </c>
      <c r="GS15" s="203">
        <f>(GS13*GZ13+GS14*GZ14)/GZ15</f>
        <v>0</v>
      </c>
      <c r="GT15" s="52">
        <f t="shared" ref="GT15" si="204">SUM(GT13:GT14)</f>
        <v>0</v>
      </c>
      <c r="GU15" s="187">
        <f>(GU13*GZ13+GU14*GZ14)/GZ15</f>
        <v>0</v>
      </c>
      <c r="GV15" s="186">
        <f>(GV13*GZ13+GV14*GZ14)/GZ15</f>
        <v>0</v>
      </c>
      <c r="GW15" s="186">
        <f>(GW13*GZ13+GW14*GZ14)/GZ15</f>
        <v>1</v>
      </c>
      <c r="GX15" s="306">
        <f>(GX13*GZ13+GX14*GZ14)/GZ15</f>
        <v>0</v>
      </c>
      <c r="GY15" s="55">
        <f>SUM(GY13:GY14)</f>
        <v>0</v>
      </c>
      <c r="GZ15" s="55">
        <f>SUM(GZ13:GZ14)</f>
        <v>432</v>
      </c>
      <c r="HA15" s="36"/>
      <c r="HB15" s="43"/>
      <c r="HC15" s="59" t="s">
        <v>37</v>
      </c>
      <c r="HD15" s="53">
        <f>SUM(HD13:HD14)</f>
        <v>0</v>
      </c>
      <c r="HE15" s="315">
        <f t="shared" ref="HE15" si="205">SUM(HE13:HE14)</f>
        <v>0</v>
      </c>
      <c r="HF15" s="53">
        <f>SUM(HF13:HF14)</f>
        <v>0</v>
      </c>
      <c r="HG15" s="52">
        <f t="shared" ref="HG15" si="206">SUM(HG13:HG14)</f>
        <v>720</v>
      </c>
      <c r="HH15" s="187">
        <f>(HH13*HS13+HH14*HS14)/HS15</f>
        <v>0.5</v>
      </c>
      <c r="HI15" s="52">
        <f t="shared" ref="HI15" si="207">SUM(HI13:HI14)</f>
        <v>720</v>
      </c>
      <c r="HJ15" s="187">
        <f>(HJ13*HS13+HJ14*HS14)/HS15</f>
        <v>0.5</v>
      </c>
      <c r="HK15" s="53">
        <f>SUM(HK13:HK14)</f>
        <v>0</v>
      </c>
      <c r="HL15" s="187">
        <f>(HL13*HS13+HL14*HS14)/HS15</f>
        <v>0</v>
      </c>
      <c r="HM15" s="52">
        <f t="shared" ref="HM15" si="208">SUM(HM13:HM14)</f>
        <v>0</v>
      </c>
      <c r="HN15" s="187">
        <f>(HN13*HS13+HN14*HS14)/HS15</f>
        <v>0</v>
      </c>
      <c r="HO15" s="186">
        <f>(HO13*HS13+HO14*HS14)/HS15</f>
        <v>0</v>
      </c>
      <c r="HP15" s="186">
        <f>(HP13*HS13+HP14*HS14)/HS15</f>
        <v>0.5</v>
      </c>
      <c r="HQ15" s="306">
        <f>(HQ13*HS13+HQ14*HS14)/HS15</f>
        <v>0</v>
      </c>
      <c r="HR15" s="55">
        <f>SUM(HR13:HR14)</f>
        <v>0</v>
      </c>
      <c r="HS15" s="55">
        <f>SUM(HS13:HS14)</f>
        <v>432</v>
      </c>
      <c r="HT15" s="36"/>
    </row>
    <row r="16" spans="1:228" ht="13.8" hidden="1" x14ac:dyDescent="0.3">
      <c r="A16" s="43" t="s">
        <v>40</v>
      </c>
      <c r="B16" s="44">
        <v>5</v>
      </c>
      <c r="C16" s="13">
        <f>[1]DISP_JUL!$C$44</f>
        <v>73</v>
      </c>
      <c r="D16" s="299">
        <f>[1]DISP_JUL!$D$44</f>
        <v>73</v>
      </c>
      <c r="E16" s="13">
        <f>[1]DISP_JUL!$E$44</f>
        <v>0</v>
      </c>
      <c r="F16" s="13">
        <f>[1]DISP_JUL!$F$44</f>
        <v>95</v>
      </c>
      <c r="G16" s="188">
        <f>(F16/$B$4)</f>
        <v>0.12768817204301075</v>
      </c>
      <c r="H16" s="13">
        <f>[1]DISP_JUL!$G$44</f>
        <v>576</v>
      </c>
      <c r="I16" s="188">
        <f>(H16/$B$4)</f>
        <v>0.77419354838709675</v>
      </c>
      <c r="J16" s="13">
        <f>[1]DISP_JUL!$H$44</f>
        <v>0</v>
      </c>
      <c r="K16" s="188">
        <f>(J16/$B$4)</f>
        <v>0</v>
      </c>
      <c r="L16" s="15">
        <v>37</v>
      </c>
      <c r="M16" s="188">
        <f>(C16/$B$4)</f>
        <v>9.8118279569892469E-2</v>
      </c>
      <c r="N16" s="188">
        <f>((C16-L16)/$B$4)</f>
        <v>4.8387096774193547E-2</v>
      </c>
      <c r="O16" s="256">
        <f>IF((AND(D16=0,F16=0)),0,(F16+L16)/(D16+F16+L16))</f>
        <v>0.64390243902439026</v>
      </c>
      <c r="P16" s="305">
        <f>(Q16/($B$4*R16))</f>
        <v>4.2912404930500921E-2</v>
      </c>
      <c r="Q16" s="88">
        <f>[1]DISP_JUL!$M$44</f>
        <v>13090</v>
      </c>
      <c r="R16" s="15">
        <v>410</v>
      </c>
      <c r="T16" s="43" t="s">
        <v>40</v>
      </c>
      <c r="U16" s="44">
        <v>5</v>
      </c>
      <c r="V16" s="13">
        <f>[1]DISP_AGO!$C$44</f>
        <v>0</v>
      </c>
      <c r="W16" s="299">
        <f>[1]DISP_AGO!$D$44</f>
        <v>0</v>
      </c>
      <c r="X16" s="13">
        <f>[1]DISP_AGO!$E$44</f>
        <v>0</v>
      </c>
      <c r="Y16" s="13">
        <f>[1]DISP_AGO!$F$44</f>
        <v>0</v>
      </c>
      <c r="Z16" s="188">
        <f>(Y16/$U$4)</f>
        <v>0</v>
      </c>
      <c r="AA16" s="13">
        <f>[1]DISP_AGO!$G$44</f>
        <v>744</v>
      </c>
      <c r="AB16" s="188">
        <f>(AA16/$U$4)</f>
        <v>1</v>
      </c>
      <c r="AC16" s="13">
        <f>[1]DISP_AGO!$H$44</f>
        <v>0</v>
      </c>
      <c r="AD16" s="188">
        <f>(AC16/$U$4)</f>
        <v>0</v>
      </c>
      <c r="AE16" s="15">
        <v>0</v>
      </c>
      <c r="AF16" s="188">
        <f>(V16/$U$4)</f>
        <v>0</v>
      </c>
      <c r="AG16" s="188">
        <f>((V16-AE16)/$U$4)</f>
        <v>0</v>
      </c>
      <c r="AH16" s="256">
        <f>IF((AND(W16=0,Y16=0)),0,(Y16+AE16)/(W16+Y16))</f>
        <v>0</v>
      </c>
      <c r="AI16" s="305">
        <f>(AJ16/($U$4*AK16))</f>
        <v>0</v>
      </c>
      <c r="AJ16" s="36">
        <f>[1]DISP_AGO!$M$44</f>
        <v>0</v>
      </c>
      <c r="AK16" s="15">
        <v>410</v>
      </c>
      <c r="AM16" s="43" t="s">
        <v>40</v>
      </c>
      <c r="AN16" s="44">
        <v>5</v>
      </c>
      <c r="AO16" s="13">
        <f>[1]DISP_SEP!$C$44</f>
        <v>0</v>
      </c>
      <c r="AP16" s="299">
        <f>[1]DISP_SEP!$D$44</f>
        <v>0</v>
      </c>
      <c r="AQ16" s="13">
        <f>[1]DISP_SEP!$E$44</f>
        <v>0</v>
      </c>
      <c r="AR16" s="13">
        <f>[1]DISP_SEP!$F$44</f>
        <v>0</v>
      </c>
      <c r="AS16" s="188">
        <f t="shared" ref="AS16:AS17" si="209">(AR16/$AN$4)</f>
        <v>0</v>
      </c>
      <c r="AT16" s="13">
        <f>[1]DISP_SEP!$G$44</f>
        <v>720</v>
      </c>
      <c r="AU16" s="188">
        <f t="shared" ref="AU16:AU17" si="210">(AT16/$AN$4)</f>
        <v>1</v>
      </c>
      <c r="AV16" s="13">
        <f>[1]DISP_SEP!$H$44</f>
        <v>0</v>
      </c>
      <c r="AW16" s="188">
        <f t="shared" ref="AW16:AW17" si="211">(AV16/$AN$4)</f>
        <v>0</v>
      </c>
      <c r="AX16" s="15">
        <v>0</v>
      </c>
      <c r="AY16" s="188">
        <f t="shared" ref="AY16:AY17" si="212">(AO16/$AN$4)</f>
        <v>0</v>
      </c>
      <c r="AZ16" s="188">
        <f>((AO16-AX16)/$AN$4)</f>
        <v>0</v>
      </c>
      <c r="BA16" s="168">
        <f>IF((AND(AP16=0,AR16=0)),0,(AR16+AX16)/(AP16+AR16+AX16))</f>
        <v>0</v>
      </c>
      <c r="BB16" s="305">
        <f>(BC16/($AN$4*BD16))</f>
        <v>0</v>
      </c>
      <c r="BC16" s="36">
        <f>[1]DISP_SEP!$M$44</f>
        <v>0</v>
      </c>
      <c r="BD16" s="15">
        <v>410</v>
      </c>
      <c r="BF16" s="43" t="s">
        <v>40</v>
      </c>
      <c r="BG16" s="44">
        <v>5</v>
      </c>
      <c r="BH16" s="13">
        <f>[1]DISP_OCT!$C$44</f>
        <v>0</v>
      </c>
      <c r="BI16" s="299">
        <f>[1]DISP_OCT!$D$44</f>
        <v>0</v>
      </c>
      <c r="BJ16" s="13">
        <f>[1]DISP_OCT!$E$44</f>
        <v>0</v>
      </c>
      <c r="BK16" s="13">
        <f>[1]DISP_OCT!$F$44</f>
        <v>0</v>
      </c>
      <c r="BL16" s="188">
        <f t="shared" ref="BL16:BL17" si="213">(BK16/$BG$4)</f>
        <v>0</v>
      </c>
      <c r="BM16" s="13">
        <f>[1]DISP_OCT!$G$44</f>
        <v>744</v>
      </c>
      <c r="BN16" s="188">
        <f t="shared" ref="BN16:BN17" si="214">(BM16/$BG$4)</f>
        <v>1</v>
      </c>
      <c r="BO16" s="13">
        <f>[1]DISP_OCT!$H$44</f>
        <v>0</v>
      </c>
      <c r="BP16" s="188">
        <f t="shared" ref="BP16:BP17" si="215">(BO16/$BG$4)</f>
        <v>0</v>
      </c>
      <c r="BQ16" s="15">
        <v>0</v>
      </c>
      <c r="BR16" s="188">
        <f>(BH16/$BG$4)</f>
        <v>0</v>
      </c>
      <c r="BS16" s="188">
        <f>((BH16-BQ16)/$BG$4)</f>
        <v>0</v>
      </c>
      <c r="BT16" s="256">
        <f>IF((AND(BI16=0,BK16=0)),0,(BK16+BQ16)/(BI16+BK16+BQ16))</f>
        <v>0</v>
      </c>
      <c r="BU16" s="305">
        <f>(BV16/($BG$4*BW16))</f>
        <v>0</v>
      </c>
      <c r="BV16" s="36">
        <f>[1]DISP_OCT!$M$44</f>
        <v>0</v>
      </c>
      <c r="BW16" s="15">
        <v>410</v>
      </c>
      <c r="BY16" s="43" t="s">
        <v>40</v>
      </c>
      <c r="BZ16" s="44">
        <v>5</v>
      </c>
      <c r="CA16" s="13">
        <f>[1]DISP_NOV!$C$44</f>
        <v>0</v>
      </c>
      <c r="CB16" s="299">
        <f>[1]DISP_NOV!$D$44</f>
        <v>0</v>
      </c>
      <c r="CC16" s="13">
        <f>[1]DISP_NOV!$E$44</f>
        <v>0</v>
      </c>
      <c r="CD16" s="13">
        <f>[1]DISP_NOV!$F$44</f>
        <v>0</v>
      </c>
      <c r="CE16" s="188">
        <f t="shared" si="126"/>
        <v>0</v>
      </c>
      <c r="CF16" s="13">
        <f>[1]DISP_NOV!$G$44</f>
        <v>720</v>
      </c>
      <c r="CG16" s="188">
        <f t="shared" ref="CG16" si="216">(CF16/$BZ$4)</f>
        <v>1</v>
      </c>
      <c r="CH16" s="13">
        <f>[1]DISP_NOV!$H$44</f>
        <v>0</v>
      </c>
      <c r="CI16" s="188">
        <f t="shared" ref="CI16" si="217">(CH16/$BZ$4)</f>
        <v>0</v>
      </c>
      <c r="CJ16" s="15">
        <v>0</v>
      </c>
      <c r="CK16" s="188">
        <f>(CA16/$BZ$4)</f>
        <v>0</v>
      </c>
      <c r="CL16" s="188">
        <f>((CA16-CJ16)/$BZ$4)</f>
        <v>0</v>
      </c>
      <c r="CM16" s="256">
        <f>IF((AND(CB16=0,CD16=0)),0,(CD16+CJ16)/(CB16+CD16+CJ16))</f>
        <v>0</v>
      </c>
      <c r="CN16" s="305">
        <f>(CO16/($BZ$4*CP16))</f>
        <v>0</v>
      </c>
      <c r="CO16" s="36">
        <f>[1]DISP_NOV!$M$44</f>
        <v>0</v>
      </c>
      <c r="CP16" s="15">
        <v>410</v>
      </c>
      <c r="CR16" s="43" t="s">
        <v>40</v>
      </c>
      <c r="CS16" s="44">
        <v>5</v>
      </c>
      <c r="CT16" s="13">
        <f>[1]DISP_DIC!$C$44</f>
        <v>0</v>
      </c>
      <c r="CU16" s="299">
        <f>[1]DISP_DIC!$D$44</f>
        <v>0</v>
      </c>
      <c r="CV16" s="13">
        <f>[1]DISP_DIC!$E$44</f>
        <v>0</v>
      </c>
      <c r="CW16" s="13">
        <f>[1]DISP_DIC!$F$44</f>
        <v>0</v>
      </c>
      <c r="CX16" s="188">
        <f>(CW16/$CS$4)</f>
        <v>0</v>
      </c>
      <c r="CY16" s="13">
        <f>[1]DISP_DIC!$G$44</f>
        <v>744</v>
      </c>
      <c r="CZ16" s="188">
        <f t="shared" ref="CZ16" si="218">(CY16/$CS$4)</f>
        <v>1</v>
      </c>
      <c r="DA16" s="13">
        <f>[1]DISP_DIC!$H$44</f>
        <v>0</v>
      </c>
      <c r="DB16" s="188">
        <f t="shared" si="91"/>
        <v>0</v>
      </c>
      <c r="DC16" s="15">
        <v>0</v>
      </c>
      <c r="DD16" s="188">
        <f>(CT16/$CS$4)</f>
        <v>0</v>
      </c>
      <c r="DE16" s="188">
        <f>((CT16-DC16)/$CS$4)</f>
        <v>0</v>
      </c>
      <c r="DF16" s="256">
        <f>IF((AND(CU16=0,CW16=0)),0,(CW16+DC16)/(CU16+CW16+DC16))</f>
        <v>0</v>
      </c>
      <c r="DG16" s="305">
        <f>(DH16/($CS$4*DI16))</f>
        <v>0</v>
      </c>
      <c r="DH16" s="36">
        <f>[1]DISP_DIC!$M$44</f>
        <v>0</v>
      </c>
      <c r="DI16" s="15">
        <v>410</v>
      </c>
      <c r="DK16" s="43" t="s">
        <v>40</v>
      </c>
      <c r="DL16" s="44">
        <v>5</v>
      </c>
      <c r="DM16" s="13">
        <f>[2]DISP_ENE!$C$44</f>
        <v>0</v>
      </c>
      <c r="DN16" s="299">
        <f>[2]DISP_ENE!$D$44</f>
        <v>0</v>
      </c>
      <c r="DO16" s="13">
        <f>[2]DISP_ENE!$E$44</f>
        <v>0</v>
      </c>
      <c r="DP16" s="13">
        <f>[2]DISP_ENE!$F$44</f>
        <v>0</v>
      </c>
      <c r="DQ16" s="188">
        <f t="shared" ref="DQ16:DQ17" si="219">(DP16/$DL$4)</f>
        <v>0</v>
      </c>
      <c r="DR16" s="13">
        <f>[2]DISP_ENE!$G$44</f>
        <v>744</v>
      </c>
      <c r="DS16" s="188">
        <f t="shared" ref="DS16:DS17" si="220">(DR16/$DL$4)</f>
        <v>1</v>
      </c>
      <c r="DT16" s="13">
        <f>[2]DISP_ENE!$H$44</f>
        <v>0</v>
      </c>
      <c r="DU16" s="188">
        <f t="shared" ref="DU16:DU17" si="221">(DT16/$DL$4)</f>
        <v>0</v>
      </c>
      <c r="DV16" s="15">
        <v>0</v>
      </c>
      <c r="DW16" s="188">
        <f t="shared" ref="DW16:DW17" si="222">(DM16/$DL$4)</f>
        <v>0</v>
      </c>
      <c r="DX16" s="188">
        <f>((DM16-DV16)/$DL$4)</f>
        <v>0</v>
      </c>
      <c r="DY16" s="256">
        <f>IF((AND(DN16=0,DP16=0)),0,(DP16+DV16)/(DN16+DP16+DV16))</f>
        <v>0</v>
      </c>
      <c r="DZ16" s="305">
        <f t="shared" ref="DZ16:DZ17" si="223">(EA16/($DL$4*EB16))</f>
        <v>0</v>
      </c>
      <c r="EA16" s="36">
        <f>[2]DISP_ENE!$M$44</f>
        <v>0</v>
      </c>
      <c r="EB16" s="15">
        <v>410</v>
      </c>
      <c r="ED16" s="43" t="s">
        <v>40</v>
      </c>
      <c r="EE16" s="44">
        <v>5</v>
      </c>
      <c r="EF16" s="13">
        <f>[2]DISP_FEB!$C$44</f>
        <v>35</v>
      </c>
      <c r="EG16" s="299">
        <f>[2]DISP_FEB!$D$44</f>
        <v>35</v>
      </c>
      <c r="EH16" s="13">
        <f>[2]DISP_FEB!$E$44</f>
        <v>0</v>
      </c>
      <c r="EI16" s="13">
        <f>[2]DISP_FEB!$F$44</f>
        <v>0</v>
      </c>
      <c r="EJ16" s="188">
        <f t="shared" ref="EJ16:EJ17" si="224">(EI16/$EE$4)</f>
        <v>0</v>
      </c>
      <c r="EK16" s="13">
        <f>[2]DISP_FEB!$G$44</f>
        <v>661</v>
      </c>
      <c r="EL16" s="188">
        <f t="shared" ref="EL16:EL17" si="225">(EK16/$EE$4)</f>
        <v>0.94971264367816088</v>
      </c>
      <c r="EM16" s="13">
        <f>[2]DISP_FEB!$H$44</f>
        <v>0</v>
      </c>
      <c r="EN16" s="188">
        <f t="shared" ref="EN16:EN17" si="226">(EM16/$EE$4)</f>
        <v>0</v>
      </c>
      <c r="EO16" s="15">
        <v>0</v>
      </c>
      <c r="EP16" s="188">
        <f t="shared" ref="EP16:EP17" si="227">(EF16/$EE$4)</f>
        <v>5.0287356321839081E-2</v>
      </c>
      <c r="EQ16" s="162">
        <f>((EF16-EO16)/$EE$4)</f>
        <v>5.0287356321839081E-2</v>
      </c>
      <c r="ER16" s="256">
        <f t="shared" ref="ER16:ER17" si="228">IF((AND(EG16=0,EI16=0)),0,(EI16+EO16)/(EG16+EI16+EO16))</f>
        <v>0</v>
      </c>
      <c r="ES16" s="305">
        <f t="shared" ref="ES16:ES17" si="229">(ET16/($EE$4*EU16))</f>
        <v>8.130081300813009E-3</v>
      </c>
      <c r="ET16" s="88">
        <f>[2]DISP_FEB!$M$44</f>
        <v>2320</v>
      </c>
      <c r="EU16" s="15">
        <v>410</v>
      </c>
      <c r="EW16" s="43" t="s">
        <v>40</v>
      </c>
      <c r="EX16" s="44">
        <v>5</v>
      </c>
      <c r="EY16" s="13">
        <f>[2]DISP_MAR!$C$44</f>
        <v>425</v>
      </c>
      <c r="EZ16" s="299">
        <f>[2]DISP_MAR!$D$44</f>
        <v>425</v>
      </c>
      <c r="FA16" s="13">
        <f>[2]DISP_MAR!$E$44</f>
        <v>0</v>
      </c>
      <c r="FB16" s="13">
        <f>[2]DISP_MAR!$F$44</f>
        <v>319</v>
      </c>
      <c r="FC16" s="188">
        <f>(FB16/$EX$4)</f>
        <v>0.42876344086021506</v>
      </c>
      <c r="FD16" s="13">
        <f>[2]DISP_MAR!$G$44</f>
        <v>0</v>
      </c>
      <c r="FE16" s="188">
        <f>(FD16/$EX$4)</f>
        <v>0</v>
      </c>
      <c r="FF16" s="13">
        <f>[2]DISP_MAR!$H$44</f>
        <v>0</v>
      </c>
      <c r="FG16" s="188">
        <f>(FF16/$EX$4)</f>
        <v>0</v>
      </c>
      <c r="FH16" s="15">
        <v>168</v>
      </c>
      <c r="FI16" s="188">
        <f t="shared" ref="FI16:FI17" si="230">(EY16/$EX$4)</f>
        <v>0.57123655913978499</v>
      </c>
      <c r="FJ16" s="188">
        <f>((EY16-FH16)/$EX$4)</f>
        <v>0.34543010752688175</v>
      </c>
      <c r="FK16" s="256">
        <f>IF((AND(EZ16=0,FB16=0)),0,(FB16+FH16)/(EZ16+FB16+FH16))</f>
        <v>0.53399122807017541</v>
      </c>
      <c r="FL16" s="305">
        <f>(FM16/($EX$4*FN16))</f>
        <v>0.23734592184631523</v>
      </c>
      <c r="FM16" s="88">
        <f>[2]DISP_MAR!$M$44</f>
        <v>72400</v>
      </c>
      <c r="FN16" s="15">
        <v>410</v>
      </c>
      <c r="FP16" s="43" t="s">
        <v>40</v>
      </c>
      <c r="FQ16" s="44">
        <v>5</v>
      </c>
      <c r="FR16" s="13">
        <f>[2]DISP_ABR!$C$44</f>
        <v>664</v>
      </c>
      <c r="FS16" s="299">
        <f>[2]DISP_ABR!$D$44</f>
        <v>664</v>
      </c>
      <c r="FT16" s="13">
        <f>[2]DISP_ABR!$E$44</f>
        <v>0</v>
      </c>
      <c r="FU16" s="13">
        <f>[2]DISP_ABR!$F$44</f>
        <v>0</v>
      </c>
      <c r="FV16" s="188">
        <f t="shared" ref="FV16:FV17" si="231">(FU16/$FQ$4)</f>
        <v>0</v>
      </c>
      <c r="FW16" s="13">
        <f>[2]DISP_ABR!$G$44</f>
        <v>0</v>
      </c>
      <c r="FX16" s="188">
        <f t="shared" ref="FX16:FX17" si="232">(FW16/$FQ$4)</f>
        <v>0</v>
      </c>
      <c r="FY16" s="13">
        <f>[2]DISP_ABR!$H$44</f>
        <v>56</v>
      </c>
      <c r="FZ16" s="188">
        <f t="shared" ref="FZ16:FZ17" si="233">(FY16/$FQ$4)</f>
        <v>7.7777777777777779E-2</v>
      </c>
      <c r="GA16" s="15">
        <v>108</v>
      </c>
      <c r="GB16" s="188">
        <f>(FR16/$FQ$4)</f>
        <v>0.92222222222222228</v>
      </c>
      <c r="GC16" s="162">
        <f>((FR16-GA16)/$FQ$4)</f>
        <v>0.77222222222222225</v>
      </c>
      <c r="GD16" s="168">
        <f>IF((AND(FS16=0,FU16=0)),0,(FU16+GA16)/(FS16+FU16+GA16))</f>
        <v>0.13989637305699482</v>
      </c>
      <c r="GE16" s="305">
        <f>(GF16/($FQ$4*GG16))</f>
        <v>0.64671409214092146</v>
      </c>
      <c r="GF16" s="88">
        <f>[2]DISP_ABR!$M$44</f>
        <v>190910</v>
      </c>
      <c r="GG16" s="15">
        <v>410</v>
      </c>
      <c r="GI16" s="43" t="s">
        <v>40</v>
      </c>
      <c r="GJ16" s="44">
        <v>5</v>
      </c>
      <c r="GK16" s="13">
        <f>[2]DISP_MAY!$C$40</f>
        <v>0</v>
      </c>
      <c r="GL16" s="299">
        <f>[2]DISP_MAY!$D$40</f>
        <v>0</v>
      </c>
      <c r="GM16" s="13">
        <f>[2]DISP_MAY!$E$40</f>
        <v>0</v>
      </c>
      <c r="GN16" s="13">
        <f>[2]DISP_MAY!$F$40</f>
        <v>0</v>
      </c>
      <c r="GO16" s="162">
        <f>(GN16/$GJ$4)</f>
        <v>0</v>
      </c>
      <c r="GP16" s="240">
        <f>[2]DISP_MAY!$G$40</f>
        <v>744</v>
      </c>
      <c r="GQ16" s="188">
        <f>(GP16/$GJ$4)</f>
        <v>1</v>
      </c>
      <c r="GR16" s="240">
        <f>[2]DISP_MAY!$H$40</f>
        <v>0</v>
      </c>
      <c r="GS16" s="162">
        <f>(GR16/$GJ$4)</f>
        <v>0</v>
      </c>
      <c r="GT16" s="15">
        <v>246</v>
      </c>
      <c r="GU16" s="188">
        <f>(GK16/$GJ$4)</f>
        <v>0</v>
      </c>
      <c r="GV16" s="188">
        <f>((GK16-GT16)/$GJ$4)</f>
        <v>-0.33064516129032256</v>
      </c>
      <c r="GW16" s="256">
        <f>IF((AND(GL16=0,GN16=0)),0,(GN16+GT16)/(GL16+GN16+GT16))</f>
        <v>0</v>
      </c>
      <c r="GX16" s="305">
        <f>(GY16/($GJ$4*GZ16))</f>
        <v>0</v>
      </c>
      <c r="GY16" s="88">
        <f>[2]DISP_MAY!$M$40</f>
        <v>0</v>
      </c>
      <c r="GZ16" s="15">
        <v>410</v>
      </c>
      <c r="HB16" s="43" t="s">
        <v>40</v>
      </c>
      <c r="HC16" s="44">
        <v>5</v>
      </c>
      <c r="HD16" s="13">
        <f>[2]DISP_JUN!$C$44</f>
        <v>600</v>
      </c>
      <c r="HE16" s="299">
        <f>[2]DISP_JUN!$D$44</f>
        <v>600</v>
      </c>
      <c r="HF16" s="13">
        <f>[2]DISP_JUN!$E$44</f>
        <v>0</v>
      </c>
      <c r="HG16" s="13">
        <f>[2]DISP_JUN!$F$44</f>
        <v>120</v>
      </c>
      <c r="HH16" s="188">
        <f>(HG16/$HC$4)</f>
        <v>0.16666666666666666</v>
      </c>
      <c r="HI16" s="13">
        <f>[2]DISP_JUN!$G$44</f>
        <v>0</v>
      </c>
      <c r="HJ16" s="188">
        <f>(HI16/$HC$4)</f>
        <v>0</v>
      </c>
      <c r="HK16" s="13">
        <f>[2]DISP_JUN!$H$44</f>
        <v>0</v>
      </c>
      <c r="HL16" s="188">
        <f>(HK16/$HC$4)</f>
        <v>0</v>
      </c>
      <c r="HM16" s="15">
        <v>177</v>
      </c>
      <c r="HN16" s="188">
        <f>(HD16/$HC$4)</f>
        <v>0.83333333333333337</v>
      </c>
      <c r="HO16" s="188">
        <f>((HD16-HM16)/$HC$4)</f>
        <v>0.58750000000000002</v>
      </c>
      <c r="HP16" s="256">
        <f>IF((AND(HE16=0,HG16=0)),0,(HG16+HM16)/(HE16+HG16+H16))</f>
        <v>0.22916666666666666</v>
      </c>
      <c r="HQ16" s="305">
        <f>(HR16/($HC$4*HS16))</f>
        <v>0.42926829268292682</v>
      </c>
      <c r="HR16" s="88">
        <f>[2]DISP_JUN!$M$44</f>
        <v>126720</v>
      </c>
      <c r="HS16" s="15">
        <v>410</v>
      </c>
    </row>
    <row r="17" spans="1:228" ht="13.8" hidden="1" x14ac:dyDescent="0.3">
      <c r="A17" s="43" t="s">
        <v>41</v>
      </c>
      <c r="B17" s="44">
        <v>6</v>
      </c>
      <c r="C17" s="13">
        <f>[1]DISP_JUL!$C$46</f>
        <v>643</v>
      </c>
      <c r="D17" s="299">
        <f>[1]DISP_JUL!$D$46</f>
        <v>643</v>
      </c>
      <c r="E17" s="13">
        <f>[1]DISP_JUL!$E$46</f>
        <v>0</v>
      </c>
      <c r="F17" s="13">
        <f>[1]DISP_JUL!$F$46</f>
        <v>47</v>
      </c>
      <c r="G17" s="188">
        <f>(F17/$B$4)</f>
        <v>6.3172043010752688E-2</v>
      </c>
      <c r="H17" s="13">
        <f>[1]DISP_JUL!$G$46</f>
        <v>0</v>
      </c>
      <c r="I17" s="188">
        <f>(H17/$B$4)</f>
        <v>0</v>
      </c>
      <c r="J17" s="13">
        <f>[1]DISP_JUL!$H$46</f>
        <v>54</v>
      </c>
      <c r="K17" s="188">
        <f>(J17/$B$4)</f>
        <v>7.2580645161290328E-2</v>
      </c>
      <c r="L17" s="15">
        <v>258</v>
      </c>
      <c r="M17" s="188">
        <f>(C17/$B$4)</f>
        <v>0.864247311827957</v>
      </c>
      <c r="N17" s="188">
        <f>((C17-L17)/$B$4)</f>
        <v>0.51747311827956988</v>
      </c>
      <c r="O17" s="256">
        <f>IF((AND(D17=0,F17=0)),0,(F17+L17)/(D17+F17+L17))</f>
        <v>0.32172995780590719</v>
      </c>
      <c r="P17" s="305">
        <f>(Q17/($B$4*R17))</f>
        <v>0.46567663257277736</v>
      </c>
      <c r="Q17" s="88">
        <f>[1]DISP_JUL!$M$46</f>
        <v>142050</v>
      </c>
      <c r="R17" s="15">
        <v>410</v>
      </c>
      <c r="T17" s="43" t="s">
        <v>41</v>
      </c>
      <c r="U17" s="44">
        <v>6</v>
      </c>
      <c r="V17" s="13">
        <f>[1]DISP_AGO!$C$46</f>
        <v>744</v>
      </c>
      <c r="W17" s="299">
        <f>[1]DISP_AGO!$D$46</f>
        <v>744</v>
      </c>
      <c r="X17" s="13">
        <f>[1]DISP_AGO!$E$46</f>
        <v>0</v>
      </c>
      <c r="Y17" s="13">
        <f>[1]DISP_AGO!$F$46</f>
        <v>0</v>
      </c>
      <c r="Z17" s="188">
        <f t="shared" ref="Z17" si="234">(Y17/$U$4)</f>
        <v>0</v>
      </c>
      <c r="AA17" s="13">
        <f>[1]DISP_AGO!$G$46</f>
        <v>0</v>
      </c>
      <c r="AB17" s="188">
        <f t="shared" ref="AB17" si="235">(AA17/$U$4)</f>
        <v>0</v>
      </c>
      <c r="AC17" s="13">
        <f>[1]DISP_AGO!$H$46</f>
        <v>0</v>
      </c>
      <c r="AD17" s="188">
        <f t="shared" ref="AD17" si="236">(AC17/$U$4)</f>
        <v>0</v>
      </c>
      <c r="AE17" s="15">
        <v>0</v>
      </c>
      <c r="AF17" s="188">
        <f>(V17/$U$4)</f>
        <v>1</v>
      </c>
      <c r="AG17" s="188">
        <f>((V17-AE17)/$U$4)</f>
        <v>1</v>
      </c>
      <c r="AH17" s="256">
        <f>IF((AND(W17=0,Y17=0)),0,(Y17+AE17)/(W17+Y17))</f>
        <v>0</v>
      </c>
      <c r="AI17" s="305">
        <f>(AJ17/($U$4*AK17))</f>
        <v>0.76816155258326779</v>
      </c>
      <c r="AJ17" s="88">
        <f>[1]DISP_AGO!$M$46</f>
        <v>234320</v>
      </c>
      <c r="AK17" s="15">
        <v>410</v>
      </c>
      <c r="AM17" s="43" t="s">
        <v>41</v>
      </c>
      <c r="AN17" s="44">
        <v>6</v>
      </c>
      <c r="AO17" s="13">
        <f>[1]DISP_SEP!$C$46</f>
        <v>628</v>
      </c>
      <c r="AP17" s="299">
        <f>[1]DISP_SEP!$D$46</f>
        <v>628</v>
      </c>
      <c r="AQ17" s="13">
        <f>[1]DISP_SEP!$E$46</f>
        <v>0</v>
      </c>
      <c r="AR17" s="13">
        <f>[1]DISP_SEP!$F$46</f>
        <v>92</v>
      </c>
      <c r="AS17" s="188">
        <f t="shared" si="209"/>
        <v>0.12777777777777777</v>
      </c>
      <c r="AT17" s="13">
        <f>[1]DISP_SEP!$G$46</f>
        <v>0</v>
      </c>
      <c r="AU17" s="188">
        <f t="shared" si="210"/>
        <v>0</v>
      </c>
      <c r="AV17" s="13">
        <f>[1]DISP_SEP!$H$46</f>
        <v>0</v>
      </c>
      <c r="AW17" s="188">
        <f t="shared" si="211"/>
        <v>0</v>
      </c>
      <c r="AX17" s="15">
        <v>106</v>
      </c>
      <c r="AY17" s="188">
        <f t="shared" si="212"/>
        <v>0.87222222222222223</v>
      </c>
      <c r="AZ17" s="188">
        <f t="shared" ref="AZ17" si="237">((AO17-AX17)/$AN$4)</f>
        <v>0.72499999999999998</v>
      </c>
      <c r="BA17" s="168">
        <f>IF((AND(AP17=0,AR17=0)),0,(AR17+AX17)/(AP17+AR17+AX17))</f>
        <v>0.23970944309927361</v>
      </c>
      <c r="BB17" s="305">
        <f t="shared" ref="BB17" si="238">(BC17/($AN$4*BD17))</f>
        <v>0.67100271002710032</v>
      </c>
      <c r="BC17" s="88">
        <f>[1]DISP_SEP!$M$46</f>
        <v>198080</v>
      </c>
      <c r="BD17" s="15">
        <v>410</v>
      </c>
      <c r="BF17" s="43" t="s">
        <v>41</v>
      </c>
      <c r="BG17" s="44">
        <v>6</v>
      </c>
      <c r="BH17" s="13">
        <f>[1]DISP_OCT!$C$46</f>
        <v>734</v>
      </c>
      <c r="BI17" s="299">
        <f>[1]DISP_OCT!$D$46</f>
        <v>734</v>
      </c>
      <c r="BJ17" s="13">
        <f>[1]DISP_OCT!$E$46</f>
        <v>0</v>
      </c>
      <c r="BK17" s="13">
        <f>[1]DISP_OCT!$F$46</f>
        <v>0</v>
      </c>
      <c r="BL17" s="188">
        <f t="shared" si="213"/>
        <v>0</v>
      </c>
      <c r="BM17" s="13">
        <f>[1]DISP_OCT!$G$46</f>
        <v>0</v>
      </c>
      <c r="BN17" s="188">
        <f t="shared" si="214"/>
        <v>0</v>
      </c>
      <c r="BO17" s="13">
        <f>[1]DISP_OCT!$H$46</f>
        <v>10</v>
      </c>
      <c r="BP17" s="188">
        <f t="shared" si="215"/>
        <v>1.3440860215053764E-2</v>
      </c>
      <c r="BQ17" s="15">
        <v>126</v>
      </c>
      <c r="BR17" s="188">
        <f t="shared" ref="BR17" si="239">(BH17/$BG$4)</f>
        <v>0.98655913978494625</v>
      </c>
      <c r="BS17" s="188">
        <f t="shared" ref="BS17" si="240">((BH17-BQ17)/$BG$4)</f>
        <v>0.81720430107526887</v>
      </c>
      <c r="BT17" s="256">
        <f t="shared" ref="BT17" si="241">IF((AND(BI17=0,BK17=0)),0,(BK17+BQ17)/(BI17+BK17+BQ17))</f>
        <v>0.14651162790697675</v>
      </c>
      <c r="BU17" s="305">
        <f>(BV17/($BG$4*BW17))</f>
        <v>0.74790191450301602</v>
      </c>
      <c r="BV17" s="88">
        <f>[1]DISP_OCT!$M$46</f>
        <v>228140</v>
      </c>
      <c r="BW17" s="15">
        <v>410</v>
      </c>
      <c r="BY17" s="43" t="s">
        <v>41</v>
      </c>
      <c r="BZ17" s="44">
        <v>6</v>
      </c>
      <c r="CA17" s="13">
        <f>[1]DISP_NOV!$C$46</f>
        <v>720</v>
      </c>
      <c r="CB17" s="299">
        <f>[1]DISP_NOV!$D$46</f>
        <v>720</v>
      </c>
      <c r="CC17" s="13">
        <f>[1]DISP_NOV!$E$46</f>
        <v>0</v>
      </c>
      <c r="CD17" s="13">
        <f>[1]DISP_NOV!$F$46</f>
        <v>0</v>
      </c>
      <c r="CE17" s="188">
        <f t="shared" si="126"/>
        <v>0</v>
      </c>
      <c r="CF17" s="13">
        <f>[1]DISP_NOV!$G$46</f>
        <v>0</v>
      </c>
      <c r="CG17" s="188">
        <f t="shared" ref="CG17" si="242">(CF17/$BZ$4)</f>
        <v>0</v>
      </c>
      <c r="CH17" s="13">
        <f>[1]DISP_NOV!$H$46</f>
        <v>0</v>
      </c>
      <c r="CI17" s="188">
        <f t="shared" ref="CI17" si="243">(CH17/$BZ$4)</f>
        <v>0</v>
      </c>
      <c r="CJ17" s="15">
        <v>76</v>
      </c>
      <c r="CK17" s="188">
        <f t="shared" ref="CK17" si="244">(CA17/$BZ$4)</f>
        <v>1</v>
      </c>
      <c r="CL17" s="188">
        <f>((CA17-CJ17)/$BZ$4)</f>
        <v>0.89444444444444449</v>
      </c>
      <c r="CM17" s="256">
        <f>IF((AND(CB17=0,CD17=0)),0,(CD17+CJ17)/(CB17+CD17+CJ17))</f>
        <v>9.5477386934673364E-2</v>
      </c>
      <c r="CN17" s="305">
        <f>(CO17/($BZ$4*CP17))</f>
        <v>0.72117208672086719</v>
      </c>
      <c r="CO17" s="88">
        <f>[1]DISP_NOV!$M$46</f>
        <v>212890</v>
      </c>
      <c r="CP17" s="15">
        <v>410</v>
      </c>
      <c r="CR17" s="43" t="s">
        <v>41</v>
      </c>
      <c r="CS17" s="44">
        <v>6</v>
      </c>
      <c r="CT17" s="13">
        <f>[1]DISP_DIC!$C$46</f>
        <v>744</v>
      </c>
      <c r="CU17" s="299">
        <f>[1]DISP_DIC!$D$46</f>
        <v>744</v>
      </c>
      <c r="CV17" s="13">
        <f>[1]DISP_DIC!$E$46</f>
        <v>0</v>
      </c>
      <c r="CW17" s="13">
        <f>[1]DISP_DIC!$F$46</f>
        <v>0</v>
      </c>
      <c r="CX17" s="188">
        <f t="shared" ref="CX17" si="245">(CW17/$CS$4)</f>
        <v>0</v>
      </c>
      <c r="CY17" s="13">
        <f>[1]DISP_DIC!$G$46</f>
        <v>0</v>
      </c>
      <c r="CZ17" s="188">
        <f t="shared" ref="CZ17" si="246">(CY17/$CS$4)</f>
        <v>0</v>
      </c>
      <c r="DA17" s="13">
        <f>[1]DISP_DIC!$H$46</f>
        <v>0</v>
      </c>
      <c r="DB17" s="188">
        <f t="shared" si="91"/>
        <v>0</v>
      </c>
      <c r="DC17" s="15">
        <v>75</v>
      </c>
      <c r="DD17" s="188">
        <f t="shared" ref="DD17" si="247">(CT17/$CS$4)</f>
        <v>1</v>
      </c>
      <c r="DE17" s="188">
        <f t="shared" ref="DE17" si="248">((CT17-DC17)/$CS$4)</f>
        <v>0.89919354838709675</v>
      </c>
      <c r="DF17" s="256">
        <f>IF((AND(CU17=0,CW17=0)),0,(CW17+DC17)/(CU17+CW17+DC17))</f>
        <v>9.1575091575091569E-2</v>
      </c>
      <c r="DG17" s="305">
        <f t="shared" ref="DG17" si="249">(DH17/($CS$4*DI17))</f>
        <v>0.68587726199842647</v>
      </c>
      <c r="DH17" s="88">
        <f>[1]DISP_DIC!$M$46</f>
        <v>209220</v>
      </c>
      <c r="DI17" s="15">
        <v>410</v>
      </c>
      <c r="DK17" s="43" t="s">
        <v>41</v>
      </c>
      <c r="DL17" s="44">
        <v>6</v>
      </c>
      <c r="DM17" s="13">
        <f>[2]DISP_ENE!$C$46</f>
        <v>96</v>
      </c>
      <c r="DN17" s="299">
        <f>[2]DISP_ENE!$D$46</f>
        <v>96</v>
      </c>
      <c r="DO17" s="13">
        <f>[2]DISP_ENE!$E$46</f>
        <v>0</v>
      </c>
      <c r="DP17" s="13">
        <f>[2]DISP_ENE!$F$46</f>
        <v>0</v>
      </c>
      <c r="DQ17" s="188">
        <f t="shared" si="219"/>
        <v>0</v>
      </c>
      <c r="DR17" s="13">
        <f>[2]DISP_ENE!$G$46</f>
        <v>648</v>
      </c>
      <c r="DS17" s="188">
        <f t="shared" si="220"/>
        <v>0.87096774193548387</v>
      </c>
      <c r="DT17" s="13">
        <f>[2]DISP_ENE!$H$46</f>
        <v>0</v>
      </c>
      <c r="DU17" s="188">
        <f t="shared" si="221"/>
        <v>0</v>
      </c>
      <c r="DV17" s="15">
        <v>9</v>
      </c>
      <c r="DW17" s="188">
        <f t="shared" si="222"/>
        <v>0.12903225806451613</v>
      </c>
      <c r="DX17" s="188">
        <f>((DM17-DV17)/$DL$4)</f>
        <v>0.11693548387096774</v>
      </c>
      <c r="DY17" s="256">
        <f>IF((AND(DN17=0,DP17=0)),0,(DP17+DV17)/(DN17+DP17+DV17))</f>
        <v>8.5714285714285715E-2</v>
      </c>
      <c r="DZ17" s="305">
        <f t="shared" si="223"/>
        <v>8.4710201940729091E-2</v>
      </c>
      <c r="EA17" s="88">
        <f>[2]DISP_ENE!$M$46</f>
        <v>25840</v>
      </c>
      <c r="EB17" s="15">
        <v>410</v>
      </c>
      <c r="ED17" s="43" t="s">
        <v>41</v>
      </c>
      <c r="EE17" s="44">
        <v>6</v>
      </c>
      <c r="EF17" s="13">
        <f>[2]DISP_FEB!$C$46</f>
        <v>0</v>
      </c>
      <c r="EG17" s="299">
        <f>[2]DISP_FEB!$D$46</f>
        <v>0</v>
      </c>
      <c r="EH17" s="13">
        <f>[2]DISP_FEB!$E$46</f>
        <v>0</v>
      </c>
      <c r="EI17" s="13">
        <f>[2]DISP_FEB!$F$46</f>
        <v>0</v>
      </c>
      <c r="EJ17" s="188">
        <f t="shared" si="224"/>
        <v>0</v>
      </c>
      <c r="EK17" s="13">
        <f>[2]DISP_FEB!$G$46</f>
        <v>696</v>
      </c>
      <c r="EL17" s="188">
        <f t="shared" si="225"/>
        <v>1</v>
      </c>
      <c r="EM17" s="13">
        <f>[2]DISP_FEB!$H$46</f>
        <v>0</v>
      </c>
      <c r="EN17" s="188">
        <f t="shared" si="226"/>
        <v>0</v>
      </c>
      <c r="EO17" s="15">
        <v>0</v>
      </c>
      <c r="EP17" s="188">
        <f t="shared" si="227"/>
        <v>0</v>
      </c>
      <c r="EQ17" s="162">
        <f>((EF17-EO17)/$EE$4)</f>
        <v>0</v>
      </c>
      <c r="ER17" s="256">
        <f t="shared" si="228"/>
        <v>0</v>
      </c>
      <c r="ES17" s="305">
        <f t="shared" si="229"/>
        <v>0</v>
      </c>
      <c r="ET17" s="36">
        <f>[2]DISP_FEB!$M$46</f>
        <v>0</v>
      </c>
      <c r="EU17" s="15">
        <v>410</v>
      </c>
      <c r="EW17" s="43" t="s">
        <v>41</v>
      </c>
      <c r="EX17" s="44">
        <v>6</v>
      </c>
      <c r="EY17" s="13">
        <f>[2]DISP_MAR!$C$46</f>
        <v>0</v>
      </c>
      <c r="EZ17" s="299">
        <f>[2]DISP_MAR!$D$46</f>
        <v>0</v>
      </c>
      <c r="FA17" s="13">
        <f>[2]DISP_MAR!$E$46</f>
        <v>0</v>
      </c>
      <c r="FB17" s="13">
        <f>[2]DISP_MAR!$F$46</f>
        <v>0</v>
      </c>
      <c r="FC17" s="188">
        <f t="shared" ref="FC17" si="250">(FB17/$EX$4)</f>
        <v>0</v>
      </c>
      <c r="FD17" s="13">
        <f>[2]DISP_MAR!$G$46</f>
        <v>744</v>
      </c>
      <c r="FE17" s="188">
        <f t="shared" ref="FE17" si="251">(FD17/$EX$4)</f>
        <v>1</v>
      </c>
      <c r="FF17" s="13">
        <f>[2]DISP_MAR!$H$46</f>
        <v>0</v>
      </c>
      <c r="FG17" s="188">
        <f t="shared" ref="FG17" si="252">(FF17/$EX$4)</f>
        <v>0</v>
      </c>
      <c r="FH17" s="15">
        <v>0</v>
      </c>
      <c r="FI17" s="188">
        <f t="shared" si="230"/>
        <v>0</v>
      </c>
      <c r="FJ17" s="188">
        <f>((EY17-FH17)/$EX$4)</f>
        <v>0</v>
      </c>
      <c r="FK17" s="256">
        <f>IF((AND(EZ17=0,FB17=0)),0,(FB17+FH17)/(EZ17+FB17+FH17))</f>
        <v>0</v>
      </c>
      <c r="FL17" s="305">
        <f>(FM17/($EX$4*FN17))</f>
        <v>0</v>
      </c>
      <c r="FM17" s="36">
        <f>[2]DISP_MAR!$M$46</f>
        <v>0</v>
      </c>
      <c r="FN17" s="15">
        <v>410</v>
      </c>
      <c r="FP17" s="43" t="s">
        <v>41</v>
      </c>
      <c r="FQ17" s="44">
        <v>6</v>
      </c>
      <c r="FR17" s="13">
        <f>[2]DISP_ABR!$C$46</f>
        <v>0</v>
      </c>
      <c r="FS17" s="299">
        <f>[2]DISP_ABR!$D$46</f>
        <v>0</v>
      </c>
      <c r="FT17" s="13">
        <f>[2]DISP_ABR!$E$46</f>
        <v>0</v>
      </c>
      <c r="FU17" s="13">
        <f>[2]DISP_ABR!$F$46</f>
        <v>0</v>
      </c>
      <c r="FV17" s="188">
        <f t="shared" si="231"/>
        <v>0</v>
      </c>
      <c r="FW17" s="13">
        <f>[2]DISP_ABR!$G$46</f>
        <v>720</v>
      </c>
      <c r="FX17" s="188">
        <f t="shared" si="232"/>
        <v>1</v>
      </c>
      <c r="FY17" s="13">
        <f>[2]DISP_ABR!$H$46</f>
        <v>0</v>
      </c>
      <c r="FZ17" s="188">
        <f t="shared" si="233"/>
        <v>0</v>
      </c>
      <c r="GA17" s="15">
        <v>0</v>
      </c>
      <c r="GB17" s="188">
        <f>(FR17/$FQ$4)</f>
        <v>0</v>
      </c>
      <c r="GC17" s="162">
        <f t="shared" ref="GC17" si="253">((FR17-GA17)/$FQ$4)</f>
        <v>0</v>
      </c>
      <c r="GD17" s="168">
        <f>IF((AND(FS17=0,FU17=0)),0,(FU17+GA17)/(FS17+FU17+GA17))</f>
        <v>0</v>
      </c>
      <c r="GE17" s="305">
        <f>(GF17/($FQ$4*GG17))</f>
        <v>0</v>
      </c>
      <c r="GF17" s="36">
        <f>[2]DISP_ABR!$M$46</f>
        <v>0</v>
      </c>
      <c r="GG17" s="15">
        <v>410</v>
      </c>
      <c r="GI17" s="43" t="s">
        <v>41</v>
      </c>
      <c r="GJ17" s="44">
        <v>6</v>
      </c>
      <c r="GK17" s="13">
        <f>[2]DISP_MAY!$C$42</f>
        <v>0</v>
      </c>
      <c r="GL17" s="299">
        <f>[2]DISP_MAY!$D$42</f>
        <v>0</v>
      </c>
      <c r="GM17" s="13">
        <f>[2]DISP_MAY!$E$42</f>
        <v>0</v>
      </c>
      <c r="GN17" s="13">
        <f>[2]DISP_MAY!$F$42</f>
        <v>0</v>
      </c>
      <c r="GO17" s="162">
        <f>(GN17/$GJ$4)</f>
        <v>0</v>
      </c>
      <c r="GP17" s="240">
        <f>[2]DISP_MAY!$G$42</f>
        <v>744</v>
      </c>
      <c r="GQ17" s="188">
        <f>(GP17/$GJ$4)</f>
        <v>1</v>
      </c>
      <c r="GR17" s="240">
        <f>[2]DISP_MAY!$H$42</f>
        <v>0</v>
      </c>
      <c r="GS17" s="162">
        <f t="shared" ref="GS17" si="254">(GR17/$GJ$4)</f>
        <v>0</v>
      </c>
      <c r="GT17" s="15">
        <v>125</v>
      </c>
      <c r="GU17" s="188">
        <f>(GK17/$GJ$4)</f>
        <v>0</v>
      </c>
      <c r="GV17" s="188">
        <f>((GK17-GT17)/$GJ$4)</f>
        <v>-0.16801075268817203</v>
      </c>
      <c r="GW17" s="256">
        <f t="shared" ref="GW17" si="255">IF((AND(GL17=0,GN17=0)),0,(GN17+GT17)/(GL17+GN17+GT17))</f>
        <v>0</v>
      </c>
      <c r="GX17" s="305">
        <f t="shared" ref="GX17" si="256">(GY17/($GJ$4*GZ17))</f>
        <v>0</v>
      </c>
      <c r="GY17" s="88">
        <f>[2]DISP_MAY!$M$42</f>
        <v>0</v>
      </c>
      <c r="GZ17" s="15">
        <v>410</v>
      </c>
      <c r="HB17" s="43" t="s">
        <v>41</v>
      </c>
      <c r="HC17" s="44">
        <v>6</v>
      </c>
      <c r="HD17" s="13">
        <f>[2]DISP_JUN!$C$46</f>
        <v>705</v>
      </c>
      <c r="HE17" s="299">
        <f>[2]DISP_JUN!$D$46</f>
        <v>705</v>
      </c>
      <c r="HF17" s="13">
        <f>[2]DISP_JUN!$E$46</f>
        <v>0</v>
      </c>
      <c r="HG17" s="13">
        <f>[2]DISP_JUN!$F$46</f>
        <v>15</v>
      </c>
      <c r="HH17" s="188">
        <f t="shared" ref="HH17" si="257">(HG17/$HC$4)</f>
        <v>2.0833333333333332E-2</v>
      </c>
      <c r="HI17" s="13">
        <f>[2]DISP_JUN!$G$46</f>
        <v>0</v>
      </c>
      <c r="HJ17" s="188">
        <f t="shared" ref="HJ17" si="258">(HI17/$HC$4)</f>
        <v>0</v>
      </c>
      <c r="HK17" s="13">
        <f>[2]DISP_JUN!$H$46</f>
        <v>0</v>
      </c>
      <c r="HL17" s="188">
        <f t="shared" ref="HL17" si="259">(HK17/$HC$4)</f>
        <v>0</v>
      </c>
      <c r="HM17" s="15">
        <v>75</v>
      </c>
      <c r="HN17" s="188">
        <f t="shared" ref="HN17" si="260">(HD17/$HC$4)</f>
        <v>0.97916666666666663</v>
      </c>
      <c r="HO17" s="188">
        <f t="shared" ref="HO17" si="261">((HD17-HM17)/$HC$4)</f>
        <v>0.875</v>
      </c>
      <c r="HP17" s="256">
        <f>IF((AND(HE17=0,HG17=0)),0,(HG17+HM17)/(HE17+HG17+H17))</f>
        <v>0.125</v>
      </c>
      <c r="HQ17" s="305">
        <f t="shared" ref="HQ17" si="262">(HR17/($HC$4*HS17))</f>
        <v>0.72699864498644984</v>
      </c>
      <c r="HR17" s="88">
        <f>[2]DISP_JUN!$M$46</f>
        <v>214610</v>
      </c>
      <c r="HS17" s="15">
        <v>410</v>
      </c>
    </row>
    <row r="18" spans="1:228" ht="13.8" hidden="1" x14ac:dyDescent="0.3">
      <c r="A18" s="43"/>
      <c r="B18" s="81" t="s">
        <v>37</v>
      </c>
      <c r="C18" s="56">
        <f>SUM(C16:C17)</f>
        <v>716</v>
      </c>
      <c r="D18" s="301">
        <f t="shared" ref="D18" si="263">SUM(D16:D17)</f>
        <v>716</v>
      </c>
      <c r="E18" s="53">
        <f>SUM(E16:E17)</f>
        <v>0</v>
      </c>
      <c r="F18" s="56">
        <f t="shared" ref="F18" si="264">SUM(F16:F17)</f>
        <v>142</v>
      </c>
      <c r="G18" s="187">
        <f>(G16*R16+G17*R17)/R18</f>
        <v>9.5430107526881719E-2</v>
      </c>
      <c r="H18" s="56">
        <f t="shared" ref="H18:L18" si="265">SUM(H16:H17)</f>
        <v>576</v>
      </c>
      <c r="I18" s="187">
        <f>(I16*R16+I17*R17)/R18</f>
        <v>0.38709677419354843</v>
      </c>
      <c r="J18" s="53">
        <f>SUM(J16:J17)</f>
        <v>54</v>
      </c>
      <c r="K18" s="187">
        <f>(K16*R16+K17*R17)/R18</f>
        <v>3.6290322580645164E-2</v>
      </c>
      <c r="L18" s="56">
        <f t="shared" si="265"/>
        <v>295</v>
      </c>
      <c r="M18" s="187">
        <f>(M16*R16+M17*R17)/R18</f>
        <v>0.4811827956989248</v>
      </c>
      <c r="N18" s="186">
        <f>(N16*R16+N17*R17)/R18</f>
        <v>0.28293010752688169</v>
      </c>
      <c r="O18" s="186">
        <f>(O16*R16+O17*R17)/R18</f>
        <v>0.48281619841514872</v>
      </c>
      <c r="P18" s="306">
        <f>(P16*R16+P17*R17)/R18</f>
        <v>0.25429451875163916</v>
      </c>
      <c r="Q18" s="147">
        <f>SUM(Q16:Q17)</f>
        <v>155140</v>
      </c>
      <c r="R18" s="58">
        <f>SUM(R16:R17)</f>
        <v>820</v>
      </c>
      <c r="S18" s="36"/>
      <c r="T18" s="43"/>
      <c r="U18" s="81" t="s">
        <v>37</v>
      </c>
      <c r="V18" s="56">
        <f>SUM(V16:V17)</f>
        <v>744</v>
      </c>
      <c r="W18" s="301">
        <f t="shared" ref="W18" si="266">SUM(W16:W17)</f>
        <v>744</v>
      </c>
      <c r="X18" s="53">
        <f>SUM(X16:X17)</f>
        <v>0</v>
      </c>
      <c r="Y18" s="56">
        <f t="shared" ref="Y18" si="267">SUM(Y16:Y17)</f>
        <v>0</v>
      </c>
      <c r="Z18" s="187">
        <f>(Z16*AK16+Z17*AK17)/AK18</f>
        <v>0</v>
      </c>
      <c r="AA18" s="56">
        <f t="shared" ref="AA18:AE18" si="268">SUM(AA16:AA17)</f>
        <v>744</v>
      </c>
      <c r="AB18" s="187">
        <f>(AB16*AK16+AB17*AK17)/AK18</f>
        <v>0.5</v>
      </c>
      <c r="AC18" s="53">
        <f>SUM(AC16:AC17)</f>
        <v>0</v>
      </c>
      <c r="AD18" s="187">
        <f>(AD16*AK16+AD17*AK17)/AK18</f>
        <v>0</v>
      </c>
      <c r="AE18" s="56">
        <f t="shared" si="268"/>
        <v>0</v>
      </c>
      <c r="AF18" s="187">
        <f>(AF16*AK16+AF17*AK17)/AK18</f>
        <v>0.5</v>
      </c>
      <c r="AG18" s="186">
        <f>(AG16*AK16+AG17*AK17)/AK18</f>
        <v>0.5</v>
      </c>
      <c r="AH18" s="186">
        <f>(AH16*AK16+AH17*AK17)/AK18</f>
        <v>0</v>
      </c>
      <c r="AI18" s="306">
        <f>(AI16*AK16+AI17*AK17)/AK18</f>
        <v>0.3840807762916339</v>
      </c>
      <c r="AJ18" s="147">
        <f>SUM(AJ16:AJ17)</f>
        <v>234320</v>
      </c>
      <c r="AK18" s="58">
        <f>SUM(AK16:AK17)</f>
        <v>820</v>
      </c>
      <c r="AL18" s="36"/>
      <c r="AM18" s="43"/>
      <c r="AN18" s="81" t="s">
        <v>37</v>
      </c>
      <c r="AO18" s="56">
        <f>SUM(AO16:AO17)</f>
        <v>628</v>
      </c>
      <c r="AP18" s="301">
        <f t="shared" ref="AP18" si="269">SUM(AP16:AP17)</f>
        <v>628</v>
      </c>
      <c r="AQ18" s="53">
        <f>SUM(AQ16:AQ17)</f>
        <v>0</v>
      </c>
      <c r="AR18" s="56">
        <f t="shared" ref="AR18" si="270">SUM(AR16:AR17)</f>
        <v>92</v>
      </c>
      <c r="AS18" s="187">
        <f>(AS16*BD16+AS17*BD17)/BD18</f>
        <v>6.3888888888888884E-2</v>
      </c>
      <c r="AT18" s="56">
        <f t="shared" ref="AT18" si="271">SUM(AT16:AT17)</f>
        <v>720</v>
      </c>
      <c r="AU18" s="187">
        <f>(AU16*BD16+AU17*BD17)/BD18</f>
        <v>0.5</v>
      </c>
      <c r="AV18" s="53">
        <f>SUM(AV16:AV17)</f>
        <v>0</v>
      </c>
      <c r="AW18" s="187">
        <f>(AW16*BD16+AW17*BD17)/BD18</f>
        <v>0</v>
      </c>
      <c r="AX18" s="56">
        <f t="shared" ref="AX18" si="272">SUM(AX16:AX17)</f>
        <v>106</v>
      </c>
      <c r="AY18" s="187">
        <f>(AY16*BD16+AY17*BD17)/BD18</f>
        <v>0.43611111111111117</v>
      </c>
      <c r="AZ18" s="186">
        <f>(AZ16*BD16+AZ17*BD17)/BD18</f>
        <v>0.36249999999999999</v>
      </c>
      <c r="BA18" s="186">
        <f>(BA16*BD16+BA17*BD17)/BD18</f>
        <v>0.11985472154963681</v>
      </c>
      <c r="BB18" s="306">
        <f>(BB16*BD16+BB17*BD17)/BD18</f>
        <v>0.33550135501355016</v>
      </c>
      <c r="BC18" s="147">
        <f>SUM(BC16:BC17)</f>
        <v>198080</v>
      </c>
      <c r="BD18" s="58">
        <f>SUM(BD16:BD17)</f>
        <v>820</v>
      </c>
      <c r="BE18" s="36"/>
      <c r="BF18" s="43"/>
      <c r="BG18" s="81" t="s">
        <v>37</v>
      </c>
      <c r="BH18" s="56">
        <f>SUM(BH16:BH17)</f>
        <v>734</v>
      </c>
      <c r="BI18" s="301">
        <f t="shared" ref="BI18" si="273">SUM(BI16:BI17)</f>
        <v>734</v>
      </c>
      <c r="BJ18" s="53">
        <f>SUM(BJ16:BJ17)</f>
        <v>0</v>
      </c>
      <c r="BK18" s="57">
        <f t="shared" ref="BK18" si="274">SUM(BK16:BK17)</f>
        <v>0</v>
      </c>
      <c r="BL18" s="187">
        <f>(BL16*BW16+BL17*BW17)/BW18</f>
        <v>0</v>
      </c>
      <c r="BM18" s="56">
        <f t="shared" ref="BM18" si="275">SUM(BM16:BM17)</f>
        <v>744</v>
      </c>
      <c r="BN18" s="187">
        <f>(BN16*BW16+BN17*BW17)/BW18</f>
        <v>0.5</v>
      </c>
      <c r="BO18" s="53">
        <f>SUM(BO16:BO17)</f>
        <v>10</v>
      </c>
      <c r="BP18" s="187">
        <f>(BP16*BW16+BP17*BW17)/BW18</f>
        <v>6.7204301075268818E-3</v>
      </c>
      <c r="BQ18" s="56">
        <f t="shared" ref="BQ18" si="276">SUM(BQ16:BQ17)</f>
        <v>126</v>
      </c>
      <c r="BR18" s="187">
        <f>(BR16*BW16+BR17*BW17)/BW18</f>
        <v>0.49327956989247312</v>
      </c>
      <c r="BS18" s="186">
        <f>(BS16*BW16+BS17*BW17)/BW18</f>
        <v>0.40860215053763443</v>
      </c>
      <c r="BT18" s="186">
        <f>(BT16*BW16+BT17*BW17)/BW18</f>
        <v>7.3255813953488375E-2</v>
      </c>
      <c r="BU18" s="306">
        <f>(BU16*BW16+BU17*BW17)/BW18</f>
        <v>0.37395095725150801</v>
      </c>
      <c r="BV18" s="147">
        <f>SUM(BV16:BV17)</f>
        <v>228140</v>
      </c>
      <c r="BW18" s="58">
        <f>SUM(BW16:BW17)</f>
        <v>820</v>
      </c>
      <c r="BX18" s="36"/>
      <c r="BY18" s="43"/>
      <c r="BZ18" s="81" t="s">
        <v>37</v>
      </c>
      <c r="CA18" s="56">
        <f>SUM(CA16:CA17)</f>
        <v>720</v>
      </c>
      <c r="CB18" s="301">
        <f t="shared" ref="CB18" si="277">SUM(CB16:CB17)</f>
        <v>720</v>
      </c>
      <c r="CC18" s="53">
        <f>SUM(CC16:CC17)</f>
        <v>0</v>
      </c>
      <c r="CD18" s="57">
        <f t="shared" ref="CD18" si="278">SUM(CD16:CD17)</f>
        <v>0</v>
      </c>
      <c r="CE18" s="187">
        <f>(CE16*CP16+CE17*CP17)/CP18</f>
        <v>0</v>
      </c>
      <c r="CF18" s="56">
        <f t="shared" ref="CF18" si="279">SUM(CF16:CF17)</f>
        <v>720</v>
      </c>
      <c r="CG18" s="187">
        <f>(CG16*CP16+CG17*CP17)/CP18</f>
        <v>0.5</v>
      </c>
      <c r="CH18" s="53">
        <f>SUM(CH16:CH17)</f>
        <v>0</v>
      </c>
      <c r="CI18" s="187">
        <f>(CI16*CP16+CI17*CP17)/CP18</f>
        <v>0</v>
      </c>
      <c r="CJ18" s="56">
        <f t="shared" ref="CJ18" si="280">SUM(CJ16:CJ17)</f>
        <v>76</v>
      </c>
      <c r="CK18" s="187">
        <f>(CK16*CP16+CK17*CP17)/CP18</f>
        <v>0.5</v>
      </c>
      <c r="CL18" s="186">
        <f>(CL16*CP16+CL17*CP17)/CP18</f>
        <v>0.44722222222222224</v>
      </c>
      <c r="CM18" s="186">
        <f>(CM16*CP16+CM17*CP17)/CP18</f>
        <v>4.7738693467336682E-2</v>
      </c>
      <c r="CN18" s="306">
        <f>(CN16*CP16+CN17*CP17)/CP18</f>
        <v>0.36058604336043359</v>
      </c>
      <c r="CO18" s="147">
        <f>SUM(CO16:CO17)</f>
        <v>212890</v>
      </c>
      <c r="CP18" s="58">
        <f>SUM(CP16:CP17)</f>
        <v>820</v>
      </c>
      <c r="CQ18" s="36"/>
      <c r="CR18" s="43"/>
      <c r="CS18" s="81" t="s">
        <v>37</v>
      </c>
      <c r="CT18" s="56">
        <f>SUM(CT16:CT17)</f>
        <v>744</v>
      </c>
      <c r="CU18" s="301">
        <f t="shared" ref="CU18" si="281">SUM(CU16:CU17)</f>
        <v>744</v>
      </c>
      <c r="CV18" s="52">
        <f>SUM(CV16:CV17)</f>
        <v>0</v>
      </c>
      <c r="CW18" s="56">
        <f t="shared" ref="CW18" si="282">SUM(CW16:CW17)</f>
        <v>0</v>
      </c>
      <c r="CX18" s="187">
        <f>(CX16*DI16+CX17*DI17)/DI18</f>
        <v>0</v>
      </c>
      <c r="CY18" s="56">
        <f t="shared" ref="CY18" si="283">SUM(CY16:CY17)</f>
        <v>744</v>
      </c>
      <c r="CZ18" s="187">
        <f>(CZ16*DI16+CZ17*DI17)/DI18</f>
        <v>0.5</v>
      </c>
      <c r="DA18" s="53">
        <f>SUM(DA16:DA17)</f>
        <v>0</v>
      </c>
      <c r="DB18" s="187">
        <f>(DB16*DI16+DB17*DI17)/DI18</f>
        <v>0</v>
      </c>
      <c r="DC18" s="56">
        <f t="shared" ref="DC18" si="284">SUM(DC16:DC17)</f>
        <v>75</v>
      </c>
      <c r="DD18" s="187">
        <f>(DD16*DI16+DD17*DI17)/DI18</f>
        <v>0.5</v>
      </c>
      <c r="DE18" s="186">
        <f>(DE16*DI16+DE17*DI17)/DI18</f>
        <v>0.44959677419354843</v>
      </c>
      <c r="DF18" s="186">
        <f>(DF16*DI16+DF17*DI17)/DI18</f>
        <v>4.5787545787545778E-2</v>
      </c>
      <c r="DG18" s="306">
        <f>(DG16*DI16+DG17*DI17)/DI18</f>
        <v>0.34293863099921329</v>
      </c>
      <c r="DH18" s="147">
        <f>SUM(DH16:DH17)</f>
        <v>209220</v>
      </c>
      <c r="DI18" s="58">
        <f>SUM(DI16:DI17)</f>
        <v>820</v>
      </c>
      <c r="DJ18" s="36"/>
      <c r="DK18" s="43"/>
      <c r="DL18" s="81" t="s">
        <v>37</v>
      </c>
      <c r="DM18" s="56">
        <f>SUM(DM16:DM17)</f>
        <v>96</v>
      </c>
      <c r="DN18" s="301">
        <f t="shared" ref="DN18" si="285">SUM(DN16:DN17)</f>
        <v>96</v>
      </c>
      <c r="DO18" s="53">
        <f>SUM(DO16:DO17)</f>
        <v>0</v>
      </c>
      <c r="DP18" s="57">
        <f t="shared" ref="DP18" si="286">SUM(DP16:DP17)</f>
        <v>0</v>
      </c>
      <c r="DQ18" s="187">
        <f>(DQ16*EB16+DQ17*EB17)/EB18</f>
        <v>0</v>
      </c>
      <c r="DR18" s="56">
        <f t="shared" ref="DR18" si="287">SUM(DR16:DR17)</f>
        <v>1392</v>
      </c>
      <c r="DS18" s="187">
        <f>(DS16*EB16+DS17*EB17)/EB18</f>
        <v>0.93548387096774199</v>
      </c>
      <c r="DT18" s="53">
        <f>SUM(DT16:DT17)</f>
        <v>0</v>
      </c>
      <c r="DU18" s="187">
        <f>(DU16*EB16+DU17*EB17)/EB18</f>
        <v>0</v>
      </c>
      <c r="DV18" s="56">
        <f t="shared" ref="DV18" si="288">SUM(DV16:DV17)</f>
        <v>9</v>
      </c>
      <c r="DW18" s="187">
        <f>(DW16*EB16+DW17*EB17)/EB18</f>
        <v>6.4516129032258063E-2</v>
      </c>
      <c r="DX18" s="186">
        <f>(DX16*EB16+DX17*EB17)/EB18</f>
        <v>5.8467741935483868E-2</v>
      </c>
      <c r="DY18" s="186">
        <f>(DY16*EB16+DY17*EB17)/EB18</f>
        <v>4.2857142857142858E-2</v>
      </c>
      <c r="DZ18" s="306">
        <f>(DZ16*EB16+DZ17*EB17)/EB18</f>
        <v>4.2355100970364545E-2</v>
      </c>
      <c r="EA18" s="147">
        <f>SUM(EA16:EA17)</f>
        <v>25840</v>
      </c>
      <c r="EB18" s="58">
        <f>SUM(EB16:EB17)</f>
        <v>820</v>
      </c>
      <c r="EC18" s="36"/>
      <c r="ED18" s="43"/>
      <c r="EE18" s="148" t="s">
        <v>37</v>
      </c>
      <c r="EF18" s="56">
        <f>SUM(EF16:EF17)</f>
        <v>35</v>
      </c>
      <c r="EG18" s="301">
        <f t="shared" ref="EG18" si="289">SUM(EG16:EG17)</f>
        <v>35</v>
      </c>
      <c r="EH18" s="52">
        <f>SUM(EH16:EH17)</f>
        <v>0</v>
      </c>
      <c r="EI18" s="56">
        <f t="shared" ref="EI18" si="290">SUM(EI16:EI17)</f>
        <v>0</v>
      </c>
      <c r="EJ18" s="187">
        <f>(EJ16*EU16+EJ17*EU17)/EU18</f>
        <v>0</v>
      </c>
      <c r="EK18" s="56">
        <f t="shared" ref="EK18" si="291">SUM(EK16:EK17)</f>
        <v>1357</v>
      </c>
      <c r="EL18" s="187">
        <f>(EL16*EU16+EL17*EU17)/EU18</f>
        <v>0.97485632183908055</v>
      </c>
      <c r="EM18" s="53">
        <f>SUM(EM16:EM17)</f>
        <v>0</v>
      </c>
      <c r="EN18" s="187">
        <f>(EN16*EU16+EN17*EU17)/EU18</f>
        <v>0</v>
      </c>
      <c r="EO18" s="56">
        <f t="shared" ref="EO18" si="292">SUM(EO16:EO17)</f>
        <v>0</v>
      </c>
      <c r="EP18" s="187">
        <f>(EP16*EU16+EP17*EU17)/EU18</f>
        <v>2.5143678160919541E-2</v>
      </c>
      <c r="EQ18" s="163">
        <f>(EQ16*EU16+EQ17*EU17)/EU18</f>
        <v>2.5143678160919541E-2</v>
      </c>
      <c r="ER18" s="186">
        <f>(ER16*EU16+ER17*EU17)/EU18</f>
        <v>0</v>
      </c>
      <c r="ES18" s="306">
        <f>(ES16*EU16+ES17*EU17)/EU18</f>
        <v>4.0650406504065045E-3</v>
      </c>
      <c r="ET18" s="147">
        <f>SUM(ET16:ET17)</f>
        <v>2320</v>
      </c>
      <c r="EU18" s="58">
        <f>SUM(EU16:EU17)</f>
        <v>820</v>
      </c>
      <c r="EV18" s="36"/>
      <c r="EW18" s="43"/>
      <c r="EX18" s="81" t="s">
        <v>37</v>
      </c>
      <c r="EY18" s="56">
        <f>SUM(EY16:EY17)</f>
        <v>425</v>
      </c>
      <c r="EZ18" s="301">
        <f t="shared" ref="EZ18" si="293">SUM(EZ16:EZ17)</f>
        <v>425</v>
      </c>
      <c r="FA18" s="52">
        <f>SUM(FA16:FA17)</f>
        <v>0</v>
      </c>
      <c r="FB18" s="56">
        <f t="shared" ref="FB18" si="294">SUM(FB16:FB17)</f>
        <v>319</v>
      </c>
      <c r="FC18" s="187">
        <f>(FC16*FN16+FC17*FN17)/FN18</f>
        <v>0.2143817204301075</v>
      </c>
      <c r="FD18" s="56">
        <f t="shared" ref="FD18" si="295">SUM(FD16:FD17)</f>
        <v>744</v>
      </c>
      <c r="FE18" s="187">
        <f>(FE16*FN16+FE17*FN17)/FN18</f>
        <v>0.5</v>
      </c>
      <c r="FF18" s="53">
        <f>SUM(FF16:FF17)</f>
        <v>0</v>
      </c>
      <c r="FG18" s="187">
        <f>(FG16*FN16+FG17*FN17)/FN18</f>
        <v>0</v>
      </c>
      <c r="FH18" s="56">
        <f t="shared" ref="FH18" si="296">SUM(FH16:FH17)</f>
        <v>168</v>
      </c>
      <c r="FI18" s="187">
        <f>(FI16*FN16+FI17*FN17)/FN18</f>
        <v>0.2856182795698925</v>
      </c>
      <c r="FJ18" s="186">
        <f>(FJ16*FN16+FJ17*FN17)/FN18</f>
        <v>0.17271505376344085</v>
      </c>
      <c r="FK18" s="186">
        <f>(FK16*FN16+FK17*FN17)/FN18</f>
        <v>0.2669956140350877</v>
      </c>
      <c r="FL18" s="306">
        <f>(FL16*FN16+FL17*FN17)/FN18</f>
        <v>0.11867296092315761</v>
      </c>
      <c r="FM18" s="147">
        <f>SUM(FM16:FM17)</f>
        <v>72400</v>
      </c>
      <c r="FN18" s="58">
        <f>SUM(FN16:FN17)</f>
        <v>820</v>
      </c>
      <c r="FO18" s="36"/>
      <c r="FP18" s="43"/>
      <c r="FQ18" s="81" t="s">
        <v>37</v>
      </c>
      <c r="FR18" s="56">
        <f>SUM(FR16:FR17)</f>
        <v>664</v>
      </c>
      <c r="FS18" s="301">
        <f t="shared" ref="FS18" si="297">SUM(FS16:FS17)</f>
        <v>664</v>
      </c>
      <c r="FT18" s="52">
        <f>SUM(FT16:FT17)</f>
        <v>0</v>
      </c>
      <c r="FU18" s="56">
        <f t="shared" ref="FU18" si="298">SUM(FU16:FU17)</f>
        <v>0</v>
      </c>
      <c r="FV18" s="187">
        <f>(FV16*GG16+FV17*GG17)/GG18</f>
        <v>0</v>
      </c>
      <c r="FW18" s="56">
        <f t="shared" ref="FW18" si="299">SUM(FW16:FW17)</f>
        <v>720</v>
      </c>
      <c r="FX18" s="187">
        <f>(FX16*GG16+FX17*GG17)/GG18</f>
        <v>0.5</v>
      </c>
      <c r="FY18" s="53">
        <f>SUM(FY16:FY17)</f>
        <v>56</v>
      </c>
      <c r="FZ18" s="187">
        <f>(FZ16*GG16+FZ17*GG17)/GG18</f>
        <v>3.888888888888889E-2</v>
      </c>
      <c r="GA18" s="56">
        <f t="shared" ref="GA18" si="300">SUM(GA16:GA17)</f>
        <v>108</v>
      </c>
      <c r="GB18" s="187">
        <f>(GB16*GG16+GB17*GG17)/GG18</f>
        <v>0.46111111111111114</v>
      </c>
      <c r="GC18" s="163">
        <f>(GC16*GG16+GC17*GG17)/GG18</f>
        <v>0.38611111111111113</v>
      </c>
      <c r="GD18" s="186">
        <f>(GD16*GG16+GD17*GG17)/GG18</f>
        <v>6.9948186528497408E-2</v>
      </c>
      <c r="GE18" s="306">
        <f>(GE16*GG16+GE17*GG17)/GG18</f>
        <v>0.32335704607046067</v>
      </c>
      <c r="GF18" s="147">
        <f>SUM(GF16:GF17)</f>
        <v>190910</v>
      </c>
      <c r="GG18" s="58">
        <f>SUM(GG16:GG17)</f>
        <v>820</v>
      </c>
      <c r="GH18" s="36"/>
      <c r="GI18" s="43"/>
      <c r="GJ18" s="81" t="s">
        <v>37</v>
      </c>
      <c r="GK18" s="56">
        <f>SUM(GK16:GK17)</f>
        <v>0</v>
      </c>
      <c r="GL18" s="301">
        <f t="shared" ref="GL18" si="301">SUM(GL16:GL17)</f>
        <v>0</v>
      </c>
      <c r="GM18" s="52">
        <f>SUM(GM16:GM17)</f>
        <v>0</v>
      </c>
      <c r="GN18" s="56">
        <f t="shared" ref="GN18" si="302">SUM(GN16:GN17)</f>
        <v>0</v>
      </c>
      <c r="GO18" s="187">
        <f>(GO16*GZ16+GO17*GZ17)/GZ18</f>
        <v>0</v>
      </c>
      <c r="GP18" s="97">
        <f t="shared" ref="GP18" si="303">SUM(GP16:GP17)</f>
        <v>1488</v>
      </c>
      <c r="GQ18" s="187">
        <f>(GQ16*GZ16+GQ17*GZ17)/GZ18</f>
        <v>1</v>
      </c>
      <c r="GR18" s="242">
        <f>SUM(GR16:GR17)</f>
        <v>0</v>
      </c>
      <c r="GS18" s="203">
        <f>(GS16*GZ16+GS17*GZ17)/GZ18</f>
        <v>0</v>
      </c>
      <c r="GT18" s="56">
        <f t="shared" ref="GT18" si="304">SUM(GT16:GT17)</f>
        <v>371</v>
      </c>
      <c r="GU18" s="187">
        <f>(GU16*GZ16+GU17*GZ17)/GZ18</f>
        <v>0</v>
      </c>
      <c r="GV18" s="186">
        <f>(GV16*GZ16+GV17*GZ17)/GZ18</f>
        <v>-0.24932795698924731</v>
      </c>
      <c r="GW18" s="186">
        <f>(GW16*GZ16+GW17*GZ17)/GZ18</f>
        <v>0</v>
      </c>
      <c r="GX18" s="306">
        <f>(GX16*GZ16+GX17*GZ17)/GZ18</f>
        <v>0</v>
      </c>
      <c r="GY18" s="147">
        <f>SUM(GY16:GY17)</f>
        <v>0</v>
      </c>
      <c r="GZ18" s="58">
        <f>SUM(GZ16:GZ17)</f>
        <v>820</v>
      </c>
      <c r="HA18" s="36"/>
      <c r="HB18" s="43"/>
      <c r="HC18" s="59" t="s">
        <v>37</v>
      </c>
      <c r="HD18" s="56">
        <f>SUM(HD16:HD17)</f>
        <v>1305</v>
      </c>
      <c r="HE18" s="301">
        <f t="shared" ref="HE18" si="305">SUM(HE16:HE17)</f>
        <v>1305</v>
      </c>
      <c r="HF18" s="52">
        <f>SUM(HF16:HF17)</f>
        <v>0</v>
      </c>
      <c r="HG18" s="56">
        <f t="shared" ref="HG18" si="306">SUM(HG16:HG17)</f>
        <v>135</v>
      </c>
      <c r="HH18" s="187">
        <f>(HH16*HS16+HH17*HS17)/HS18</f>
        <v>9.375E-2</v>
      </c>
      <c r="HI18" s="56">
        <f t="shared" ref="HI18" si="307">SUM(HI16:HI17)</f>
        <v>0</v>
      </c>
      <c r="HJ18" s="187">
        <f>(HJ16*HS16+HJ17*HS17)/HS18</f>
        <v>0</v>
      </c>
      <c r="HK18" s="53">
        <f>SUM(HK16:HK17)</f>
        <v>0</v>
      </c>
      <c r="HL18" s="187">
        <f>(HL16*HS16+HL17*HS17)/HS18</f>
        <v>0</v>
      </c>
      <c r="HM18" s="56">
        <f t="shared" ref="HM18" si="308">SUM(HM16:HM17)</f>
        <v>252</v>
      </c>
      <c r="HN18" s="187">
        <f>(HN16*HS16+HN17*HS17)/HS18</f>
        <v>0.90625</v>
      </c>
      <c r="HO18" s="186">
        <f>(HO16*HS16+HO17*HS17)/HS18</f>
        <v>0.73124999999999996</v>
      </c>
      <c r="HP18" s="186">
        <f>(HP16*HS16+HP17*HS17)/HS18</f>
        <v>0.17708333333333331</v>
      </c>
      <c r="HQ18" s="306">
        <f>(HQ16*HS16+HQ17*HS17)/HS18</f>
        <v>0.57813346883468841</v>
      </c>
      <c r="HR18" s="147">
        <f>SUM(HR16:HR17)</f>
        <v>341330</v>
      </c>
      <c r="HS18" s="58">
        <f>SUM(HS16:HS17)</f>
        <v>820</v>
      </c>
      <c r="HT18" s="36"/>
    </row>
    <row r="19" spans="1:228" ht="13.8" hidden="1" x14ac:dyDescent="0.3">
      <c r="A19" s="43" t="s">
        <v>42</v>
      </c>
      <c r="B19" s="44">
        <v>1</v>
      </c>
      <c r="C19" s="13">
        <f>[1]DISP_JUL!$C$50</f>
        <v>0</v>
      </c>
      <c r="D19" s="299">
        <f>[1]DISP_JUL!$D$50</f>
        <v>0</v>
      </c>
      <c r="E19" s="13">
        <f>[1]DISP_JUL!$E$50</f>
        <v>0</v>
      </c>
      <c r="F19" s="13">
        <f>[1]DISP_JUL!$F$50</f>
        <v>744</v>
      </c>
      <c r="G19" s="188">
        <f>(F19/$B$4)</f>
        <v>1</v>
      </c>
      <c r="H19" s="13">
        <f>[1]DISP_JUL!$G$50</f>
        <v>0</v>
      </c>
      <c r="I19" s="188">
        <f>(H19/$B$4)</f>
        <v>0</v>
      </c>
      <c r="J19" s="13">
        <f>[1]DISP_JUL!$H$50</f>
        <v>0</v>
      </c>
      <c r="K19" s="188">
        <f>(J19/$B$4)</f>
        <v>0</v>
      </c>
      <c r="L19" s="36">
        <v>0</v>
      </c>
      <c r="M19" s="188">
        <f>(C19/$B$4)</f>
        <v>0</v>
      </c>
      <c r="N19" s="188">
        <f>((C19-L19)/$B$4)</f>
        <v>0</v>
      </c>
      <c r="O19" s="256">
        <f>IF((AND(D19=0,F19=0)),0,(F19+L19)/(D19+F19+L19))</f>
        <v>1</v>
      </c>
      <c r="P19" s="305">
        <f>(Q19/($B$4*R19))</f>
        <v>0</v>
      </c>
      <c r="Q19" s="36">
        <f>[1]DISP_JUL!$M$50</f>
        <v>0</v>
      </c>
      <c r="R19" s="15">
        <v>450</v>
      </c>
      <c r="T19" s="43" t="s">
        <v>42</v>
      </c>
      <c r="U19" s="44">
        <v>1</v>
      </c>
      <c r="V19" s="13">
        <f>[1]DISP_AGO!$C$50</f>
        <v>0</v>
      </c>
      <c r="W19" s="299">
        <f>[1]DISP_AGO!$D$50</f>
        <v>0</v>
      </c>
      <c r="X19" s="13">
        <f>[1]DISP_AGO!$E$50</f>
        <v>0</v>
      </c>
      <c r="Y19" s="13">
        <f>[1]DISP_AGO!$F$50</f>
        <v>744</v>
      </c>
      <c r="Z19" s="188">
        <f>(Y19/$U$4)</f>
        <v>1</v>
      </c>
      <c r="AA19" s="13">
        <f>[1]DISP_AGO!$G$50</f>
        <v>0</v>
      </c>
      <c r="AB19" s="188">
        <f>(AA19/$U$4)</f>
        <v>0</v>
      </c>
      <c r="AC19" s="13">
        <f>[1]DISP_AGO!$H$50</f>
        <v>0</v>
      </c>
      <c r="AD19" s="188">
        <f>(AC19/$U$4)</f>
        <v>0</v>
      </c>
      <c r="AE19" s="15">
        <v>0</v>
      </c>
      <c r="AF19" s="188">
        <f>(V19/$U$4)</f>
        <v>0</v>
      </c>
      <c r="AG19" s="188">
        <f>((V19-AE19)/$U$4)</f>
        <v>0</v>
      </c>
      <c r="AH19" s="256">
        <f>IF((AND(W19=0,Y19=0)),0,(Y19+AE19)/(W19+Y19))</f>
        <v>1</v>
      </c>
      <c r="AI19" s="305">
        <f>(AJ19/($U$4*AK19))</f>
        <v>0</v>
      </c>
      <c r="AJ19" s="36">
        <f>[1]DISP_AGO!$M$50</f>
        <v>0</v>
      </c>
      <c r="AK19" s="15">
        <v>450</v>
      </c>
      <c r="AM19" s="43" t="s">
        <v>42</v>
      </c>
      <c r="AN19" s="44">
        <v>1</v>
      </c>
      <c r="AO19" s="13">
        <f>[1]DISP_SEP!$C$50</f>
        <v>0</v>
      </c>
      <c r="AP19" s="299">
        <f>[1]DISP_SEP!$D$50</f>
        <v>0</v>
      </c>
      <c r="AQ19" s="13">
        <f>[1]DISP_SEP!$E$50</f>
        <v>0</v>
      </c>
      <c r="AR19" s="13">
        <f>[1]DISP_SEP!$F$50</f>
        <v>720</v>
      </c>
      <c r="AS19" s="188">
        <f t="shared" ref="AS19:AS20" si="309">(AR19/$AN$4)</f>
        <v>1</v>
      </c>
      <c r="AT19" s="13">
        <f>[1]DISP_SEP!$G$50</f>
        <v>0</v>
      </c>
      <c r="AU19" s="188">
        <f t="shared" ref="AU19:AU20" si="310">(AT19/$AN$4)</f>
        <v>0</v>
      </c>
      <c r="AV19" s="13">
        <f>[1]DISP_SEP!$H$50</f>
        <v>0</v>
      </c>
      <c r="AW19" s="188">
        <f t="shared" ref="AW19:AW20" si="311">(AV19/$AN$4)</f>
        <v>0</v>
      </c>
      <c r="AX19" s="15">
        <v>0</v>
      </c>
      <c r="AY19" s="188">
        <f t="shared" ref="AY19:AY20" si="312">(AO19/$AN$4)</f>
        <v>0</v>
      </c>
      <c r="AZ19" s="188">
        <f>((AO19-AX19)/$AN$4)</f>
        <v>0</v>
      </c>
      <c r="BA19" s="168">
        <f>IF((AND(AP19=0,AR19=0)),0,(AR19+AX19)/(AP19+AR19+AX19))</f>
        <v>1</v>
      </c>
      <c r="BB19" s="305">
        <f>(BC19/($AN$4*BD19))</f>
        <v>0</v>
      </c>
      <c r="BC19" s="36">
        <f>[1]DISP_SEP!$M$50</f>
        <v>0</v>
      </c>
      <c r="BD19" s="15">
        <v>450</v>
      </c>
      <c r="BF19" s="43" t="s">
        <v>42</v>
      </c>
      <c r="BG19" s="44">
        <v>1</v>
      </c>
      <c r="BH19" s="13">
        <f>[1]DISP_OCT!$C$50</f>
        <v>0</v>
      </c>
      <c r="BI19" s="299">
        <f>[1]DISP_OCT!$D$50</f>
        <v>0</v>
      </c>
      <c r="BJ19" s="13">
        <f>[1]DISP_OCT!$E$50</f>
        <v>0</v>
      </c>
      <c r="BK19" s="13">
        <f>[1]DISP_OCT!$F$50</f>
        <v>744</v>
      </c>
      <c r="BL19" s="188">
        <f t="shared" ref="BL19:BL20" si="313">(BK19/$BG$4)</f>
        <v>1</v>
      </c>
      <c r="BM19" s="13">
        <f>[1]DISP_OCT!$G$50</f>
        <v>0</v>
      </c>
      <c r="BN19" s="188">
        <f t="shared" ref="BN19:BN20" si="314">(BM19/$BG$4)</f>
        <v>0</v>
      </c>
      <c r="BO19" s="13">
        <f>[1]DISP_OCT!$H$50</f>
        <v>0</v>
      </c>
      <c r="BP19" s="188">
        <f t="shared" ref="BP19:BP20" si="315">(BO19/$BG$4)</f>
        <v>0</v>
      </c>
      <c r="BQ19" s="15">
        <v>0</v>
      </c>
      <c r="BR19" s="188">
        <f>(BH19/$BG$4)</f>
        <v>0</v>
      </c>
      <c r="BS19" s="188">
        <f>((BH19-BQ19)/$BG$4)</f>
        <v>0</v>
      </c>
      <c r="BT19" s="256">
        <f>IF((AND(BI19=0,BK19=0)),0,(BK19+BQ19)/(BI19+BK19+BQ19))</f>
        <v>1</v>
      </c>
      <c r="BU19" s="305">
        <f>(BV19/($BG$4*BW19))</f>
        <v>0</v>
      </c>
      <c r="BV19" s="36">
        <f>[1]DISP_OCT!$M$50</f>
        <v>0</v>
      </c>
      <c r="BW19" s="15">
        <v>450</v>
      </c>
      <c r="BY19" s="43" t="s">
        <v>42</v>
      </c>
      <c r="BZ19" s="44">
        <v>1</v>
      </c>
      <c r="CA19" s="13">
        <f>[1]DISP_NOV!$C$50</f>
        <v>0</v>
      </c>
      <c r="CB19" s="299">
        <f>[1]DISP_NOV!$D$50</f>
        <v>0</v>
      </c>
      <c r="CC19" s="13">
        <f>[1]DISP_NOV!$E$50</f>
        <v>0</v>
      </c>
      <c r="CD19" s="13">
        <f>[1]DISP_NOV!$F$50</f>
        <v>720</v>
      </c>
      <c r="CE19" s="188">
        <f t="shared" si="126"/>
        <v>1</v>
      </c>
      <c r="CF19" s="13">
        <f>[1]DISP_NOV!$G$50</f>
        <v>0</v>
      </c>
      <c r="CG19" s="188">
        <f t="shared" si="126"/>
        <v>0</v>
      </c>
      <c r="CH19" s="13">
        <f>[1]DISP_NOV!$H$50</f>
        <v>0</v>
      </c>
      <c r="CI19" s="188">
        <f t="shared" ref="CI19" si="316">(CH19/$BZ$4)</f>
        <v>0</v>
      </c>
      <c r="CJ19" s="15">
        <v>0</v>
      </c>
      <c r="CK19" s="188">
        <f>(CA19/$BZ$4)</f>
        <v>0</v>
      </c>
      <c r="CL19" s="188">
        <f>((CA19-CJ19)/$BZ$4)</f>
        <v>0</v>
      </c>
      <c r="CM19" s="256">
        <f>IF((AND(CB19=0,CD19=0)),0,(CD19+CJ19)/(CB19+CD19+CJ19))</f>
        <v>1</v>
      </c>
      <c r="CN19" s="305">
        <f>(CO19/($BZ$4*CP19))</f>
        <v>0</v>
      </c>
      <c r="CO19" s="36">
        <f>[1]DISP_NOV!$M$50</f>
        <v>0</v>
      </c>
      <c r="CP19" s="15">
        <v>450</v>
      </c>
      <c r="CR19" s="43" t="s">
        <v>42</v>
      </c>
      <c r="CS19" s="44">
        <v>1</v>
      </c>
      <c r="CT19" s="13">
        <f>[1]DISP_DIC!$C$50</f>
        <v>0</v>
      </c>
      <c r="CU19" s="299">
        <f>[1]DISP_DIC!$D$50</f>
        <v>0</v>
      </c>
      <c r="CV19" s="13">
        <f>[1]DISP_DIC!$E$50</f>
        <v>0</v>
      </c>
      <c r="CW19" s="13">
        <f>[1]DISP_DIC!$F$50</f>
        <v>744</v>
      </c>
      <c r="CX19" s="188">
        <f>(CW19/$CS$4)</f>
        <v>1</v>
      </c>
      <c r="CY19" s="13">
        <f>[1]DISP_DIC!$G$50</f>
        <v>0</v>
      </c>
      <c r="CZ19" s="188">
        <f t="shared" ref="CZ19" si="317">(CY19/$CS$4)</f>
        <v>0</v>
      </c>
      <c r="DA19" s="13">
        <f>[1]DISP_DIC!$H$50</f>
        <v>0</v>
      </c>
      <c r="DB19" s="188">
        <f t="shared" si="91"/>
        <v>0</v>
      </c>
      <c r="DC19" s="15">
        <v>0</v>
      </c>
      <c r="DD19" s="188">
        <f>(CT19/$CS$4)</f>
        <v>0</v>
      </c>
      <c r="DE19" s="188">
        <f>((CT19-DC19)/$CS$4)</f>
        <v>0</v>
      </c>
      <c r="DF19" s="256">
        <f>IF((AND(CU19=0,CW19=0)),0,(CW19+DC19)/(CU19+CW19+DC19))</f>
        <v>1</v>
      </c>
      <c r="DG19" s="305">
        <f>(DH19/($CS$4*DI19))</f>
        <v>0</v>
      </c>
      <c r="DH19" s="36">
        <f>[1]DISP_DIC!$M$50</f>
        <v>0</v>
      </c>
      <c r="DI19" s="15">
        <v>450</v>
      </c>
      <c r="DK19" s="43" t="s">
        <v>42</v>
      </c>
      <c r="DL19" s="44">
        <v>1</v>
      </c>
      <c r="DM19" s="13">
        <f>[2]DISP_ENE!$C$50</f>
        <v>0</v>
      </c>
      <c r="DN19" s="299">
        <f>[2]DISP_ENE!$D$50</f>
        <v>0</v>
      </c>
      <c r="DO19" s="13">
        <f>[2]DISP_ENE!$E$50</f>
        <v>0</v>
      </c>
      <c r="DP19" s="13">
        <f>[2]DISP_ENE!$F$50</f>
        <v>744</v>
      </c>
      <c r="DQ19" s="188">
        <f t="shared" ref="DQ19:DQ20" si="318">(DP19/$DL$4)</f>
        <v>1</v>
      </c>
      <c r="DR19" s="13">
        <f>[2]DISP_ENE!$G$50</f>
        <v>0</v>
      </c>
      <c r="DS19" s="188">
        <f t="shared" ref="DS19:DS20" si="319">(DR19/$DL$4)</f>
        <v>0</v>
      </c>
      <c r="DT19" s="13">
        <f>[2]DISP_ENE!$H$50</f>
        <v>0</v>
      </c>
      <c r="DU19" s="188">
        <f t="shared" ref="DU19:DU20" si="320">(DT19/$DL$4)</f>
        <v>0</v>
      </c>
      <c r="DV19" s="15">
        <v>0</v>
      </c>
      <c r="DW19" s="188">
        <f t="shared" ref="DW19:DW20" si="321">(DM19/$DL$4)</f>
        <v>0</v>
      </c>
      <c r="DX19" s="188">
        <f>((DM19-DV19)/$DL$4)</f>
        <v>0</v>
      </c>
      <c r="DY19" s="256">
        <f>IF((AND(DN19=0,DP19=0)),0,(DP19+DV19)/(DN19+DP19+DV19))</f>
        <v>1</v>
      </c>
      <c r="DZ19" s="305">
        <f t="shared" ref="DZ19:DZ20" si="322">(EA19/($DL$4*EB19))</f>
        <v>0</v>
      </c>
      <c r="EA19" s="36">
        <f>[2]DISP_ENE!$M$50</f>
        <v>0</v>
      </c>
      <c r="EB19" s="15">
        <v>450</v>
      </c>
      <c r="ED19" s="43" t="s">
        <v>42</v>
      </c>
      <c r="EE19" s="44">
        <v>1</v>
      </c>
      <c r="EF19" s="13">
        <f>[2]DISP_FEB!$C$50</f>
        <v>481</v>
      </c>
      <c r="EG19" s="299">
        <f>[2]DISP_FEB!$D$50</f>
        <v>481</v>
      </c>
      <c r="EH19" s="13">
        <f>[2]DISP_FEB!$E$50</f>
        <v>0</v>
      </c>
      <c r="EI19" s="13">
        <f>[2]DISP_FEB!$F$50</f>
        <v>215</v>
      </c>
      <c r="EJ19" s="188">
        <f t="shared" ref="EJ19:EJ20" si="323">(EI19/$EE$4)</f>
        <v>0.30890804597701149</v>
      </c>
      <c r="EK19" s="13">
        <f>[2]DISP_FEB!$G$50</f>
        <v>0</v>
      </c>
      <c r="EL19" s="188">
        <f t="shared" ref="EL19:EL20" si="324">(EK19/$EE$4)</f>
        <v>0</v>
      </c>
      <c r="EM19" s="13">
        <f>[2]DISP_FEB!$H$50</f>
        <v>0</v>
      </c>
      <c r="EN19" s="188">
        <f t="shared" ref="EN19:EN20" si="325">(EM19/$EE$4)</f>
        <v>0</v>
      </c>
      <c r="EO19" s="15">
        <v>0</v>
      </c>
      <c r="EP19" s="188">
        <f t="shared" ref="EP19:EP20" si="326">(EF19/$EE$4)</f>
        <v>0.69109195402298851</v>
      </c>
      <c r="EQ19" s="162">
        <f>((EF19-EO19)/$EE$4)</f>
        <v>0.69109195402298851</v>
      </c>
      <c r="ER19" s="256">
        <f t="shared" ref="ER19:ER20" si="327">IF((AND(EG19=0,EI19=0)),0,(EI19+EO19)/(EG19+EI19+EO19))</f>
        <v>0.30890804597701149</v>
      </c>
      <c r="ES19" s="305">
        <f t="shared" ref="ES19:ES20" si="328">(ET19/($EE$4*EU19))</f>
        <v>0.19608876117496807</v>
      </c>
      <c r="ET19" s="88">
        <f>[2]DISP_FEB!$M$50</f>
        <v>61415</v>
      </c>
      <c r="EU19" s="15">
        <v>450</v>
      </c>
      <c r="EW19" s="43" t="s">
        <v>42</v>
      </c>
      <c r="EX19" s="44">
        <v>1</v>
      </c>
      <c r="EY19" s="13">
        <f>[2]DISP_MAR!$C$50</f>
        <v>146</v>
      </c>
      <c r="EZ19" s="299">
        <f>[2]DISP_MAR!$D$50</f>
        <v>146</v>
      </c>
      <c r="FA19" s="13">
        <f>[2]DISP_MAR!$E$50</f>
        <v>0</v>
      </c>
      <c r="FB19" s="13">
        <f>[2]DISP_MAR!$F$50</f>
        <v>598</v>
      </c>
      <c r="FC19" s="188">
        <f>(FB19/$EX$4)</f>
        <v>0.80376344086021501</v>
      </c>
      <c r="FD19" s="13">
        <f>[2]DISP_MAR!$G$50</f>
        <v>0</v>
      </c>
      <c r="FE19" s="188">
        <f t="shared" ref="FE19:FE20" si="329">(FD19/$EX$4)</f>
        <v>0</v>
      </c>
      <c r="FF19" s="13">
        <f>[2]DISP_MAR!$H$50</f>
        <v>0</v>
      </c>
      <c r="FG19" s="188">
        <f>(FF19/$EX$4)</f>
        <v>0</v>
      </c>
      <c r="FH19" s="15">
        <v>0</v>
      </c>
      <c r="FI19" s="188">
        <f t="shared" ref="FI19:FI20" si="330">(EY19/$EX$4)</f>
        <v>0.19623655913978494</v>
      </c>
      <c r="FJ19" s="188">
        <f>((EY19-FH19)/$EX$4)</f>
        <v>0.19623655913978494</v>
      </c>
      <c r="FK19" s="256">
        <f>IF((AND(EZ19=0,FB19=0)),0,(FB19+FH19)/(EZ19+FB19+FH19))</f>
        <v>0.80376344086021501</v>
      </c>
      <c r="FL19" s="305">
        <f>IFERROR((FM19/($EX$4*FN19)),0)</f>
        <v>7.44026284348865E-2</v>
      </c>
      <c r="FM19" s="88">
        <f>[2]DISP_MAR!$M$50</f>
        <v>24910</v>
      </c>
      <c r="FN19" s="15">
        <v>450</v>
      </c>
      <c r="FP19" s="43" t="s">
        <v>42</v>
      </c>
      <c r="FQ19" s="44">
        <v>1</v>
      </c>
      <c r="FR19" s="13">
        <f>[2]DISP_ABR!$C$50</f>
        <v>18</v>
      </c>
      <c r="FS19" s="299">
        <f>[2]DISP_ABR!$D$50</f>
        <v>18</v>
      </c>
      <c r="FT19" s="13">
        <f>[2]DISP_ABR!$E$50</f>
        <v>0</v>
      </c>
      <c r="FU19" s="13">
        <f>[2]DISP_ABR!$F$50</f>
        <v>702</v>
      </c>
      <c r="FV19" s="188">
        <f t="shared" ref="FV19:FV20" si="331">(FU19/$FQ$4)</f>
        <v>0.97499999999999998</v>
      </c>
      <c r="FW19" s="13">
        <f>[2]DISP_ABR!$G$50</f>
        <v>0</v>
      </c>
      <c r="FX19" s="188">
        <f t="shared" ref="FX19:FX20" si="332">(FW19/$FQ$4)</f>
        <v>0</v>
      </c>
      <c r="FY19" s="13">
        <f>[2]DISP_ABR!$H$50</f>
        <v>0</v>
      </c>
      <c r="FZ19" s="188">
        <f t="shared" ref="FZ19:FZ20" si="333">(FY19/$FQ$4)</f>
        <v>0</v>
      </c>
      <c r="GA19" s="15">
        <v>0</v>
      </c>
      <c r="GB19" s="188">
        <f>(FR19/$FQ$4)</f>
        <v>2.5000000000000001E-2</v>
      </c>
      <c r="GC19" s="162">
        <f>((FR19-GA19)/$FQ$4)</f>
        <v>2.5000000000000001E-2</v>
      </c>
      <c r="GD19" s="256">
        <f>IF((AND(FS19=0,FU19=0)),0,(FU19+GA19)/(FS19+FU19+GA19))</f>
        <v>0.97499999999999998</v>
      </c>
      <c r="GE19" s="305">
        <f>(GF19/($FQ$4*GG19))</f>
        <v>7.530864197530864E-3</v>
      </c>
      <c r="GF19" s="88">
        <f>[2]DISP_ABR!$M$50</f>
        <v>2440</v>
      </c>
      <c r="GG19" s="15">
        <v>450</v>
      </c>
      <c r="GI19" s="43" t="s">
        <v>42</v>
      </c>
      <c r="GJ19" s="44">
        <v>1</v>
      </c>
      <c r="GK19" s="13">
        <f>[2]DISP_MAY!$C$46</f>
        <v>443</v>
      </c>
      <c r="GL19" s="299">
        <f>[2]DISP_MAY!$D$46</f>
        <v>443</v>
      </c>
      <c r="GM19" s="13">
        <f>[2]DISP_MAY!$E$46</f>
        <v>0</v>
      </c>
      <c r="GN19" s="13">
        <f>[2]DISP_MAY!$F$46</f>
        <v>68</v>
      </c>
      <c r="GO19" s="162">
        <f>(GN19/$GJ$4)</f>
        <v>9.1397849462365593E-2</v>
      </c>
      <c r="GP19" s="240">
        <f>[2]DISP_MAY!$G$46</f>
        <v>233</v>
      </c>
      <c r="GQ19" s="188">
        <f>(GP19/$GJ$4)</f>
        <v>0.31317204301075269</v>
      </c>
      <c r="GR19" s="240">
        <f>[2]DISP_MAY!$H$46</f>
        <v>0</v>
      </c>
      <c r="GS19" s="162">
        <f>(GR19/$GJ$4)</f>
        <v>0</v>
      </c>
      <c r="GT19" s="15">
        <v>179</v>
      </c>
      <c r="GU19" s="188">
        <f>(GK19/$GJ$4)</f>
        <v>0.59543010752688175</v>
      </c>
      <c r="GV19" s="188">
        <f>((GK19-GT19)/$GJ$4)</f>
        <v>0.35483870967741937</v>
      </c>
      <c r="GW19" s="256">
        <f>IF((AND(GL19=0,GN19=0)),0,(GN19+GT19)/(GL19+GN19+GT19))</f>
        <v>0.35797101449275365</v>
      </c>
      <c r="GX19" s="305">
        <f>(GY19/($GJ$4*GZ19))</f>
        <v>0.2612305854241338</v>
      </c>
      <c r="GY19" s="88">
        <f>[2]DISP_MAY!$M$46</f>
        <v>87460</v>
      </c>
      <c r="GZ19" s="15">
        <v>450</v>
      </c>
      <c r="HB19" s="43" t="s">
        <v>42</v>
      </c>
      <c r="HC19" s="44">
        <v>1</v>
      </c>
      <c r="HD19" s="13">
        <f>[2]DISP_JUN!$C$50</f>
        <v>639</v>
      </c>
      <c r="HE19" s="299">
        <f>[2]DISP_JUN!$D$50</f>
        <v>639</v>
      </c>
      <c r="HF19" s="13">
        <f>[2]DISP_JUN!$E$50</f>
        <v>0</v>
      </c>
      <c r="HG19" s="13">
        <f>[2]DISP_JUN!$F$50</f>
        <v>81</v>
      </c>
      <c r="HH19" s="188">
        <f>(HG19/$HC$4)</f>
        <v>0.1125</v>
      </c>
      <c r="HI19" s="13">
        <f>[2]DISP_JUN!$G$50</f>
        <v>0</v>
      </c>
      <c r="HJ19" s="188">
        <f>(HI19/$HC$4)</f>
        <v>0</v>
      </c>
      <c r="HK19" s="13">
        <f>[2]DISP_JUN!$H$50</f>
        <v>0</v>
      </c>
      <c r="HL19" s="188">
        <f>(HK19/$HC$4)</f>
        <v>0</v>
      </c>
      <c r="HM19" s="15">
        <v>177</v>
      </c>
      <c r="HN19" s="188">
        <f>(HD19/$HC$4)</f>
        <v>0.88749999999999996</v>
      </c>
      <c r="HO19" s="188">
        <f>((HD19-HM19)/$HC$4)</f>
        <v>0.64166666666666672</v>
      </c>
      <c r="HP19" s="256">
        <f>IF((AND(HE19=0,HG19=0)),0,(HG19+HM19)/(HE19+HG19+H19))</f>
        <v>0.35833333333333334</v>
      </c>
      <c r="HQ19" s="305">
        <f>(HR19/($HC$4*HS19))</f>
        <v>0.49632716049382714</v>
      </c>
      <c r="HR19" s="88">
        <f>[2]DISP_JUN!$M$50</f>
        <v>160810</v>
      </c>
      <c r="HS19" s="15">
        <v>450</v>
      </c>
    </row>
    <row r="20" spans="1:228" ht="13.8" hidden="1" x14ac:dyDescent="0.3">
      <c r="B20" s="44">
        <v>2</v>
      </c>
      <c r="C20" s="13">
        <f>[1]DISP_JUL!$C$52</f>
        <v>577</v>
      </c>
      <c r="D20" s="299">
        <f>[1]DISP_JUL!$D$52</f>
        <v>577</v>
      </c>
      <c r="E20" s="13">
        <f>[1]DISP_JUL!$E$52</f>
        <v>0</v>
      </c>
      <c r="F20" s="13">
        <f>[1]DISP_JUL!$F$52</f>
        <v>167</v>
      </c>
      <c r="G20" s="188">
        <f>(F20/$B$4)</f>
        <v>0.22446236559139784</v>
      </c>
      <c r="H20" s="13">
        <f>[1]DISP_JUL!$G$52</f>
        <v>0</v>
      </c>
      <c r="I20" s="188">
        <f>(H20/$B$4)</f>
        <v>0</v>
      </c>
      <c r="J20" s="13">
        <f>[1]DISP_JUL!$H$52</f>
        <v>0</v>
      </c>
      <c r="K20" s="188">
        <f>(J20/$B$4)</f>
        <v>0</v>
      </c>
      <c r="L20" s="36">
        <v>130</v>
      </c>
      <c r="M20" s="188">
        <f>(C20/$B$4)</f>
        <v>0.77553763440860213</v>
      </c>
      <c r="N20" s="188">
        <f>((C20-L20)/$B$4)</f>
        <v>0.60080645161290325</v>
      </c>
      <c r="O20" s="256">
        <f>IF((AND(D20=0,F20=0)),0,(F20+L20)/(D20+F20+L20))</f>
        <v>0.33981693363844395</v>
      </c>
      <c r="P20" s="305">
        <f>(Q20/($B$4*R20))</f>
        <v>0.51454599761051378</v>
      </c>
      <c r="Q20" s="88">
        <f>[1]DISP_JUL!$M$52</f>
        <v>172270</v>
      </c>
      <c r="R20" s="15">
        <v>450</v>
      </c>
      <c r="U20" s="44">
        <v>2</v>
      </c>
      <c r="V20" s="13">
        <f>[1]DISP_AGO!$C$52</f>
        <v>687</v>
      </c>
      <c r="W20" s="299">
        <f>[1]DISP_AGO!$D$52</f>
        <v>687</v>
      </c>
      <c r="X20" s="13">
        <f>[1]DISP_AGO!$E$52</f>
        <v>0</v>
      </c>
      <c r="Y20" s="13">
        <f>[1]DISP_AGO!$F$52</f>
        <v>56.82</v>
      </c>
      <c r="Z20" s="188">
        <f t="shared" ref="Z20" si="334">(Y20/$U$4)</f>
        <v>7.6370967741935483E-2</v>
      </c>
      <c r="AA20" s="13">
        <f>[1]DISP_AGO!$G$52</f>
        <v>0</v>
      </c>
      <c r="AB20" s="188">
        <f t="shared" ref="AB20" si="335">(AA20/$U$4)</f>
        <v>0</v>
      </c>
      <c r="AC20" s="13">
        <f>[1]DISP_AGO!$H$52</f>
        <v>0</v>
      </c>
      <c r="AD20" s="188">
        <f t="shared" ref="AD20" si="336">(AC20/$U$4)</f>
        <v>0</v>
      </c>
      <c r="AE20" s="15">
        <v>178</v>
      </c>
      <c r="AF20" s="188">
        <f>(V20/$U$4)</f>
        <v>0.92338709677419351</v>
      </c>
      <c r="AG20" s="188">
        <f>((V20-AE20)/$U$4)</f>
        <v>0.68413978494623651</v>
      </c>
      <c r="AH20" s="256">
        <f>IF((AND(W20=0,Y20=0)),0,(Y20+AE20)/(W20+Y20))</f>
        <v>0.31569465730956409</v>
      </c>
      <c r="AI20" s="305">
        <f>(AJ20/($U$4*AK20))</f>
        <v>0.57377538829151731</v>
      </c>
      <c r="AJ20" s="88">
        <f>[1]DISP_AGO!$M$52</f>
        <v>192100</v>
      </c>
      <c r="AK20" s="15">
        <v>450</v>
      </c>
      <c r="AN20" s="44">
        <v>2</v>
      </c>
      <c r="AO20" s="13">
        <f>[1]DISP_SEP!$C$52</f>
        <v>660</v>
      </c>
      <c r="AP20" s="299">
        <f>[1]DISP_SEP!$D$52</f>
        <v>660</v>
      </c>
      <c r="AQ20" s="13">
        <f>[1]DISP_SEP!$E$52</f>
        <v>0</v>
      </c>
      <c r="AR20" s="13">
        <f>[1]DISP_SEP!$F$52</f>
        <v>60</v>
      </c>
      <c r="AS20" s="188">
        <f t="shared" si="309"/>
        <v>8.3333333333333329E-2</v>
      </c>
      <c r="AT20" s="13">
        <f>[1]DISP_SEP!$G$52</f>
        <v>0</v>
      </c>
      <c r="AU20" s="188">
        <f t="shared" si="310"/>
        <v>0</v>
      </c>
      <c r="AV20" s="13">
        <f>[1]DISP_SEP!$H$52</f>
        <v>0</v>
      </c>
      <c r="AW20" s="188">
        <f t="shared" si="311"/>
        <v>0</v>
      </c>
      <c r="AX20" s="15">
        <v>178</v>
      </c>
      <c r="AY20" s="188">
        <f t="shared" si="312"/>
        <v>0.91666666666666663</v>
      </c>
      <c r="AZ20" s="188">
        <f t="shared" ref="AZ20" si="337">((AO20-AX20)/$AN$4)</f>
        <v>0.6694444444444444</v>
      </c>
      <c r="BA20" s="168">
        <f>IF((AND(AP20=0,AR20=0)),0,(AR20+AX20)/(AP20+AR20+AX20))</f>
        <v>0.26503340757238308</v>
      </c>
      <c r="BB20" s="305">
        <f t="shared" ref="BB20" si="338">(BC20/($AN$4*BD20))</f>
        <v>0.55365740740740743</v>
      </c>
      <c r="BC20" s="88">
        <f>[1]DISP_SEP!$M$52</f>
        <v>179385</v>
      </c>
      <c r="BD20" s="15">
        <v>450</v>
      </c>
      <c r="BG20" s="44">
        <v>2</v>
      </c>
      <c r="BH20" s="13">
        <f>[1]DISP_OCT!$C$52</f>
        <v>744</v>
      </c>
      <c r="BI20" s="299">
        <f>[1]DISP_OCT!$D$52</f>
        <v>744</v>
      </c>
      <c r="BJ20" s="13">
        <f>[1]DISP_OCT!$E$52</f>
        <v>0</v>
      </c>
      <c r="BK20" s="13">
        <f>[1]DISP_OCT!$F$52</f>
        <v>0</v>
      </c>
      <c r="BL20" s="188">
        <f t="shared" si="313"/>
        <v>0</v>
      </c>
      <c r="BM20" s="13">
        <f>[1]DISP_OCT!$G$52</f>
        <v>0</v>
      </c>
      <c r="BN20" s="188">
        <f t="shared" si="314"/>
        <v>0</v>
      </c>
      <c r="BO20" s="13">
        <f>[1]DISP_OCT!$H$52</f>
        <v>0</v>
      </c>
      <c r="BP20" s="188">
        <f t="shared" si="315"/>
        <v>0</v>
      </c>
      <c r="BQ20" s="15">
        <v>178</v>
      </c>
      <c r="BR20" s="188">
        <f t="shared" ref="BR20" si="339">(BH20/$BG$4)</f>
        <v>1</v>
      </c>
      <c r="BS20" s="188">
        <f t="shared" ref="BS20" si="340">((BH20-BQ20)/$BG$4)</f>
        <v>0.760752688172043</v>
      </c>
      <c r="BT20" s="256">
        <f t="shared" ref="BT20" si="341">IF((AND(BI20=0,BK20=0)),0,(BK20+BQ20)/(BI20+BK20+BQ20))</f>
        <v>0.19305856832971802</v>
      </c>
      <c r="BU20" s="305">
        <f>(BV20/($BG$4*BW20))</f>
        <v>0.64172640382317803</v>
      </c>
      <c r="BV20" s="88">
        <f>[1]DISP_OCT!$M$52</f>
        <v>214850</v>
      </c>
      <c r="BW20" s="15">
        <v>450</v>
      </c>
      <c r="BZ20" s="44">
        <v>2</v>
      </c>
      <c r="CA20" s="13">
        <f>[1]DISP_NOV!$C$52</f>
        <v>602</v>
      </c>
      <c r="CB20" s="299">
        <f>[1]DISP_NOV!$D$52</f>
        <v>602</v>
      </c>
      <c r="CC20" s="13">
        <f>[1]DISP_NOV!$E$52</f>
        <v>0</v>
      </c>
      <c r="CD20" s="13">
        <f>[1]DISP_NOV!$F$52</f>
        <v>118</v>
      </c>
      <c r="CE20" s="188">
        <f t="shared" si="126"/>
        <v>0.16388888888888889</v>
      </c>
      <c r="CF20" s="13">
        <f>[1]DISP_NOV!$G$52</f>
        <v>0</v>
      </c>
      <c r="CG20" s="188">
        <f t="shared" si="126"/>
        <v>0</v>
      </c>
      <c r="CH20" s="13">
        <f>[1]DISP_NOV!$H$52</f>
        <v>0</v>
      </c>
      <c r="CI20" s="188">
        <f t="shared" ref="CI20" si="342">(CH20/$BZ$4)</f>
        <v>0</v>
      </c>
      <c r="CJ20" s="15">
        <v>178</v>
      </c>
      <c r="CK20" s="188">
        <f t="shared" ref="CK20" si="343">(CA20/$BZ$4)</f>
        <v>0.83611111111111114</v>
      </c>
      <c r="CL20" s="188">
        <f>((CA20-CJ20)/$BZ$4)</f>
        <v>0.58888888888888891</v>
      </c>
      <c r="CM20" s="256">
        <f>IF((AND(CB20=0,CD20=0)),0,(CD20+CJ20)/(CB20+CD20+CJ20))</f>
        <v>0.32962138084632514</v>
      </c>
      <c r="CN20" s="305">
        <f>(CO20/($BZ$4*CP20))</f>
        <v>0.42486111111111113</v>
      </c>
      <c r="CO20" s="88">
        <f>[1]DISP_NOV!$M$52</f>
        <v>137655</v>
      </c>
      <c r="CP20" s="15">
        <v>450</v>
      </c>
      <c r="CS20" s="44">
        <v>2</v>
      </c>
      <c r="CT20" s="13">
        <f>[1]DISP_DIC!$C$52</f>
        <v>589</v>
      </c>
      <c r="CU20" s="299">
        <f>[1]DISP_DIC!$D$52</f>
        <v>512</v>
      </c>
      <c r="CV20" s="13">
        <f>[1]DISP_DIC!$E$52</f>
        <v>77</v>
      </c>
      <c r="CW20" s="13">
        <f>[1]DISP_DIC!$F$52</f>
        <v>155</v>
      </c>
      <c r="CX20" s="188">
        <f t="shared" ref="CX20" si="344">(CW20/$CS$4)</f>
        <v>0.20833333333333334</v>
      </c>
      <c r="CY20" s="13">
        <f>[1]DISP_DIC!$G$52</f>
        <v>0</v>
      </c>
      <c r="CZ20" s="188">
        <f t="shared" ref="CZ20" si="345">(CY20/$CS$4)</f>
        <v>0</v>
      </c>
      <c r="DA20" s="13">
        <f>[1]DISP_DIC!$H$52</f>
        <v>0</v>
      </c>
      <c r="DB20" s="188">
        <f t="shared" si="91"/>
        <v>0</v>
      </c>
      <c r="DC20" s="15">
        <v>178</v>
      </c>
      <c r="DD20" s="188">
        <f t="shared" ref="DD20" si="346">(CT20/$CS$4)</f>
        <v>0.79166666666666663</v>
      </c>
      <c r="DE20" s="188">
        <f t="shared" ref="DE20" si="347">((CT20-DC20)/$CS$4)</f>
        <v>0.55241935483870963</v>
      </c>
      <c r="DF20" s="256">
        <f>IF((AND(CU20=0,CW20=0)),0,(CW20+DC20)/(CU20+CW20+DC20))</f>
        <v>0.39408284023668638</v>
      </c>
      <c r="DG20" s="305">
        <f t="shared" ref="DG20" si="348">(DH20/($CS$4*DI20))</f>
        <v>0.33584229390681003</v>
      </c>
      <c r="DH20" s="88">
        <f>[1]DISP_DIC!$M$52</f>
        <v>112440</v>
      </c>
      <c r="DI20" s="15">
        <v>450</v>
      </c>
      <c r="DL20" s="44">
        <v>2</v>
      </c>
      <c r="DM20" s="13">
        <f>[2]DISP_ENE!$C$52</f>
        <v>434</v>
      </c>
      <c r="DN20" s="299">
        <f>[2]DISP_ENE!$D$52</f>
        <v>386</v>
      </c>
      <c r="DO20" s="13">
        <f>[2]DISP_ENE!$E$52</f>
        <v>48</v>
      </c>
      <c r="DP20" s="13">
        <f>[2]DISP_ENE!$F$52</f>
        <v>310</v>
      </c>
      <c r="DQ20" s="188">
        <f t="shared" si="318"/>
        <v>0.41666666666666669</v>
      </c>
      <c r="DR20" s="13">
        <f>[2]DISP_ENE!$G$52</f>
        <v>0</v>
      </c>
      <c r="DS20" s="188">
        <f t="shared" si="319"/>
        <v>0</v>
      </c>
      <c r="DT20" s="13">
        <f>[2]DISP_ENE!$H$52</f>
        <v>0</v>
      </c>
      <c r="DU20" s="188">
        <f t="shared" si="320"/>
        <v>0</v>
      </c>
      <c r="DV20" s="15">
        <v>178</v>
      </c>
      <c r="DW20" s="188">
        <f t="shared" si="321"/>
        <v>0.58333333333333337</v>
      </c>
      <c r="DX20" s="188">
        <f>((DM20-DV20)/$DL$4)</f>
        <v>0.34408602150537637</v>
      </c>
      <c r="DY20" s="256">
        <f>IF((AND(DN20=0,DP20=0)),0,(DP20+DV20)/(DN20+DP20+DV20))</f>
        <v>0.5583524027459954</v>
      </c>
      <c r="DZ20" s="305">
        <f t="shared" si="322"/>
        <v>0.28821684587813617</v>
      </c>
      <c r="EA20" s="88">
        <f>[2]DISP_ENE!$M$52</f>
        <v>96495</v>
      </c>
      <c r="EB20" s="15">
        <v>450</v>
      </c>
      <c r="EE20" s="44">
        <v>2</v>
      </c>
      <c r="EF20" s="13">
        <f>[2]DISP_FEB!$C$52</f>
        <v>540</v>
      </c>
      <c r="EG20" s="299">
        <f>[2]DISP_FEB!$D$52</f>
        <v>540</v>
      </c>
      <c r="EH20" s="13">
        <f>[2]DISP_FEB!$E$52</f>
        <v>0</v>
      </c>
      <c r="EI20" s="13">
        <f>[2]DISP_FEB!$F$52</f>
        <v>156</v>
      </c>
      <c r="EJ20" s="188">
        <f t="shared" si="323"/>
        <v>0.22413793103448276</v>
      </c>
      <c r="EK20" s="13">
        <f>[2]DISP_FEB!$G$52</f>
        <v>0</v>
      </c>
      <c r="EL20" s="188">
        <f t="shared" si="324"/>
        <v>0</v>
      </c>
      <c r="EM20" s="13">
        <f>[2]DISP_FEB!$H$52</f>
        <v>0</v>
      </c>
      <c r="EN20" s="188">
        <f t="shared" si="325"/>
        <v>0</v>
      </c>
      <c r="EO20" s="15">
        <v>178</v>
      </c>
      <c r="EP20" s="188">
        <f t="shared" si="326"/>
        <v>0.77586206896551724</v>
      </c>
      <c r="EQ20" s="162">
        <f>((EF20-EO20)/$EE$4)</f>
        <v>0.52011494252873558</v>
      </c>
      <c r="ER20" s="256">
        <f t="shared" si="327"/>
        <v>0.38215102974828374</v>
      </c>
      <c r="ES20" s="305">
        <f t="shared" si="328"/>
        <v>0.43130587484035759</v>
      </c>
      <c r="ET20" s="88">
        <f>[2]DISP_FEB!$M$52</f>
        <v>135085</v>
      </c>
      <c r="EU20" s="15">
        <v>450</v>
      </c>
      <c r="EX20" s="44">
        <v>2</v>
      </c>
      <c r="EY20" s="13">
        <f>[2]DISP_MAR!$C$52</f>
        <v>608</v>
      </c>
      <c r="EZ20" s="299">
        <f>[2]DISP_MAR!$D$52</f>
        <v>608</v>
      </c>
      <c r="FA20" s="13">
        <f>[2]DISP_MAR!$E$52</f>
        <v>0</v>
      </c>
      <c r="FB20" s="13">
        <f>[2]DISP_MAR!$F$52</f>
        <v>136</v>
      </c>
      <c r="FC20" s="188">
        <f t="shared" ref="FC20" si="349">(FB20/$EX$4)</f>
        <v>0.18279569892473119</v>
      </c>
      <c r="FD20" s="13">
        <f>[2]DISP_MAR!$G$52</f>
        <v>0</v>
      </c>
      <c r="FE20" s="188">
        <f t="shared" si="329"/>
        <v>0</v>
      </c>
      <c r="FF20" s="13">
        <f>[2]DISP_MAR!$H$52</f>
        <v>0</v>
      </c>
      <c r="FG20" s="188">
        <f t="shared" ref="FG20" si="350">(FF20/$EX$4)</f>
        <v>0</v>
      </c>
      <c r="FH20" s="15">
        <v>178</v>
      </c>
      <c r="FI20" s="188">
        <f t="shared" si="330"/>
        <v>0.81720430107526887</v>
      </c>
      <c r="FJ20" s="188">
        <f>((EY20-FH20)/$EX$4)</f>
        <v>0.57795698924731187</v>
      </c>
      <c r="FK20" s="256">
        <f>IF((AND(EZ20=0,FB20=0)),0,(FB20+FH20)/(EZ20+FB20+FH20))</f>
        <v>0.34056399132321041</v>
      </c>
      <c r="FL20" s="305">
        <f>(FM20/($EX$4*FN20))</f>
        <v>0.44911887694145758</v>
      </c>
      <c r="FM20" s="88">
        <f>[2]DISP_MAR!$M$52</f>
        <v>150365</v>
      </c>
      <c r="FN20" s="15">
        <v>450</v>
      </c>
      <c r="FQ20" s="44">
        <v>2</v>
      </c>
      <c r="FR20" s="13">
        <f>[2]DISP_ABR!$C$52</f>
        <v>614</v>
      </c>
      <c r="FS20" s="299">
        <f>[2]DISP_ABR!$D$52</f>
        <v>614</v>
      </c>
      <c r="FT20" s="13">
        <f>[2]DISP_ABR!$E$52</f>
        <v>0</v>
      </c>
      <c r="FU20" s="13">
        <f>[2]DISP_ABR!$F$52</f>
        <v>106</v>
      </c>
      <c r="FV20" s="188">
        <f t="shared" si="331"/>
        <v>0.14722222222222223</v>
      </c>
      <c r="FW20" s="13">
        <f>[2]DISP_ABR!$G$52</f>
        <v>0</v>
      </c>
      <c r="FX20" s="188">
        <f t="shared" si="332"/>
        <v>0</v>
      </c>
      <c r="FY20" s="13">
        <f>[2]DISP_ABR!$H$52</f>
        <v>0</v>
      </c>
      <c r="FZ20" s="188">
        <f t="shared" si="333"/>
        <v>0</v>
      </c>
      <c r="GA20" s="15">
        <v>178</v>
      </c>
      <c r="GB20" s="188">
        <f>(FR20/$FQ$4)</f>
        <v>0.85277777777777775</v>
      </c>
      <c r="GC20" s="162">
        <f t="shared" ref="GC20" si="351">((FR20-GA20)/$FQ$4)</f>
        <v>0.60555555555555551</v>
      </c>
      <c r="GD20" s="256">
        <f>IF((AND(FS20=0,FU20=0)),0,(FU20+GA20)/(FS20+FU20+GA20))</f>
        <v>0.31625835189309576</v>
      </c>
      <c r="GE20" s="305">
        <f>(GF20/($FQ$4*GG20))</f>
        <v>0.47217592592592594</v>
      </c>
      <c r="GF20" s="88">
        <f>[2]DISP_ABR!$M$52</f>
        <v>152985</v>
      </c>
      <c r="GG20" s="15">
        <v>450</v>
      </c>
      <c r="GJ20" s="44">
        <v>2</v>
      </c>
      <c r="GK20" s="13">
        <f>[2]DISP_MAY!$C$48</f>
        <v>1187</v>
      </c>
      <c r="GL20" s="299">
        <f>[2]DISP_MAY!$D$48</f>
        <v>1187</v>
      </c>
      <c r="GM20" s="13">
        <f>[2]DISP_MAY!$E$48</f>
        <v>0</v>
      </c>
      <c r="GN20" s="13">
        <f>[2]DISP_MAY!$F$48</f>
        <v>68</v>
      </c>
      <c r="GO20" s="162">
        <f>(GN20/$GJ$4)</f>
        <v>9.1397849462365593E-2</v>
      </c>
      <c r="GP20" s="240">
        <f>[2]DISP_MAY!$G$48</f>
        <v>233</v>
      </c>
      <c r="GQ20" s="188">
        <f>(GP20/$GJ$4)</f>
        <v>0.31317204301075269</v>
      </c>
      <c r="GR20" s="240">
        <f>[2]DISP_MAY!$H$48</f>
        <v>0</v>
      </c>
      <c r="GS20" s="162">
        <f t="shared" ref="GS20" si="352">(GR20/$GJ$4)</f>
        <v>0</v>
      </c>
      <c r="GT20" s="15">
        <v>125</v>
      </c>
      <c r="GU20" s="188">
        <f>(GK20/$GJ$4)</f>
        <v>1.5954301075268817</v>
      </c>
      <c r="GV20" s="188">
        <f>((GK20-GT20)/$GJ$4)</f>
        <v>1.4274193548387097</v>
      </c>
      <c r="GW20" s="256">
        <f t="shared" ref="GW20" si="353">IF((AND(GL20=0,GN20=0)),0,(GN20+GT20)/(GL20+GN20+GT20))</f>
        <v>0.1398550724637681</v>
      </c>
      <c r="GX20" s="305">
        <f t="shared" ref="GX20" si="354">(GY20/($GJ$4*GZ20))</f>
        <v>0.78372162485065711</v>
      </c>
      <c r="GY20" s="88">
        <f>[2]DISP_MAY!$M$48</f>
        <v>262390</v>
      </c>
      <c r="GZ20" s="15">
        <v>450</v>
      </c>
      <c r="HC20" s="44">
        <v>2</v>
      </c>
      <c r="HD20" s="13">
        <f>[2]DISP_JUN!$C$52</f>
        <v>720</v>
      </c>
      <c r="HE20" s="299">
        <f>[2]DISP_JUN!$D$52</f>
        <v>720</v>
      </c>
      <c r="HF20" s="13">
        <f>[2]DISP_JUN!$E$52</f>
        <v>0</v>
      </c>
      <c r="HG20" s="13">
        <f>[2]DISP_JUN!$F$52</f>
        <v>0</v>
      </c>
      <c r="HH20" s="188">
        <f t="shared" ref="HH20" si="355">(HG20/$HC$4)</f>
        <v>0</v>
      </c>
      <c r="HI20" s="13">
        <f>[2]DISP_JUN!$G$52</f>
        <v>0</v>
      </c>
      <c r="HJ20" s="188">
        <f t="shared" ref="HJ20" si="356">(HI20/$HC$4)</f>
        <v>0</v>
      </c>
      <c r="HK20" s="13">
        <f>[2]DISP_JUN!$H$52</f>
        <v>0</v>
      </c>
      <c r="HL20" s="188">
        <f t="shared" ref="HL20" si="357">(HK20/$HC$4)</f>
        <v>0</v>
      </c>
      <c r="HM20" s="15">
        <v>160</v>
      </c>
      <c r="HN20" s="188">
        <f t="shared" ref="HN20" si="358">(HD20/$HC$4)</f>
        <v>1</v>
      </c>
      <c r="HO20" s="188">
        <f t="shared" ref="HO20" si="359">((HD20-HM20)/$HC$4)</f>
        <v>0.77777777777777779</v>
      </c>
      <c r="HP20" s="256">
        <f>IF((AND(HE20=0,HG20=0)),0,(HG20+HM20)/(HE20+HG20+H20))</f>
        <v>0.22222222222222221</v>
      </c>
      <c r="HQ20" s="305">
        <f t="shared" ref="HQ20" si="360">(HR20/($HC$4*HS20))</f>
        <v>0.54200617283950614</v>
      </c>
      <c r="HR20" s="88">
        <f>[2]DISP_JUN!$M$52</f>
        <v>175610</v>
      </c>
      <c r="HS20" s="15">
        <v>450</v>
      </c>
    </row>
    <row r="21" spans="1:228" ht="13.8" hidden="1" x14ac:dyDescent="0.3">
      <c r="B21" s="59" t="s">
        <v>37</v>
      </c>
      <c r="C21" s="56">
        <f>SUM(C19:C20)</f>
        <v>577</v>
      </c>
      <c r="D21" s="301">
        <f t="shared" ref="D21" si="361">SUM(D19:D20)</f>
        <v>577</v>
      </c>
      <c r="E21" s="57">
        <f>SUM(E19:E20)</f>
        <v>0</v>
      </c>
      <c r="F21" s="56">
        <f t="shared" ref="F21" si="362">SUM(F19:F20)</f>
        <v>911</v>
      </c>
      <c r="G21" s="193">
        <f>(G19*R19+G20*R20)/R21</f>
        <v>0.61223118279569888</v>
      </c>
      <c r="H21" s="57">
        <f t="shared" ref="H21:L21" si="363">SUM(H19:H20)</f>
        <v>0</v>
      </c>
      <c r="I21" s="193">
        <f>(I19*R19+I20*R20)/R21</f>
        <v>0</v>
      </c>
      <c r="J21" s="57">
        <f>SUM(J19:J20)</f>
        <v>0</v>
      </c>
      <c r="K21" s="193">
        <f>(K19*R19+K20*R20)/R21</f>
        <v>0</v>
      </c>
      <c r="L21" s="56">
        <f t="shared" si="363"/>
        <v>130</v>
      </c>
      <c r="M21" s="193">
        <f>(M19*R19+M20*R20)/R21</f>
        <v>0.38776881720430106</v>
      </c>
      <c r="N21" s="190">
        <f>(N19*R19+N20*R20)/R21</f>
        <v>0.30040322580645162</v>
      </c>
      <c r="O21" s="190">
        <f>(O19*R19+O20*R20)/R21</f>
        <v>0.669908466819222</v>
      </c>
      <c r="P21" s="311">
        <f>(P19*R19+P20*R20)/R21</f>
        <v>0.25727299880525689</v>
      </c>
      <c r="Q21" s="62">
        <f>SUM(Q19:Q20)</f>
        <v>172270</v>
      </c>
      <c r="R21" s="58">
        <f>SUM(R19:R20)</f>
        <v>900</v>
      </c>
      <c r="S21" s="36"/>
      <c r="U21" s="59" t="s">
        <v>37</v>
      </c>
      <c r="V21" s="52">
        <f>SUM(V19:V20)</f>
        <v>687</v>
      </c>
      <c r="W21" s="300">
        <f t="shared" ref="W21" si="364">SUM(W19:W20)</f>
        <v>687</v>
      </c>
      <c r="X21" s="53">
        <f>SUM(X19:X20)</f>
        <v>0</v>
      </c>
      <c r="Y21" s="52">
        <f t="shared" ref="Y21" si="365">SUM(Y19:Y20)</f>
        <v>800.82</v>
      </c>
      <c r="Z21" s="187">
        <f>(Z19*AK19+Z20*AK20)/AK21</f>
        <v>0.53818548387096776</v>
      </c>
      <c r="AA21" s="52">
        <f t="shared" ref="AA21:AE21" si="366">SUM(AA19:AA20)</f>
        <v>0</v>
      </c>
      <c r="AB21" s="187">
        <f>(AB19*AK19+AB20*AK20)/AK21</f>
        <v>0</v>
      </c>
      <c r="AC21" s="53">
        <f>SUM(AC19:AC20)</f>
        <v>0</v>
      </c>
      <c r="AD21" s="187">
        <f>(AD19*AK19+AD20*AK20)/AK21</f>
        <v>0</v>
      </c>
      <c r="AE21" s="52">
        <f t="shared" si="366"/>
        <v>178</v>
      </c>
      <c r="AF21" s="187">
        <f>(AF19*AK19+AF20*AK20)/AK21</f>
        <v>0.46169354838709675</v>
      </c>
      <c r="AG21" s="186">
        <f>(AG19*AK19+AG20*AK20)/AK21</f>
        <v>0.34206989247311825</v>
      </c>
      <c r="AH21" s="186">
        <f>(AH19*AK19+AH20*AK20)/AK21</f>
        <v>0.65784732865478202</v>
      </c>
      <c r="AI21" s="306">
        <f>(AI19*AK19+AI20*AK20)/AK21</f>
        <v>0.28688769414575865</v>
      </c>
      <c r="AJ21" s="69">
        <f>SUM(AJ19:AJ20)</f>
        <v>192100</v>
      </c>
      <c r="AK21" s="55">
        <f>SUM(AK19:AK20)</f>
        <v>900</v>
      </c>
      <c r="AL21" s="36"/>
      <c r="AN21" s="59" t="s">
        <v>37</v>
      </c>
      <c r="AO21" s="52">
        <f>SUM(AO19:AO20)</f>
        <v>660</v>
      </c>
      <c r="AP21" s="300">
        <f t="shared" ref="AP21" si="367">SUM(AP19:AP20)</f>
        <v>660</v>
      </c>
      <c r="AQ21" s="53">
        <f>SUM(AQ19:AQ20)</f>
        <v>0</v>
      </c>
      <c r="AR21" s="52">
        <f t="shared" ref="AR21" si="368">SUM(AR19:AR20)</f>
        <v>780</v>
      </c>
      <c r="AS21" s="187">
        <f>(AS19*BD19+AS20*BD20)/BD21</f>
        <v>0.54166666666666663</v>
      </c>
      <c r="AT21" s="52">
        <f t="shared" ref="AT21" si="369">SUM(AT19:AT20)</f>
        <v>0</v>
      </c>
      <c r="AU21" s="187">
        <f>(AU19*BD19+AU20*BD20)/BD21</f>
        <v>0</v>
      </c>
      <c r="AV21" s="53">
        <f>SUM(AV19:AV20)</f>
        <v>0</v>
      </c>
      <c r="AW21" s="187">
        <f>(AW19*BD19+AW20*BD20)/BD21</f>
        <v>0</v>
      </c>
      <c r="AX21" s="52">
        <f t="shared" ref="AX21" si="370">SUM(AX19:AX20)</f>
        <v>178</v>
      </c>
      <c r="AY21" s="187">
        <f>(AY19*BD19+AY20*BD20)/BD21</f>
        <v>0.45833333333333331</v>
      </c>
      <c r="AZ21" s="186">
        <f>(AZ19*BD19+AZ20*BD20)/BD21</f>
        <v>0.3347222222222222</v>
      </c>
      <c r="BA21" s="186">
        <f>(BA19*BD19+BA20*BD20)/BD21</f>
        <v>0.63251670378619163</v>
      </c>
      <c r="BB21" s="306">
        <f>(BB19*BD19+BB20*BD20)/BD21</f>
        <v>0.27682870370370372</v>
      </c>
      <c r="BC21" s="69">
        <f>SUM(BC19:BC20)</f>
        <v>179385</v>
      </c>
      <c r="BD21" s="55">
        <f>SUM(BD19:BD20)</f>
        <v>900</v>
      </c>
      <c r="BE21" s="36"/>
      <c r="BG21" s="59" t="s">
        <v>37</v>
      </c>
      <c r="BH21" s="52">
        <f>SUM(BH19:BH20)</f>
        <v>744</v>
      </c>
      <c r="BI21" s="300">
        <f t="shared" ref="BI21" si="371">SUM(BI19:BI20)</f>
        <v>744</v>
      </c>
      <c r="BJ21" s="53">
        <f>SUM(BJ19:BJ20)</f>
        <v>0</v>
      </c>
      <c r="BK21" s="52">
        <f t="shared" ref="BK21" si="372">SUM(BK19:BK20)</f>
        <v>744</v>
      </c>
      <c r="BL21" s="187">
        <f>(BL19*BW19+BL20*BW20)/BW21</f>
        <v>0.5</v>
      </c>
      <c r="BM21" s="52">
        <f t="shared" ref="BM21" si="373">SUM(BM19:BM20)</f>
        <v>0</v>
      </c>
      <c r="BN21" s="187">
        <f>(BN19*BW19+BN20*BW20)/BW21</f>
        <v>0</v>
      </c>
      <c r="BO21" s="53">
        <f>SUM(BO19:BO20)</f>
        <v>0</v>
      </c>
      <c r="BP21" s="187">
        <f>(BP19*BW19+BP20*BW20)/BW21</f>
        <v>0</v>
      </c>
      <c r="BQ21" s="52">
        <f t="shared" ref="BQ21" si="374">SUM(BQ19:BQ20)</f>
        <v>178</v>
      </c>
      <c r="BR21" s="187">
        <f>(BR19*BW19+BR20*BW20)/BW21</f>
        <v>0.5</v>
      </c>
      <c r="BS21" s="186">
        <f>(BS19*BW19+BS20*BW20)/BW21</f>
        <v>0.3803763440860215</v>
      </c>
      <c r="BT21" s="186">
        <f>(BT19*BW19+BT20*BW20)/BW21</f>
        <v>0.59652928416485895</v>
      </c>
      <c r="BU21" s="306">
        <f>(BU19*BW19+BU20*BW20)/BW21</f>
        <v>0.32086320191158907</v>
      </c>
      <c r="BV21" s="69">
        <f>SUM(BV19:BV20)</f>
        <v>214850</v>
      </c>
      <c r="BW21" s="55">
        <f>SUM(BW19:BW20)</f>
        <v>900</v>
      </c>
      <c r="BX21" s="36"/>
      <c r="BZ21" s="59" t="s">
        <v>37</v>
      </c>
      <c r="CA21" s="52">
        <f>SUM(CA19:CA20)</f>
        <v>602</v>
      </c>
      <c r="CB21" s="300">
        <f t="shared" ref="CB21" si="375">SUM(CB19:CB20)</f>
        <v>602</v>
      </c>
      <c r="CC21" s="53">
        <f>SUM(CC19:CC20)</f>
        <v>0</v>
      </c>
      <c r="CD21" s="52">
        <f t="shared" ref="CD21" si="376">SUM(CD19:CD20)</f>
        <v>838</v>
      </c>
      <c r="CE21" s="187">
        <f>(CE19*CP19+CE20*CP20)/CP21</f>
        <v>0.58194444444444449</v>
      </c>
      <c r="CF21" s="53">
        <f t="shared" ref="CF21" si="377">SUM(CF19:CF20)</f>
        <v>0</v>
      </c>
      <c r="CG21" s="187">
        <f>(CG19*CP19+CG20*CP20)/CP21</f>
        <v>0</v>
      </c>
      <c r="CH21" s="53">
        <f>SUM(CH19:CH20)</f>
        <v>0</v>
      </c>
      <c r="CI21" s="187">
        <f>(CI19*CP19+CI20*CP20)/CP21</f>
        <v>0</v>
      </c>
      <c r="CJ21" s="52">
        <f t="shared" ref="CJ21" si="378">SUM(CJ19:CJ20)</f>
        <v>178</v>
      </c>
      <c r="CK21" s="187">
        <f>(CK19*CP19+CK20*CP20)/CP21</f>
        <v>0.41805555555555557</v>
      </c>
      <c r="CL21" s="186">
        <f>(CL19*CP19+CL20*CP20)/CP21</f>
        <v>0.29444444444444445</v>
      </c>
      <c r="CM21" s="186">
        <f>(CM19*CP19+CM20*CP20)/CP21</f>
        <v>0.66481069042316254</v>
      </c>
      <c r="CN21" s="306">
        <f>(CN19*CP19+CN20*CP20)/CP21</f>
        <v>0.21243055555555557</v>
      </c>
      <c r="CO21" s="69">
        <f>SUM(CO19:CO20)</f>
        <v>137655</v>
      </c>
      <c r="CP21" s="55">
        <f>SUM(CP19:CP20)</f>
        <v>900</v>
      </c>
      <c r="CQ21" s="36"/>
      <c r="CS21" s="59" t="s">
        <v>37</v>
      </c>
      <c r="CT21" s="52">
        <f>SUM(CT19:CT20)</f>
        <v>589</v>
      </c>
      <c r="CU21" s="300">
        <f t="shared" ref="CU21" si="379">SUM(CU19:CU20)</f>
        <v>512</v>
      </c>
      <c r="CV21" s="52">
        <f>SUM(CV19:CV20)</f>
        <v>77</v>
      </c>
      <c r="CW21" s="52">
        <f t="shared" ref="CW21" si="380">SUM(CW19:CW20)</f>
        <v>899</v>
      </c>
      <c r="CX21" s="187">
        <f>(CX19*DI19+CX20*DI20)/DI21</f>
        <v>0.60416666666666663</v>
      </c>
      <c r="CY21" s="52">
        <f t="shared" ref="CY21" si="381">SUM(CY19:CY20)</f>
        <v>0</v>
      </c>
      <c r="CZ21" s="187">
        <f>(CZ19*DI19+CZ20*DI20)/DI21</f>
        <v>0</v>
      </c>
      <c r="DA21" s="53">
        <f>SUM(DA19:DA20)</f>
        <v>0</v>
      </c>
      <c r="DB21" s="187">
        <f>(DB19*DI19+DB20*DI20)/DI21</f>
        <v>0</v>
      </c>
      <c r="DC21" s="52">
        <f t="shared" ref="DC21" si="382">SUM(DC19:DC20)</f>
        <v>178</v>
      </c>
      <c r="DD21" s="187">
        <f>(DD19*DI19+DD20*DI20)/DI21</f>
        <v>0.39583333333333331</v>
      </c>
      <c r="DE21" s="186">
        <f>(DE19*DI19+DE20*DI20)/DI21</f>
        <v>0.27620967741935482</v>
      </c>
      <c r="DF21" s="186">
        <f>(DF19*DI19+DF20*DI20)/DI21</f>
        <v>0.69704142011834314</v>
      </c>
      <c r="DG21" s="306">
        <f>(DG19*DI19+DG20*DI20)/DI21</f>
        <v>0.16792114695340501</v>
      </c>
      <c r="DH21" s="69">
        <f>SUM(DH19:DH20)</f>
        <v>112440</v>
      </c>
      <c r="DI21" s="55">
        <f>SUM(DI19:DI20)</f>
        <v>900</v>
      </c>
      <c r="DJ21" s="36"/>
      <c r="DL21" s="59" t="s">
        <v>37</v>
      </c>
      <c r="DM21" s="52">
        <f>SUM(DM19:DM20)</f>
        <v>434</v>
      </c>
      <c r="DN21" s="300">
        <f t="shared" ref="DN21" si="383">SUM(DN19:DN20)</f>
        <v>386</v>
      </c>
      <c r="DO21" s="52">
        <f>SUM(DO19:DO20)</f>
        <v>48</v>
      </c>
      <c r="DP21" s="52">
        <f t="shared" ref="DP21" si="384">SUM(DP19:DP20)</f>
        <v>1054</v>
      </c>
      <c r="DQ21" s="187">
        <f>(DQ19*EB19+DQ20*EB20)/EB21</f>
        <v>0.70833333333333337</v>
      </c>
      <c r="DR21" s="53">
        <f t="shared" ref="DR21" si="385">SUM(DR19:DR20)</f>
        <v>0</v>
      </c>
      <c r="DS21" s="187">
        <f>(DS19*EB19+DS20*EB20)/EB21</f>
        <v>0</v>
      </c>
      <c r="DT21" s="53">
        <f>SUM(DT19:DT20)</f>
        <v>0</v>
      </c>
      <c r="DU21" s="187">
        <f>(DU19*EB19+DU20*EB20)/EB21</f>
        <v>0</v>
      </c>
      <c r="DV21" s="52">
        <f t="shared" ref="DV21" si="386">SUM(DV19:DV20)</f>
        <v>178</v>
      </c>
      <c r="DW21" s="187">
        <f>(DW19*EB19+DW20*EB20)/EB21</f>
        <v>0.29166666666666669</v>
      </c>
      <c r="DX21" s="186">
        <f>(DX19*EB19+DX20*EB20)/EB21</f>
        <v>0.17204301075268819</v>
      </c>
      <c r="DY21" s="186">
        <f>(DY19*EB19+DY20*EB20)/EB21</f>
        <v>0.77917620137299759</v>
      </c>
      <c r="DZ21" s="306">
        <f>(DZ19*EB19+DZ20*EB20)/EB21</f>
        <v>0.14410842293906809</v>
      </c>
      <c r="EA21" s="69">
        <f>SUM(EA19:EA20)</f>
        <v>96495</v>
      </c>
      <c r="EB21" s="55">
        <f>SUM(EB19:EB20)</f>
        <v>900</v>
      </c>
      <c r="EC21" s="36"/>
      <c r="EE21" s="51" t="s">
        <v>37</v>
      </c>
      <c r="EF21" s="52">
        <f>SUM(EF19:EF20)</f>
        <v>1021</v>
      </c>
      <c r="EG21" s="300">
        <f t="shared" ref="EG21" si="387">SUM(EG19:EG20)</f>
        <v>1021</v>
      </c>
      <c r="EH21" s="52">
        <f>SUM(EH19:EH20)</f>
        <v>0</v>
      </c>
      <c r="EI21" s="52">
        <f t="shared" ref="EI21" si="388">SUM(EI19:EI20)</f>
        <v>371</v>
      </c>
      <c r="EJ21" s="187">
        <f>(EJ19*EU19+EJ20*EU20)/EU21</f>
        <v>0.26652298850574713</v>
      </c>
      <c r="EK21" s="52">
        <f t="shared" ref="EK21" si="389">SUM(EK19:EK20)</f>
        <v>0</v>
      </c>
      <c r="EL21" s="187">
        <f>(EL19*EU19+EL20*EU20)/EU21</f>
        <v>0</v>
      </c>
      <c r="EM21" s="53">
        <f>SUM(EM19:EM20)</f>
        <v>0</v>
      </c>
      <c r="EN21" s="187">
        <f>(EN19*EU19+EN20*EU20)/EU21</f>
        <v>0</v>
      </c>
      <c r="EO21" s="52">
        <f t="shared" ref="EO21" si="390">SUM(EO19:EO20)</f>
        <v>178</v>
      </c>
      <c r="EP21" s="187">
        <f>(EP19*EU19+EP20*EU20)/EU21</f>
        <v>0.73347701149425282</v>
      </c>
      <c r="EQ21" s="163">
        <f>(EQ19*EU19+EQ20*EU20)/EU21</f>
        <v>0.60560344827586199</v>
      </c>
      <c r="ER21" s="186">
        <f>(ER19*EU19+ER20*EU20)/EU21</f>
        <v>0.34552953786264767</v>
      </c>
      <c r="ES21" s="306">
        <f>(ES19*EU19+ES20*EU20)/EU21</f>
        <v>0.31369731800766287</v>
      </c>
      <c r="ET21" s="69">
        <f>SUM(ET19:ET20)</f>
        <v>196500</v>
      </c>
      <c r="EU21" s="55">
        <f>SUM(EU19:EU20)</f>
        <v>900</v>
      </c>
      <c r="EV21" s="36"/>
      <c r="EX21" s="51" t="s">
        <v>37</v>
      </c>
      <c r="EY21" s="52">
        <f>SUM(EY19:EY20)</f>
        <v>754</v>
      </c>
      <c r="EZ21" s="300">
        <f t="shared" ref="EZ21" si="391">SUM(EZ19:EZ20)</f>
        <v>754</v>
      </c>
      <c r="FA21" s="52">
        <f>SUM(FA19:FA20)</f>
        <v>0</v>
      </c>
      <c r="FB21" s="52">
        <f t="shared" ref="FB21" si="392">SUM(FB19:FB20)</f>
        <v>734</v>
      </c>
      <c r="FC21" s="187">
        <f>(FC19*FN19+FC20*FN20)/FN21</f>
        <v>0.49327956989247312</v>
      </c>
      <c r="FD21" s="52">
        <f t="shared" ref="FD21" si="393">SUM(FD19:FD20)</f>
        <v>0</v>
      </c>
      <c r="FE21" s="187">
        <f>(FE19*FN19+FE20*FN20)/FN21</f>
        <v>0</v>
      </c>
      <c r="FF21" s="53">
        <f>SUM(FF19:FF20)</f>
        <v>0</v>
      </c>
      <c r="FG21" s="187">
        <f>(FG19*FN19+FG20*FN20)/FN21</f>
        <v>0</v>
      </c>
      <c r="FH21" s="52">
        <f t="shared" ref="FH21" si="394">SUM(FH19:FH20)</f>
        <v>178</v>
      </c>
      <c r="FI21" s="187">
        <f>(FI19*FN19+FI20*FN20)/FN21</f>
        <v>0.50672043010752688</v>
      </c>
      <c r="FJ21" s="186">
        <f>(FJ19*FN19+FJ20*FN20)/FN21</f>
        <v>0.38709677419354843</v>
      </c>
      <c r="FK21" s="186">
        <f>(FK19*FN19+FK20*FN20)/FN21</f>
        <v>0.57216371609171268</v>
      </c>
      <c r="FL21" s="306">
        <f>(FL19*FN19+FL20*FN20)/FN21</f>
        <v>0.261760752688172</v>
      </c>
      <c r="FM21" s="69">
        <f>SUM(FM19:FM20)</f>
        <v>175275</v>
      </c>
      <c r="FN21" s="55">
        <f>SUM(FN19:FN20)</f>
        <v>900</v>
      </c>
      <c r="FO21" s="36"/>
      <c r="FQ21" s="59" t="s">
        <v>37</v>
      </c>
      <c r="FR21" s="52">
        <f>SUM(FR19:FR20)</f>
        <v>632</v>
      </c>
      <c r="FS21" s="300">
        <f t="shared" ref="FS21" si="395">SUM(FS19:FS20)</f>
        <v>632</v>
      </c>
      <c r="FT21" s="52">
        <f>SUM(FT19:FT20)</f>
        <v>0</v>
      </c>
      <c r="FU21" s="52">
        <f t="shared" ref="FU21" si="396">SUM(FU19:FU20)</f>
        <v>808</v>
      </c>
      <c r="FV21" s="187">
        <f>(FV19*GG19+FV20*GG20)/GG21</f>
        <v>0.56111111111111112</v>
      </c>
      <c r="FW21" s="52">
        <f t="shared" ref="FW21" si="397">SUM(FW19:FW20)</f>
        <v>0</v>
      </c>
      <c r="FX21" s="187">
        <f>(FX19*GG19+FX20*GG20)/GG21</f>
        <v>0</v>
      </c>
      <c r="FY21" s="53">
        <f>SUM(FY19:FY20)</f>
        <v>0</v>
      </c>
      <c r="FZ21" s="187">
        <f>(FZ19*GG19+FZ20*GG20)/GG21</f>
        <v>0</v>
      </c>
      <c r="GA21" s="52">
        <f t="shared" ref="GA21" si="398">SUM(GA19:GA20)</f>
        <v>178</v>
      </c>
      <c r="GB21" s="187">
        <f>(GB19*GG19+GB20*GG20)/GG21</f>
        <v>0.43888888888888888</v>
      </c>
      <c r="GC21" s="163">
        <f>(GC19*GG19+GC20*GG20)/GG21</f>
        <v>0.31527777777777777</v>
      </c>
      <c r="GD21" s="186">
        <f>(GD19*GG19+GD20*GG20)/GG21</f>
        <v>0.6456291759465479</v>
      </c>
      <c r="GE21" s="306">
        <f>(GE19*GG19+GE20*GG20)/GG21</f>
        <v>0.23985339506172842</v>
      </c>
      <c r="GF21" s="69">
        <f>SUM(GF19:GF20)</f>
        <v>155425</v>
      </c>
      <c r="GG21" s="55">
        <f>SUM(GG19:GG20)</f>
        <v>900</v>
      </c>
      <c r="GH21" s="36"/>
      <c r="GJ21" s="175" t="s">
        <v>37</v>
      </c>
      <c r="GK21" s="169">
        <f>SUM(GK19:GK20)</f>
        <v>1630</v>
      </c>
      <c r="GL21" s="319">
        <f t="shared" ref="GL21" si="399">SUM(GL19:GL20)</f>
        <v>1630</v>
      </c>
      <c r="GM21" s="169">
        <f>SUM(GM19:GM20)</f>
        <v>0</v>
      </c>
      <c r="GN21" s="169">
        <f t="shared" ref="GN21" si="400">SUM(GN19:GN20)</f>
        <v>136</v>
      </c>
      <c r="GO21" s="191">
        <f>(GO19*GZ19+GO20*GZ20)/GZ21</f>
        <v>9.1397849462365593E-2</v>
      </c>
      <c r="GP21" s="258">
        <f t="shared" ref="GP21" si="401">SUM(GP19:GP20)</f>
        <v>466</v>
      </c>
      <c r="GQ21" s="191">
        <f>(GQ19*GZ19+GQ20*GZ20)/GZ21</f>
        <v>0.31317204301075269</v>
      </c>
      <c r="GR21" s="258">
        <f>SUM(GR19:GR20)</f>
        <v>0</v>
      </c>
      <c r="GS21" s="205">
        <f>(GS19*GZ19+GS20*GZ20)/GZ21</f>
        <v>0</v>
      </c>
      <c r="GT21" s="169">
        <f t="shared" ref="GT21" si="402">SUM(GT19:GT20)</f>
        <v>304</v>
      </c>
      <c r="GU21" s="191">
        <f>(GU19*GZ19+GU20*GZ20)/GZ21</f>
        <v>1.0954301075268817</v>
      </c>
      <c r="GV21" s="192">
        <f>(GV19*GZ19+GV20*GZ20)/GZ21</f>
        <v>0.8911290322580645</v>
      </c>
      <c r="GW21" s="192">
        <f>(GW19*GZ19+GW20*GZ20)/GZ21</f>
        <v>0.2489130434782609</v>
      </c>
      <c r="GX21" s="318">
        <f>(GX19*GZ19+GX20*GZ20)/GZ21</f>
        <v>0.52247610513739551</v>
      </c>
      <c r="GY21" s="174">
        <f>SUM(GY19:GY20)</f>
        <v>349850</v>
      </c>
      <c r="GZ21" s="173">
        <f>SUM(GZ19:GZ20)</f>
        <v>900</v>
      </c>
      <c r="HA21" s="36"/>
      <c r="HC21" s="175" t="s">
        <v>37</v>
      </c>
      <c r="HD21" s="169">
        <f>SUM(HD19:HD20)</f>
        <v>1359</v>
      </c>
      <c r="HE21" s="319">
        <f t="shared" ref="HE21" si="403">SUM(HE19:HE20)</f>
        <v>1359</v>
      </c>
      <c r="HF21" s="169">
        <f>SUM(HF19:HF20)</f>
        <v>0</v>
      </c>
      <c r="HG21" s="169">
        <f t="shared" ref="HG21" si="404">SUM(HG19:HG20)</f>
        <v>81</v>
      </c>
      <c r="HH21" s="191">
        <f>(HH19*HS19+HH20*HS20)/HS21</f>
        <v>5.6250000000000001E-2</v>
      </c>
      <c r="HI21" s="169">
        <f t="shared" ref="HI21" si="405">SUM(HI19:HI20)</f>
        <v>0</v>
      </c>
      <c r="HJ21" s="191">
        <f>(HJ19*HS19+HJ20*HS20)/HS21</f>
        <v>0</v>
      </c>
      <c r="HK21" s="171">
        <f>SUM(HK19:HK20)</f>
        <v>0</v>
      </c>
      <c r="HL21" s="191">
        <f>(HL19*HS19+HL20*HS20)/HS21</f>
        <v>0</v>
      </c>
      <c r="HM21" s="169">
        <f t="shared" ref="HM21" si="406">SUM(HM19:HM20)</f>
        <v>337</v>
      </c>
      <c r="HN21" s="191">
        <f>(HN19*HS19+HN20*HS20)/HS21</f>
        <v>0.94374999999999998</v>
      </c>
      <c r="HO21" s="192">
        <f>(HO19*HS19+HO20*HS20)/HS21</f>
        <v>0.70972222222222225</v>
      </c>
      <c r="HP21" s="192">
        <f>(HP19*HS19+HP20*HS20)/HS21</f>
        <v>0.2902777777777778</v>
      </c>
      <c r="HQ21" s="318">
        <f>(HQ19*HS19+HQ20*HS20)/HS21</f>
        <v>0.51916666666666667</v>
      </c>
      <c r="HR21" s="174">
        <f>SUM(HR19:HR20)</f>
        <v>336420</v>
      </c>
      <c r="HS21" s="173">
        <f>SUM(HS19:HS20)</f>
        <v>900</v>
      </c>
      <c r="HT21" s="36"/>
    </row>
    <row r="22" spans="1:228" ht="41.4" hidden="1" x14ac:dyDescent="0.3">
      <c r="B22" s="194" t="s">
        <v>43</v>
      </c>
      <c r="C22" s="195">
        <f>SUM(C12,C15,C18,C21)</f>
        <v>6245</v>
      </c>
      <c r="D22" s="302">
        <f>SUM(D12,D15,D18,D21)</f>
        <v>6245</v>
      </c>
      <c r="E22" s="195">
        <f>SUM(E12,E15,E18,E21)</f>
        <v>0</v>
      </c>
      <c r="F22" s="195">
        <f>SUM(F12,F15,F18,F21)</f>
        <v>1309</v>
      </c>
      <c r="G22" s="196">
        <f>(G12*$R12+G15*$R15+G18*$R18+G21*$R21)/$R22</f>
        <v>0.24992201220075791</v>
      </c>
      <c r="H22" s="195">
        <f>SUM(H12,H15,H18,H21)</f>
        <v>1320</v>
      </c>
      <c r="I22" s="196">
        <f>(I12*$R12+I15*$R15+I18*$R18+I21*$R21)/$R22</f>
        <v>0.14950549958406509</v>
      </c>
      <c r="J22" s="195">
        <f>SUM(J12,J15,J18,J21)</f>
        <v>54</v>
      </c>
      <c r="K22" s="196">
        <f>(K12*$R12+K15*$R15+K18*$R18+K21*$R21)/$R22</f>
        <v>1.0658332563083465E-2</v>
      </c>
      <c r="L22" s="195">
        <f>SUM(L12,L15,L18,L21)</f>
        <v>639</v>
      </c>
      <c r="M22" s="196">
        <f>(M12*$R12+M15*$R15+M18*$R18+M21*$R21)/$R22</f>
        <v>0.58991415565209349</v>
      </c>
      <c r="N22" s="196">
        <f>(N12*$R12+N15*$R15+N18*$R18+N21*$R21)/$R22</f>
        <v>0.48127330005853891</v>
      </c>
      <c r="O22" s="196">
        <f>(O12*$R12+O15*$R15+O18*$R18+O21*$R21)/$R22</f>
        <v>0.39897135640038089</v>
      </c>
      <c r="P22" s="312">
        <f>(P12*$R12+P15*$R15+P18*$R18+P21*$R21)/$R22</f>
        <v>0.4192961071571617</v>
      </c>
      <c r="Q22" s="197">
        <f>SUM(Q12,Q15,Q18,Q21)</f>
        <v>870982</v>
      </c>
      <c r="R22" s="198">
        <f>SUM(R12,R15,R18,R21)</f>
        <v>2792</v>
      </c>
      <c r="S22" s="36"/>
      <c r="U22" s="43"/>
      <c r="Z22" s="13"/>
      <c r="AB22" s="13"/>
      <c r="AC22" s="13"/>
      <c r="AD22" s="13"/>
      <c r="AF22" s="13"/>
      <c r="AG22" s="163">
        <f>(AG12*AK12+AG15*AK15+AG18*AK18+AG21*AK21)/AK22</f>
        <v>0.49707208768524508</v>
      </c>
      <c r="AH22" s="45"/>
      <c r="AI22" s="307"/>
      <c r="AJ22" s="142"/>
      <c r="AK22" s="36">
        <f>SUM(AK12,AK15,AK18,AK21)</f>
        <v>2792</v>
      </c>
      <c r="AL22" s="36"/>
      <c r="AN22" s="43"/>
      <c r="AS22" s="13"/>
      <c r="AU22" s="13"/>
      <c r="AV22" s="13"/>
      <c r="AW22" s="13"/>
      <c r="AY22" s="13"/>
      <c r="AZ22" s="186">
        <f>(AZ12*$BD12+AZ15*$BD15+AZ18*$BD18+AZ21*$BD21)/$BD22</f>
        <v>0.46372174466730343</v>
      </c>
      <c r="BA22" s="186">
        <f>(BA12*$BD12+BA15*$BD15+BA18*$BD18+BA21*$BD21)/$BD22</f>
        <v>0.33541968598384053</v>
      </c>
      <c r="BB22" s="306">
        <f>(BB12*$BD12+BB15*$BD15+BB18*$BD18+BB21*$BD21)/$BD22</f>
        <v>0.40170924864692775</v>
      </c>
      <c r="BC22" s="142"/>
      <c r="BD22" s="36">
        <f>SUM(BD12,BD15,BD18,BD21)</f>
        <v>2792</v>
      </c>
      <c r="BE22" s="36"/>
      <c r="BG22" s="43"/>
      <c r="BL22" s="13"/>
      <c r="BN22" s="13"/>
      <c r="BO22" s="13"/>
      <c r="BP22" s="13"/>
      <c r="BR22" s="13"/>
      <c r="BS22" s="186">
        <f>(BS12*BW12+BS15*BW15+BS18*BW18+BS21*BW21)/BW22</f>
        <v>0.4941114397510552</v>
      </c>
      <c r="BT22" s="45"/>
      <c r="BU22" s="307"/>
      <c r="BV22" s="142"/>
      <c r="BW22" s="36">
        <f>SUM(BW12,BW15,BW18,BW21)</f>
        <v>2792</v>
      </c>
      <c r="BX22" s="36"/>
      <c r="BZ22" s="43"/>
      <c r="CE22" s="13"/>
      <c r="CG22" s="13"/>
      <c r="CH22" s="13"/>
      <c r="CI22" s="13"/>
      <c r="CK22" s="13"/>
      <c r="CL22" s="186">
        <f>(CL12*CP12+CL15*CP15+CL18*CP18+CL21*CP21)/CP22</f>
        <v>0.46420526902260428</v>
      </c>
      <c r="CM22" s="45"/>
      <c r="CN22" s="307"/>
      <c r="CO22" s="142"/>
      <c r="CP22" s="36">
        <f>SUM(CP12,CP15,CP18,CP21)</f>
        <v>2792</v>
      </c>
      <c r="CQ22" s="36"/>
      <c r="CS22" s="43"/>
      <c r="CX22" s="13"/>
      <c r="CZ22" s="13"/>
      <c r="DA22" s="13"/>
      <c r="DB22" s="13"/>
      <c r="DD22" s="13"/>
      <c r="DE22" s="186">
        <f>(DE12*DI12+DE15*DI15+DE18*DI18+DE21*DI21)/DI22</f>
        <v>0.39569661398157563</v>
      </c>
      <c r="DF22" s="45"/>
      <c r="DG22" s="307"/>
      <c r="DH22" s="142"/>
      <c r="DI22" s="36">
        <f>SUM(DI12,DI15,DI18,DI21)</f>
        <v>2792</v>
      </c>
      <c r="DJ22" s="36"/>
      <c r="DL22" s="43"/>
      <c r="DQ22" s="13"/>
      <c r="DS22" s="13"/>
      <c r="DT22" s="13"/>
      <c r="DU22" s="13"/>
      <c r="DW22" s="13"/>
      <c r="DX22" s="186">
        <f>(DX12*EB12+DX15*EB15+DX18*EB18+DX21*EB21)/EB22</f>
        <v>0.29591555750685528</v>
      </c>
      <c r="DY22" s="45"/>
      <c r="DZ22" s="307"/>
      <c r="EA22" s="142"/>
      <c r="EB22" s="36">
        <f>SUM(EB12,EB15,EB18,EB21)</f>
        <v>2792</v>
      </c>
      <c r="EC22" s="36"/>
      <c r="EE22" s="43"/>
      <c r="EJ22" s="13"/>
      <c r="EL22" s="13"/>
      <c r="EM22" s="13"/>
      <c r="EN22" s="13"/>
      <c r="EP22" s="13"/>
      <c r="EQ22" s="186">
        <f>(EQ12*EU12+EQ15*EU15+EQ18*EU18+EQ21*EU21)/EU22</f>
        <v>0.36952870269736188</v>
      </c>
      <c r="ER22" s="45"/>
      <c r="ES22" s="307"/>
      <c r="ET22" s="142"/>
      <c r="EU22" s="36">
        <f>SUM(EU12,EU15,EU18,EU21)</f>
        <v>2792</v>
      </c>
      <c r="EV22" s="36"/>
      <c r="EX22" s="43"/>
      <c r="FC22" s="13"/>
      <c r="FE22" s="13"/>
      <c r="FF22" s="13"/>
      <c r="FG22" s="13"/>
      <c r="FI22" s="13"/>
      <c r="FJ22" s="186">
        <f>(FJ12*FN12+FJ15*FN15+FJ18*FN18+FJ21*FN21)/FN22</f>
        <v>0.35222082293496015</v>
      </c>
      <c r="FK22" s="45"/>
      <c r="FL22" s="307"/>
      <c r="FM22" s="142"/>
      <c r="FN22" s="36">
        <f>SUM(FN12,FN15,FN18,FN21)</f>
        <v>2792</v>
      </c>
      <c r="FO22" s="36"/>
      <c r="FQ22" s="43"/>
      <c r="FV22" s="188"/>
      <c r="FX22" s="188"/>
      <c r="FY22" s="13"/>
      <c r="FZ22" s="188"/>
      <c r="GB22" s="13"/>
      <c r="GC22" s="186">
        <f>(GC12*GG12+GC15*GG15+GC18*GG18+GC21*GG21)/GG22</f>
        <v>0.30840098694683227</v>
      </c>
      <c r="GD22" s="45"/>
      <c r="GE22" s="307"/>
      <c r="GF22" s="142"/>
      <c r="GG22" s="36">
        <f>SUM(GG12,GG15,GG18,GG21)</f>
        <v>2792</v>
      </c>
      <c r="GH22" s="36"/>
      <c r="GJ22" s="189" t="s">
        <v>43</v>
      </c>
      <c r="GK22" s="98"/>
      <c r="GL22" s="320"/>
      <c r="GM22" s="98"/>
      <c r="GN22" s="98"/>
      <c r="GO22" s="206">
        <f>(GO12*$GZ12+GO15*$GZ15+GO18*$GZ18+GO21*$GZ21)/$GZ22</f>
        <v>0.25620821394460358</v>
      </c>
      <c r="GP22" s="98"/>
      <c r="GQ22" s="206">
        <f>(GQ12*$GZ12+GQ15*$GZ15+GQ18*$GZ18+GQ21*$GZ21)/$GZ22</f>
        <v>0.39464714853498478</v>
      </c>
      <c r="GR22" s="208"/>
      <c r="GS22" s="209">
        <f>(GS12*$GZ12+GS15*$GZ15+GS18*$GZ18+GS21*$GZ21)/$GZ22</f>
        <v>2.2337246202668143E-3</v>
      </c>
      <c r="GT22" s="98">
        <f>SUM(GT12,GT15,GT18,GT21)</f>
        <v>959</v>
      </c>
      <c r="GU22" s="206">
        <f>(GU12*$GZ12+GU15*$GZ15+GU18*$GZ18+GU21*$GZ21)/$GZ22</f>
        <v>0.46510575530702158</v>
      </c>
      <c r="GV22" s="206">
        <f>(GV12*$GZ12+GV15*$GZ15+GV18*$GZ18+GV21*$GZ21)/$GZ22</f>
        <v>0.31216782974396889</v>
      </c>
      <c r="GW22" s="206">
        <f>(GW12*$GZ12+GW15*$GZ15+GW18*$GZ18+GW21*$GZ21)/$GZ22</f>
        <v>0.30974944888181527</v>
      </c>
      <c r="GX22" s="322">
        <f>(GX12*$GZ12+GX15*$GZ15+GX18*$GZ18+GX21*$GZ21)/$GZ22</f>
        <v>0.23478371383676863</v>
      </c>
      <c r="GY22" s="210"/>
      <c r="GZ22" s="211">
        <f>SUM(GZ12,GZ15,GZ18,GZ21)</f>
        <v>2792</v>
      </c>
      <c r="HA22" s="36"/>
      <c r="HC22" s="59"/>
      <c r="HD22" s="251">
        <f>SUM(HD12,HD15,HD18,HD21)</f>
        <v>4744</v>
      </c>
      <c r="HE22" s="323">
        <f>SUM(HE12,HE15,HE18,HE21)</f>
        <v>4744</v>
      </c>
      <c r="HF22" s="98">
        <f>SUM(HF12,HF15,HF18,HF21)</f>
        <v>0</v>
      </c>
      <c r="HG22" s="251">
        <f>SUM(HG12,HG15,HG18,HG21)</f>
        <v>3176</v>
      </c>
      <c r="HH22" s="206">
        <f>(HH12*$HS$12+HH15*$HS$15+HH18*$HS$18+HH21*$HS$21)/$HS$22</f>
        <v>0.21984439668895256</v>
      </c>
      <c r="HI22" s="98">
        <f>SUM(HI12,HI15,HI18,HI21)</f>
        <v>720</v>
      </c>
      <c r="HJ22" s="206">
        <f>(HJ12*$HS$12+HJ15*$HS$15+HJ18*$HS$18+HJ21*$HS$21)/$HS$22</f>
        <v>7.7363896848137534E-2</v>
      </c>
      <c r="HK22" s="98">
        <f>SUM(HK12,HK15,HK18,HK21)</f>
        <v>0</v>
      </c>
      <c r="HL22" s="206">
        <f>(HL12*$HS$12+HL15*$HS$15+HL18*$HS$18+HL21*$HS$21)/$HS$22</f>
        <v>0</v>
      </c>
      <c r="HM22" s="98">
        <f>SUM(HM12,HM15,HM18,HM21)</f>
        <v>611</v>
      </c>
      <c r="HN22" s="206">
        <f>(HN12*$HS$12+HN15*$HS$15+HN18*$HS$18+HN21*$HS$21)/$HS$22</f>
        <v>0.70279170646290989</v>
      </c>
      <c r="HO22" s="206">
        <f>(HO12*$HS$12+HO15*$HS$15+HO18*$HS$18+HO21*$HS$21)/$HS$22</f>
        <v>0.57486170805475967</v>
      </c>
      <c r="HP22" s="206">
        <f>(HP12*$HS$12+HP15*$HS$15+HP18*$HS$18+HP21*$HS$21)/$HS$22</f>
        <v>0.30265034824974818</v>
      </c>
      <c r="HQ22" s="322">
        <f>(HQ12*$HS$12+HQ15*$HS$15+HQ18*$HS$18+HQ21*$HS$21)/$HS$22</f>
        <v>0.4469456383317415</v>
      </c>
      <c r="HR22" s="252">
        <f>SUM(HR12,HR15,HR18,HR21)</f>
        <v>898468</v>
      </c>
      <c r="HS22" s="251">
        <f>SUM(HS12,HS15,HS18,HS21)</f>
        <v>2792</v>
      </c>
      <c r="HT22" s="36"/>
    </row>
    <row r="23" spans="1:228" ht="13.8" hidden="1" x14ac:dyDescent="0.25">
      <c r="A23" s="16" t="s">
        <v>44</v>
      </c>
      <c r="B23" s="15" t="s">
        <v>45</v>
      </c>
      <c r="C23" s="13">
        <f>[1]DISP_JUL!$C$67</f>
        <v>0</v>
      </c>
      <c r="D23" s="299">
        <f>[1]DISP_JUL!$D$67</f>
        <v>0</v>
      </c>
      <c r="E23" s="13">
        <f>[1]DISP_JUL!$E$67</f>
        <v>0</v>
      </c>
      <c r="F23" s="13">
        <f>[1]DISP_JUL!$F$67</f>
        <v>744</v>
      </c>
      <c r="G23" s="188">
        <f t="shared" ref="G23:G32" si="407">(F23/$B$4)</f>
        <v>1</v>
      </c>
      <c r="H23" s="13">
        <f>[1]DISP_JUL!$G$67</f>
        <v>0</v>
      </c>
      <c r="I23" s="188">
        <f t="shared" ref="I23:I32" si="408">(H23/$B$4)</f>
        <v>0</v>
      </c>
      <c r="J23" s="13">
        <f>[1]DISP_JUL!$H$67</f>
        <v>0</v>
      </c>
      <c r="K23" s="188">
        <f t="shared" ref="K23:K32" si="409">(J23/$B$4)</f>
        <v>0</v>
      </c>
      <c r="L23" s="15">
        <v>0</v>
      </c>
      <c r="M23" s="188">
        <f t="shared" ref="M23:M32" si="410">(C23/$B$4)</f>
        <v>0</v>
      </c>
      <c r="N23" s="188">
        <f t="shared" ref="N23:N32" si="411">((C23-L23)/$B$4)</f>
        <v>0</v>
      </c>
      <c r="O23" s="256">
        <f>IF((AND(D23=0,F23=0)),0,(F23+L23)/(D23+F23+L23))</f>
        <v>1</v>
      </c>
      <c r="P23" s="305">
        <f>(Q23/($B$4*R23))</f>
        <v>0</v>
      </c>
      <c r="Q23" s="36">
        <f>[1]DISP_JUL!$M$67</f>
        <v>0</v>
      </c>
      <c r="R23" s="15">
        <v>96</v>
      </c>
      <c r="T23" s="16" t="s">
        <v>44</v>
      </c>
      <c r="U23" s="15" t="s">
        <v>45</v>
      </c>
      <c r="V23" s="13">
        <f>[1]DISP_AGO!$C$67</f>
        <v>0</v>
      </c>
      <c r="W23" s="299">
        <f>[1]DISP_AGO!$D$67</f>
        <v>0</v>
      </c>
      <c r="X23" s="13">
        <f>[1]DISP_AGO!$E$67</f>
        <v>0</v>
      </c>
      <c r="Y23" s="13">
        <f>[1]DISP_AGO!$F$67</f>
        <v>744</v>
      </c>
      <c r="Z23" s="188">
        <f t="shared" ref="Z23:Z32" si="412">(Y23/$U$4)</f>
        <v>1</v>
      </c>
      <c r="AA23" s="13">
        <f>[1]DISP_AGO!$G$67</f>
        <v>0</v>
      </c>
      <c r="AB23" s="188">
        <f t="shared" ref="AB23:AB32" si="413">(AA23/$U$4)</f>
        <v>0</v>
      </c>
      <c r="AC23" s="13">
        <f>[1]DISP_AGO!$H$67</f>
        <v>0</v>
      </c>
      <c r="AD23" s="188">
        <f t="shared" ref="AD23:AD32" si="414">(AC23/$U$4)</f>
        <v>0</v>
      </c>
      <c r="AE23" s="15">
        <v>0</v>
      </c>
      <c r="AF23" s="188">
        <f t="shared" ref="AF23:AF32" si="415">(V23/$U$4)</f>
        <v>0</v>
      </c>
      <c r="AG23" s="162">
        <f t="shared" ref="AG23:AG32" si="416">((V23-AE23)/$U$4)</f>
        <v>0</v>
      </c>
      <c r="AH23" s="168">
        <f t="shared" ref="AH23:AH32" si="417">IF((AND(W23=0,Y23=0)),0,(Y23+AE23)/(W23+Y23))</f>
        <v>1</v>
      </c>
      <c r="AI23" s="305">
        <f t="shared" ref="AI23:AI32" si="418">(AJ23/($U$4*AK23))</f>
        <v>0</v>
      </c>
      <c r="AJ23" s="36">
        <f>[1]DISP_AGO!$M$67</f>
        <v>0</v>
      </c>
      <c r="AK23" s="15">
        <v>96</v>
      </c>
      <c r="AM23" s="16" t="s">
        <v>44</v>
      </c>
      <c r="AN23" s="15" t="s">
        <v>45</v>
      </c>
      <c r="AO23" s="13">
        <f>[1]DISP_SEP!$C$67</f>
        <v>0</v>
      </c>
      <c r="AP23" s="299">
        <f>[1]DISP_SEP!$D$67</f>
        <v>0</v>
      </c>
      <c r="AQ23" s="13">
        <f>[1]DISP_SEP!$E$67</f>
        <v>0</v>
      </c>
      <c r="AR23" s="13">
        <f>[1]DISP_SEP!$F$67</f>
        <v>720</v>
      </c>
      <c r="AS23" s="188">
        <f t="shared" ref="AS23:AS32" si="419">(AR23/$AN$4)</f>
        <v>1</v>
      </c>
      <c r="AT23" s="13">
        <f>[1]DISP_SEP!$G$67</f>
        <v>0</v>
      </c>
      <c r="AU23" s="188">
        <f t="shared" ref="AU23:AU32" si="420">(AT23/$AN$4)</f>
        <v>0</v>
      </c>
      <c r="AV23" s="13">
        <f>[1]DISP_SEP!$H$67</f>
        <v>0</v>
      </c>
      <c r="AW23" s="188">
        <f t="shared" ref="AW23:AW32" si="421">(AV23/$AN$4)</f>
        <v>0</v>
      </c>
      <c r="AX23" s="15">
        <v>0</v>
      </c>
      <c r="AY23" s="188">
        <f t="shared" ref="AY23:AY32" si="422">(AO23/$AN$4)</f>
        <v>0</v>
      </c>
      <c r="AZ23" s="188">
        <f t="shared" ref="AZ23:AZ32" si="423">((AO23-AX23)/$AN$4)</f>
        <v>0</v>
      </c>
      <c r="BA23" s="256">
        <f t="shared" ref="BA23:BA32" si="424">IF((AND(AP23=0,AR23=0)),0,(AR23+AX23)/(AP23+AR23+AX23))</f>
        <v>1</v>
      </c>
      <c r="BB23" s="305">
        <f t="shared" ref="BB23:BB32" si="425">(BC23/($AN$4*BD23))</f>
        <v>0</v>
      </c>
      <c r="BC23" s="36">
        <f>[1]DISP_SEP!$M$67</f>
        <v>0</v>
      </c>
      <c r="BD23" s="15">
        <v>96</v>
      </c>
      <c r="BF23" s="16" t="s">
        <v>44</v>
      </c>
      <c r="BG23" s="15" t="s">
        <v>45</v>
      </c>
      <c r="BH23" s="13">
        <f>[1]DISP_OCT!$C$67</f>
        <v>0</v>
      </c>
      <c r="BI23" s="299">
        <f>[1]DISP_OCT!$D$67</f>
        <v>0</v>
      </c>
      <c r="BJ23" s="13">
        <f>[1]DISP_OCT!$E$67</f>
        <v>0</v>
      </c>
      <c r="BK23" s="13">
        <f>[1]DISP_OCT!$F$67</f>
        <v>744</v>
      </c>
      <c r="BL23" s="188">
        <f t="shared" ref="BL23:BL32" si="426">(BK23/$BG$4)</f>
        <v>1</v>
      </c>
      <c r="BM23" s="13">
        <f>[1]DISP_OCT!$G$67</f>
        <v>0</v>
      </c>
      <c r="BN23" s="188">
        <f t="shared" ref="BN23:BN32" si="427">(BM23/$BG$4)</f>
        <v>0</v>
      </c>
      <c r="BO23" s="13">
        <f>[1]DISP_OCT!$H$67</f>
        <v>0</v>
      </c>
      <c r="BP23" s="188">
        <f t="shared" ref="BP23:BP32" si="428">(BO23/$BG$4)</f>
        <v>0</v>
      </c>
      <c r="BQ23" s="15">
        <v>0</v>
      </c>
      <c r="BR23" s="188">
        <f t="shared" ref="BR23:BR32" si="429">(BH23/$BG$4)</f>
        <v>0</v>
      </c>
      <c r="BS23" s="188">
        <f>((BH23-BQ23)/$BG$4)</f>
        <v>0</v>
      </c>
      <c r="BT23" s="256">
        <f t="shared" ref="BT23:BT32" si="430">IF((AND(BI23=0,BK23=0)),0,(BK23+BQ23)/(BI23+BK23+BQ23))</f>
        <v>1</v>
      </c>
      <c r="BU23" s="305">
        <f t="shared" ref="BU23:BU32" si="431">(BV23/($BG$4*BW23))</f>
        <v>0</v>
      </c>
      <c r="BV23" s="36">
        <f>[1]DISP_OCT!$M$67</f>
        <v>0</v>
      </c>
      <c r="BW23" s="15">
        <v>96</v>
      </c>
      <c r="BY23" s="16" t="s">
        <v>44</v>
      </c>
      <c r="BZ23" s="15" t="s">
        <v>45</v>
      </c>
      <c r="CA23" s="13">
        <f>[1]DISP_NOV!$C$67</f>
        <v>0</v>
      </c>
      <c r="CB23" s="299">
        <f>[1]DISP_NOV!$D$67</f>
        <v>0</v>
      </c>
      <c r="CC23" s="13">
        <f>[1]DISP_NOV!$E$67</f>
        <v>0</v>
      </c>
      <c r="CD23" s="13">
        <f>[1]DISP_NOV!$F$67</f>
        <v>720</v>
      </c>
      <c r="CE23" s="188">
        <f t="shared" ref="CE23:CE32" si="432">(CD23/$BZ$4)</f>
        <v>1</v>
      </c>
      <c r="CF23" s="13">
        <f>[1]DISP_NOV!$G$67</f>
        <v>0</v>
      </c>
      <c r="CG23" s="188">
        <f t="shared" ref="CG23:CG32" si="433">(CF23/$BZ$4)</f>
        <v>0</v>
      </c>
      <c r="CH23" s="13">
        <f>[1]DISP_NOV!$H$67</f>
        <v>0</v>
      </c>
      <c r="CI23" s="188">
        <f t="shared" ref="CI23:CI32" si="434">(CH23/$BZ$4)</f>
        <v>0</v>
      </c>
      <c r="CJ23" s="15">
        <v>0</v>
      </c>
      <c r="CK23" s="188">
        <f t="shared" ref="CK23:CK32" si="435">(CA23/$BZ$4)</f>
        <v>0</v>
      </c>
      <c r="CL23" s="188">
        <f>((CA23-CJ23)/$BZ$4)</f>
        <v>0</v>
      </c>
      <c r="CM23" s="256">
        <f t="shared" ref="CM23:CM32" si="436">IF((AND(CB23=0,CD23=0)),0,(CD23+CJ23)/(CB23+CD23+CJ23))</f>
        <v>1</v>
      </c>
      <c r="CN23" s="305">
        <f>(CO23/($BZ$4*CP23))</f>
        <v>0</v>
      </c>
      <c r="CO23" s="36">
        <f>[1]DISP_NOV!$M$67</f>
        <v>0</v>
      </c>
      <c r="CP23" s="15">
        <v>96</v>
      </c>
      <c r="CR23" s="16" t="s">
        <v>44</v>
      </c>
      <c r="CS23" s="15" t="s">
        <v>45</v>
      </c>
      <c r="CT23" s="13">
        <f>[1]DISP_DIC!$C$67</f>
        <v>0</v>
      </c>
      <c r="CU23" s="299">
        <f>[1]DISP_DIC!$D$67</f>
        <v>0</v>
      </c>
      <c r="CV23" s="13">
        <f>[1]DISP_DIC!$E$67</f>
        <v>0</v>
      </c>
      <c r="CW23" s="13">
        <f>[1]DISP_DIC!$F$67</f>
        <v>744</v>
      </c>
      <c r="CX23" s="188">
        <f t="shared" ref="CX23:CZ32" si="437">(CW23/$CS$4)</f>
        <v>1</v>
      </c>
      <c r="CY23" s="13">
        <f>[1]DISP_DIC!$G$67</f>
        <v>0</v>
      </c>
      <c r="CZ23" s="188">
        <f t="shared" si="437"/>
        <v>0</v>
      </c>
      <c r="DA23" s="13">
        <f>[1]DISP_DIC!$H$67</f>
        <v>0</v>
      </c>
      <c r="DB23" s="188">
        <f t="shared" ref="DB23" si="438">(DA23/$CS$4)</f>
        <v>0</v>
      </c>
      <c r="DC23" s="15">
        <v>0</v>
      </c>
      <c r="DD23" s="188">
        <f t="shared" ref="DD23:DD63" si="439">(CT23/$CS$4)</f>
        <v>0</v>
      </c>
      <c r="DE23" s="162">
        <f>((CT23-DC23)/$CS$4)</f>
        <v>0</v>
      </c>
      <c r="DF23" s="256">
        <f t="shared" ref="DF23:DF63" si="440">IF((AND(CU23=0,CW23=0)),0,(CW23+DC23)/(CU23+CW23+DC23))</f>
        <v>1</v>
      </c>
      <c r="DG23" s="305">
        <f t="shared" ref="DG23:DG36" si="441">(DH23/($CS$4*DI23))</f>
        <v>0</v>
      </c>
      <c r="DH23" s="36">
        <f>[1]DISP_DIC!$M$67</f>
        <v>0</v>
      </c>
      <c r="DI23" s="15">
        <v>96</v>
      </c>
      <c r="DK23" s="16" t="s">
        <v>44</v>
      </c>
      <c r="DL23" s="15" t="s">
        <v>45</v>
      </c>
      <c r="DM23" s="13">
        <f>[2]DISP_ENE!$C$67</f>
        <v>0</v>
      </c>
      <c r="DN23" s="299">
        <f>[2]DISP_ENE!$D$67</f>
        <v>0</v>
      </c>
      <c r="DO23" s="13">
        <f>[2]DISP_ENE!$E$67</f>
        <v>0</v>
      </c>
      <c r="DP23" s="13">
        <f>[2]DISP_ENE!$F$67</f>
        <v>744</v>
      </c>
      <c r="DQ23" s="188">
        <f t="shared" ref="DQ23:DU38" si="442">(DP23/$DL$4)</f>
        <v>1</v>
      </c>
      <c r="DR23" s="13">
        <f>[2]DISP_ENE!$G$67</f>
        <v>0</v>
      </c>
      <c r="DS23" s="188">
        <f t="shared" si="442"/>
        <v>0</v>
      </c>
      <c r="DT23" s="13">
        <f>[2]DISP_ENE!$H$67</f>
        <v>0</v>
      </c>
      <c r="DU23" s="188">
        <f t="shared" si="442"/>
        <v>0</v>
      </c>
      <c r="DV23" s="15">
        <v>0</v>
      </c>
      <c r="DW23" s="188">
        <f t="shared" ref="DW23:DW32" si="443">(DM23/$DL$4)</f>
        <v>0</v>
      </c>
      <c r="DX23" s="162">
        <f>((DM23-DV23)/$DL$4)</f>
        <v>0</v>
      </c>
      <c r="DY23" s="256">
        <f>IF((AND(DN23=0,DP23=0)),0,(DP23+DV23)/(DN23+DP23+DV23))</f>
        <v>1</v>
      </c>
      <c r="DZ23" s="305">
        <f t="shared" ref="DZ23" si="444">(EA23/($DL$4*EB23))</f>
        <v>0</v>
      </c>
      <c r="EA23" s="36">
        <f>[2]DISP_ENE!$M$67</f>
        <v>0</v>
      </c>
      <c r="EB23" s="15">
        <v>96</v>
      </c>
      <c r="ED23" s="16" t="s">
        <v>44</v>
      </c>
      <c r="EE23" s="15" t="s">
        <v>45</v>
      </c>
      <c r="EF23" s="13">
        <f>[2]DISP_FEB!$C$67</f>
        <v>696</v>
      </c>
      <c r="EG23" s="299">
        <f>[2]DISP_FEB!$D$67</f>
        <v>0</v>
      </c>
      <c r="EH23" s="13">
        <f>[2]DISP_FEB!$E$67</f>
        <v>696</v>
      </c>
      <c r="EI23" s="13">
        <f>[2]DISP_FEB!$F$67</f>
        <v>0</v>
      </c>
      <c r="EJ23" s="188">
        <f t="shared" ref="EJ23:EJ32" si="445">(EI23/$EE$4)</f>
        <v>0</v>
      </c>
      <c r="EK23" s="13">
        <f>[2]DISP_FEB!$G$67</f>
        <v>0</v>
      </c>
      <c r="EL23" s="188">
        <f t="shared" ref="EL23:EL32" si="446">(EK23/$EE$4)</f>
        <v>0</v>
      </c>
      <c r="EM23" s="13">
        <f>[2]DISP_FEB!$H$67</f>
        <v>0</v>
      </c>
      <c r="EN23" s="188">
        <f t="shared" ref="EN23:EN32" si="447">(EM23/$EE$4)</f>
        <v>0</v>
      </c>
      <c r="EO23" s="15">
        <v>0</v>
      </c>
      <c r="EP23" s="188">
        <f>(EF23/$EE$4)</f>
        <v>1</v>
      </c>
      <c r="EQ23" s="162">
        <f>((EF23-EO23)/$EE$4)</f>
        <v>1</v>
      </c>
      <c r="ER23" s="256">
        <f t="shared" ref="ER23:ER32" si="448">IF((AND(EG23=0,EI23=0)),0,(EI23+EO23)/(EG23+EI23+EO23))</f>
        <v>0</v>
      </c>
      <c r="ES23" s="305">
        <f>(ET23/($EE$4*EU23))</f>
        <v>0</v>
      </c>
      <c r="ET23" s="36">
        <f>[2]DISP_FEB!$M$67</f>
        <v>0</v>
      </c>
      <c r="EU23" s="15">
        <v>96</v>
      </c>
      <c r="EW23" s="16" t="s">
        <v>44</v>
      </c>
      <c r="EX23" s="15" t="s">
        <v>45</v>
      </c>
      <c r="EY23" s="13">
        <f>[2]DISP_MAR!$C$67</f>
        <v>148</v>
      </c>
      <c r="EZ23" s="299">
        <f>[2]DISP_MAR!$D$67</f>
        <v>62</v>
      </c>
      <c r="FA23" s="13">
        <f>[2]DISP_MAR!$E$67</f>
        <v>86</v>
      </c>
      <c r="FB23" s="13">
        <f>[2]DISP_MAR!$F$67</f>
        <v>596</v>
      </c>
      <c r="FC23" s="188">
        <f t="shared" ref="FC23:FC32" si="449">(FB23/$EX$4)</f>
        <v>0.80107526881720426</v>
      </c>
      <c r="FD23" s="13">
        <f>[2]DISP_MAR!$G$67</f>
        <v>0</v>
      </c>
      <c r="FE23" s="188">
        <f>(FD23/$EX$4)</f>
        <v>0</v>
      </c>
      <c r="FF23" s="13">
        <f>[2]DISP_MAR!$H$67</f>
        <v>0</v>
      </c>
      <c r="FG23" s="188">
        <f t="shared" ref="FG23:FG32" si="450">(FF23/$EX$4)</f>
        <v>0</v>
      </c>
      <c r="FH23" s="15">
        <v>0</v>
      </c>
      <c r="FI23" s="188">
        <f t="shared" ref="FI23:FI32" si="451">(EY23/$EX$4)</f>
        <v>0.19892473118279569</v>
      </c>
      <c r="FJ23" s="162">
        <f>((EY23-FH23)/$EX$4)</f>
        <v>0.19892473118279569</v>
      </c>
      <c r="FK23" s="256">
        <f>IF((AND(EZ23=0,FB23=0)),0,(FB23+FH23)/(EZ23+FB23+FH23))</f>
        <v>0.9057750759878419</v>
      </c>
      <c r="FL23" s="305">
        <f>(FM23/($EX$4*FN23))</f>
        <v>1.7515120967741934E-2</v>
      </c>
      <c r="FM23" s="88">
        <f>[2]DISP_MAR!$M$67</f>
        <v>1251</v>
      </c>
      <c r="FN23" s="15">
        <v>96</v>
      </c>
      <c r="FP23" s="16" t="s">
        <v>44</v>
      </c>
      <c r="FQ23" s="15" t="s">
        <v>45</v>
      </c>
      <c r="FR23" s="13">
        <f>[2]DISP_ABR!$C$67</f>
        <v>468</v>
      </c>
      <c r="FS23" s="299">
        <f>[2]DISP_ABR!$D$67</f>
        <v>259</v>
      </c>
      <c r="FT23" s="13">
        <f>[2]DISP_ABR!$E$67</f>
        <v>209</v>
      </c>
      <c r="FU23" s="13">
        <f>[2]DISP_ABR!$F$67</f>
        <v>252</v>
      </c>
      <c r="FV23" s="188">
        <f t="shared" ref="FV23:FV32" si="452">(FU23/$FQ$4)</f>
        <v>0.35</v>
      </c>
      <c r="FW23" s="13">
        <f>[2]DISP_ABR!$G$67</f>
        <v>0</v>
      </c>
      <c r="FX23" s="188">
        <f t="shared" ref="FX23:FX32" si="453">(FW23/$FQ$4)</f>
        <v>0</v>
      </c>
      <c r="FY23" s="13">
        <f>[2]DISP_ABR!$H$67</f>
        <v>0</v>
      </c>
      <c r="FZ23" s="188">
        <f t="shared" ref="FZ23:FZ32" si="454">(FY23/$FQ$4)</f>
        <v>0</v>
      </c>
      <c r="GA23" s="15">
        <v>0</v>
      </c>
      <c r="GB23" s="188">
        <f>(FR23/$FQ$4)</f>
        <v>0.65</v>
      </c>
      <c r="GC23" s="188">
        <f>((FR23-GA23)/$FQ$4)</f>
        <v>0.65</v>
      </c>
      <c r="GD23" s="256">
        <f t="shared" ref="GD23:GD32" si="455">IF((AND(FS23=0,FU23=0)),0,(FU23+GA23)/(FS23+FU23+GA23))</f>
        <v>0.49315068493150682</v>
      </c>
      <c r="GE23" s="305">
        <f t="shared" ref="GE23:GE32" si="456">(GF23/($FQ$4*GG23))</f>
        <v>0.11500289351851851</v>
      </c>
      <c r="GF23" s="88">
        <f>[2]DISP_ABR!$M$67</f>
        <v>7949</v>
      </c>
      <c r="GG23" s="15">
        <v>96</v>
      </c>
      <c r="GI23" s="16" t="s">
        <v>44</v>
      </c>
      <c r="GJ23" s="15" t="s">
        <v>45</v>
      </c>
      <c r="GK23" s="13">
        <f>[2]DISP_MAY!C63</f>
        <v>744</v>
      </c>
      <c r="GL23" s="299">
        <f>[2]DISP_MAY!D63</f>
        <v>0</v>
      </c>
      <c r="GM23" s="13">
        <f>[2]DISP_MAY!E63</f>
        <v>0</v>
      </c>
      <c r="GN23" s="13">
        <f>[2]DISP_MAY!F63</f>
        <v>0</v>
      </c>
      <c r="GO23" s="188">
        <f t="shared" ref="GO23:GO32" si="457">(GN23/$GJ$4)</f>
        <v>0</v>
      </c>
      <c r="GP23" s="13">
        <f>[2]DISP_MAY!$G$63</f>
        <v>0</v>
      </c>
      <c r="GQ23" s="188">
        <f t="shared" ref="GQ23:GQ32" si="458">(GP23/$GJ$4)</f>
        <v>0</v>
      </c>
      <c r="GR23" s="13">
        <f>[2]DISP_MAY!$H$63</f>
        <v>0</v>
      </c>
      <c r="GS23" s="188">
        <f>(GR23/$GJ$4)</f>
        <v>0</v>
      </c>
      <c r="GT23" s="15">
        <v>0</v>
      </c>
      <c r="GU23" s="188">
        <f>(GK23/$GJ$4)</f>
        <v>1</v>
      </c>
      <c r="GV23" s="188">
        <f>((GK23-GT23)/$GJ$4)</f>
        <v>1</v>
      </c>
      <c r="GW23" s="256">
        <f t="shared" ref="GW23:GW32" si="459">IF((AND(GL23=0,GN23=0)),0,(GN23+GT23)/(GL23+GN23+GT23))</f>
        <v>0</v>
      </c>
      <c r="GX23" s="305">
        <f>(GY23/($GJ$4*GZ23))</f>
        <v>0</v>
      </c>
      <c r="GY23" s="88">
        <f>[2]DISP_MAY!$M$63</f>
        <v>0</v>
      </c>
      <c r="GZ23" s="15">
        <v>96</v>
      </c>
      <c r="HB23" s="16" t="s">
        <v>44</v>
      </c>
      <c r="HC23" s="15" t="s">
        <v>45</v>
      </c>
      <c r="HD23" s="13">
        <f>[2]DISP_JUN!$C$67</f>
        <v>448</v>
      </c>
      <c r="HE23" s="299">
        <f>[2]DISP_JUN!$D$67</f>
        <v>227</v>
      </c>
      <c r="HF23" s="13">
        <f>[2]DISP_JUN!$E$67</f>
        <v>221</v>
      </c>
      <c r="HG23" s="13">
        <f>[2]DISP_JUN!$F$67</f>
        <v>204</v>
      </c>
      <c r="HH23" s="188">
        <f>(HG23/$HC$4)</f>
        <v>0.28333333333333333</v>
      </c>
      <c r="HI23" s="13">
        <f>[2]DISP_JUN!$G$67</f>
        <v>0</v>
      </c>
      <c r="HJ23" s="188">
        <f>(HI23/$HC$4)</f>
        <v>0</v>
      </c>
      <c r="HK23" s="13">
        <f>[2]DISP_JUN!$H$67</f>
        <v>68</v>
      </c>
      <c r="HL23" s="257">
        <v>0</v>
      </c>
      <c r="HM23" s="15">
        <v>0</v>
      </c>
      <c r="HN23" s="188">
        <f>(HD23/$HC$4)</f>
        <v>0.62222222222222223</v>
      </c>
      <c r="HO23" s="188">
        <f>((HD23-HM23)/$HC$4)</f>
        <v>0.62222222222222223</v>
      </c>
      <c r="HP23" s="188">
        <f>IF((AND(HE23=0,HG23=0)),0,(HG23+HM23)/(HE23+HG23+HM23))</f>
        <v>0.47331786542923432</v>
      </c>
      <c r="HQ23" s="305">
        <f>(HR23/($HC$4*HS23))</f>
        <v>9.390914351851852E-2</v>
      </c>
      <c r="HR23" s="88">
        <f>[2]DISP_JUN!$M$67</f>
        <v>6491</v>
      </c>
      <c r="HS23" s="15">
        <v>96</v>
      </c>
    </row>
    <row r="24" spans="1:228" ht="13.8" hidden="1" x14ac:dyDescent="0.25">
      <c r="B24" s="78" t="s">
        <v>46</v>
      </c>
      <c r="C24" s="13">
        <f>[1]DISP_JUL!$C$69</f>
        <v>743</v>
      </c>
      <c r="D24" s="299">
        <f>[1]DISP_JUL!$D$69</f>
        <v>631</v>
      </c>
      <c r="E24" s="13">
        <f>[1]DISP_JUL!$E$69</f>
        <v>112</v>
      </c>
      <c r="F24" s="13">
        <f>[1]DISP_JUL!$F$69</f>
        <v>1</v>
      </c>
      <c r="G24" s="188">
        <f t="shared" si="407"/>
        <v>1.3440860215053765E-3</v>
      </c>
      <c r="H24" s="13">
        <f>[1]DISP_JUL!$G$69</f>
        <v>0</v>
      </c>
      <c r="I24" s="188">
        <f t="shared" si="408"/>
        <v>0</v>
      </c>
      <c r="J24" s="13">
        <f>[1]DISP_JUL!$H$69</f>
        <v>0</v>
      </c>
      <c r="K24" s="188">
        <f t="shared" si="409"/>
        <v>0</v>
      </c>
      <c r="L24" s="15">
        <v>0</v>
      </c>
      <c r="M24" s="188">
        <f t="shared" si="410"/>
        <v>0.99865591397849462</v>
      </c>
      <c r="N24" s="188">
        <f t="shared" si="411"/>
        <v>0.99865591397849462</v>
      </c>
      <c r="O24" s="256">
        <f t="shared" ref="O24:O32" si="460">IF((AND(D24=0,F24=0)),0,(F24+L24)/(D24+F24+L24))</f>
        <v>1.5822784810126582E-3</v>
      </c>
      <c r="P24" s="305">
        <f t="shared" ref="P24:P32" si="461">(Q24/($B$4*R24))</f>
        <v>0.57975806451612899</v>
      </c>
      <c r="Q24" s="88">
        <f>[1]DISP_JUL!$M$69</f>
        <v>21567</v>
      </c>
      <c r="R24" s="15">
        <v>50</v>
      </c>
      <c r="U24" s="78" t="s">
        <v>46</v>
      </c>
      <c r="V24" s="13">
        <f>[1]DISP_AGO!$C$69</f>
        <v>743</v>
      </c>
      <c r="W24" s="299">
        <f>[1]DISP_AGO!$D$69</f>
        <v>468</v>
      </c>
      <c r="X24" s="13">
        <f>[1]DISP_AGO!$E$69</f>
        <v>275</v>
      </c>
      <c r="Y24" s="13">
        <f>[1]DISP_AGO!$F$69</f>
        <v>1</v>
      </c>
      <c r="Z24" s="188">
        <f t="shared" si="412"/>
        <v>1.3440860215053765E-3</v>
      </c>
      <c r="AA24" s="13">
        <f>[1]DISP_AGO!$G$69</f>
        <v>0</v>
      </c>
      <c r="AB24" s="188">
        <f t="shared" si="413"/>
        <v>0</v>
      </c>
      <c r="AC24" s="13">
        <f>[1]DISP_AGO!$H$69</f>
        <v>0</v>
      </c>
      <c r="AD24" s="188">
        <f t="shared" si="414"/>
        <v>0</v>
      </c>
      <c r="AE24" s="15">
        <v>0</v>
      </c>
      <c r="AF24" s="188">
        <f t="shared" si="415"/>
        <v>0.99865591397849462</v>
      </c>
      <c r="AG24" s="162">
        <f t="shared" si="416"/>
        <v>0.99865591397849462</v>
      </c>
      <c r="AH24" s="168">
        <f t="shared" si="417"/>
        <v>2.1321961620469083E-3</v>
      </c>
      <c r="AI24" s="305">
        <f t="shared" si="418"/>
        <v>0.40626344086021504</v>
      </c>
      <c r="AJ24" s="88">
        <f>[1]DISP_AGO!$M$69</f>
        <v>15113</v>
      </c>
      <c r="AK24" s="15">
        <v>50</v>
      </c>
      <c r="AN24" s="78" t="s">
        <v>46</v>
      </c>
      <c r="AO24" s="13">
        <f>[1]DISP_SEP!$C$69</f>
        <v>701</v>
      </c>
      <c r="AP24" s="299">
        <f>[1]DISP_SEP!$D$69</f>
        <v>399</v>
      </c>
      <c r="AQ24" s="13">
        <f>[1]DISP_SEP!$E$69</f>
        <v>302</v>
      </c>
      <c r="AR24" s="13">
        <f>[1]DISP_SEP!$F$69</f>
        <v>19</v>
      </c>
      <c r="AS24" s="188">
        <f t="shared" si="419"/>
        <v>2.6388888888888889E-2</v>
      </c>
      <c r="AT24" s="13">
        <f>[1]DISP_SEP!$G$69</f>
        <v>0</v>
      </c>
      <c r="AU24" s="188">
        <f t="shared" si="420"/>
        <v>0</v>
      </c>
      <c r="AV24" s="13">
        <f>[1]DISP_SEP!$H$69</f>
        <v>0</v>
      </c>
      <c r="AW24" s="188">
        <f t="shared" si="421"/>
        <v>0</v>
      </c>
      <c r="AX24" s="15">
        <v>0</v>
      </c>
      <c r="AY24" s="188">
        <f t="shared" si="422"/>
        <v>0.97361111111111109</v>
      </c>
      <c r="AZ24" s="188">
        <f t="shared" si="423"/>
        <v>0.97361111111111109</v>
      </c>
      <c r="BA24" s="256">
        <f t="shared" si="424"/>
        <v>4.5454545454545456E-2</v>
      </c>
      <c r="BB24" s="305">
        <f t="shared" si="425"/>
        <v>0.37666666666666665</v>
      </c>
      <c r="BC24" s="88">
        <f>[1]DISP_SEP!$M$69</f>
        <v>13560</v>
      </c>
      <c r="BD24" s="15">
        <v>50</v>
      </c>
      <c r="BG24" s="78" t="s">
        <v>46</v>
      </c>
      <c r="BH24" s="13">
        <f>[1]DISP_OCT!$C$69</f>
        <v>729</v>
      </c>
      <c r="BI24" s="299">
        <f>[1]DISP_OCT!$D$69</f>
        <v>474</v>
      </c>
      <c r="BJ24" s="13">
        <f>[1]DISP_OCT!$E$69</f>
        <v>255</v>
      </c>
      <c r="BK24" s="13">
        <f>[1]DISP_OCT!$F$69</f>
        <v>2</v>
      </c>
      <c r="BL24" s="188">
        <f t="shared" si="426"/>
        <v>2.6881720430107529E-3</v>
      </c>
      <c r="BM24" s="13">
        <f>[1]DISP_OCT!$G$69</f>
        <v>0</v>
      </c>
      <c r="BN24" s="188">
        <f t="shared" si="427"/>
        <v>0</v>
      </c>
      <c r="BO24" s="13">
        <f>[1]DISP_OCT!$H$69</f>
        <v>13</v>
      </c>
      <c r="BP24" s="188">
        <f t="shared" si="428"/>
        <v>1.7473118279569891E-2</v>
      </c>
      <c r="BQ24" s="15">
        <v>0</v>
      </c>
      <c r="BR24" s="188">
        <f t="shared" si="429"/>
        <v>0.97983870967741937</v>
      </c>
      <c r="BS24" s="188">
        <f t="shared" ref="BS24:BS32" si="462">((BH24-BQ24)/$BG$4)</f>
        <v>0.97983870967741937</v>
      </c>
      <c r="BT24" s="256">
        <f t="shared" si="430"/>
        <v>4.2016806722689074E-3</v>
      </c>
      <c r="BU24" s="305">
        <f t="shared" si="431"/>
        <v>0.4131989247311828</v>
      </c>
      <c r="BV24" s="88">
        <f>[1]DISP_OCT!$M$69</f>
        <v>15371</v>
      </c>
      <c r="BW24" s="15">
        <v>50</v>
      </c>
      <c r="BZ24" s="78" t="s">
        <v>46</v>
      </c>
      <c r="CA24" s="13">
        <f>[1]DISP_NOV!$C$69</f>
        <v>694</v>
      </c>
      <c r="CB24" s="299">
        <f>[1]DISP_NOV!$D$69</f>
        <v>400</v>
      </c>
      <c r="CC24" s="13">
        <f>[1]DISP_NOV!$E$69</f>
        <v>294</v>
      </c>
      <c r="CD24" s="13">
        <f>[1]DISP_NOV!$F$69</f>
        <v>0</v>
      </c>
      <c r="CE24" s="188">
        <f t="shared" si="432"/>
        <v>0</v>
      </c>
      <c r="CF24" s="13">
        <f>[1]DISP_NOV!$G$69</f>
        <v>0</v>
      </c>
      <c r="CG24" s="188">
        <f t="shared" si="433"/>
        <v>0</v>
      </c>
      <c r="CH24" s="13">
        <f>[1]DISP_NOV!$H$69</f>
        <v>26</v>
      </c>
      <c r="CI24" s="188">
        <f t="shared" si="434"/>
        <v>3.6111111111111108E-2</v>
      </c>
      <c r="CJ24" s="15">
        <v>0</v>
      </c>
      <c r="CK24" s="188">
        <f t="shared" si="435"/>
        <v>0.96388888888888891</v>
      </c>
      <c r="CL24" s="188">
        <f t="shared" ref="CL24:CL32" si="463">((CA24-CJ24)/$BZ$4)</f>
        <v>0.96388888888888891</v>
      </c>
      <c r="CM24" s="256">
        <f t="shared" si="436"/>
        <v>0</v>
      </c>
      <c r="CN24" s="305">
        <f t="shared" ref="CN24:CN36" si="464">(CO24/($BZ$4*CP24))</f>
        <v>0.35372222222222222</v>
      </c>
      <c r="CO24" s="88">
        <f>[1]DISP_NOV!$M$69</f>
        <v>12734</v>
      </c>
      <c r="CP24" s="15">
        <v>50</v>
      </c>
      <c r="CS24" s="78" t="s">
        <v>46</v>
      </c>
      <c r="CT24" s="13">
        <f>[1]DISP_DIC!$C$69</f>
        <v>726</v>
      </c>
      <c r="CU24" s="299">
        <f>[1]DISP_DIC!$D$69</f>
        <v>302</v>
      </c>
      <c r="CV24" s="13">
        <f>[1]DISP_DIC!$E$69</f>
        <v>424</v>
      </c>
      <c r="CW24" s="13">
        <f>[1]DISP_DIC!$F$69</f>
        <v>0</v>
      </c>
      <c r="CX24" s="188">
        <f t="shared" si="437"/>
        <v>0</v>
      </c>
      <c r="CY24" s="13">
        <f>[1]DISP_DIC!$G$69</f>
        <v>0</v>
      </c>
      <c r="CZ24" s="188">
        <f t="shared" si="437"/>
        <v>0</v>
      </c>
      <c r="DA24" s="13">
        <f>[1]DISP_DIC!$H$69</f>
        <v>18</v>
      </c>
      <c r="DB24" s="188">
        <f t="shared" ref="DB24" si="465">(DA24/$CS$4)</f>
        <v>2.4193548387096774E-2</v>
      </c>
      <c r="DC24" s="15">
        <v>0</v>
      </c>
      <c r="DD24" s="188">
        <f t="shared" si="439"/>
        <v>0.97580645161290325</v>
      </c>
      <c r="DE24" s="162">
        <f t="shared" ref="DE24:DE32" si="466">((CT24-DC24)/$CS$4)</f>
        <v>0.97580645161290325</v>
      </c>
      <c r="DF24" s="256">
        <f t="shared" si="440"/>
        <v>0</v>
      </c>
      <c r="DG24" s="305">
        <f t="shared" si="441"/>
        <v>0.25346774193548388</v>
      </c>
      <c r="DH24" s="88">
        <f>[1]DISP_DIC!$M$69</f>
        <v>9429</v>
      </c>
      <c r="DI24" s="15">
        <v>50</v>
      </c>
      <c r="DL24" s="78" t="s">
        <v>46</v>
      </c>
      <c r="DM24" s="13">
        <f>[2]DISP_ENE!$C$69</f>
        <v>744</v>
      </c>
      <c r="DN24" s="299">
        <f>[2]DISP_ENE!$D$69</f>
        <v>415</v>
      </c>
      <c r="DO24" s="13">
        <f>[2]DISP_ENE!$E$69</f>
        <v>329</v>
      </c>
      <c r="DP24" s="13">
        <f>[2]DISP_ENE!$F$69</f>
        <v>0</v>
      </c>
      <c r="DQ24" s="188">
        <f t="shared" si="442"/>
        <v>0</v>
      </c>
      <c r="DR24" s="13">
        <f>[2]DISP_ENE!$G$69</f>
        <v>0</v>
      </c>
      <c r="DS24" s="188">
        <f t="shared" si="442"/>
        <v>0</v>
      </c>
      <c r="DT24" s="13">
        <f>[2]DISP_ENE!$H$69</f>
        <v>0</v>
      </c>
      <c r="DU24" s="188">
        <f t="shared" si="442"/>
        <v>0</v>
      </c>
      <c r="DV24" s="15">
        <v>0</v>
      </c>
      <c r="DW24" s="188">
        <f t="shared" si="443"/>
        <v>1</v>
      </c>
      <c r="DX24" s="162">
        <f t="shared" ref="DX24:DX32" si="467">((DM24-DV24)/$DL$4)</f>
        <v>1</v>
      </c>
      <c r="DY24" s="256">
        <f t="shared" ref="DY24:DY32" si="468">IF((AND(DN24=0,DP24=0)),0,(DP24+DV24)/(DN24+DP24+DV24))</f>
        <v>0</v>
      </c>
      <c r="DZ24" s="305">
        <f t="shared" ref="DZ24:DZ32" si="469">(EA24/($DL$4*EB24))</f>
        <v>0.36846774193548387</v>
      </c>
      <c r="EA24" s="88">
        <f>[2]DISP_ENE!$M$69</f>
        <v>13707</v>
      </c>
      <c r="EB24" s="15">
        <v>50</v>
      </c>
      <c r="EE24" s="78" t="s">
        <v>46</v>
      </c>
      <c r="EF24" s="13">
        <f>[2]DISP_FEB!$C$69</f>
        <v>657</v>
      </c>
      <c r="EG24" s="299">
        <f>[2]DISP_FEB!$D$69</f>
        <v>279</v>
      </c>
      <c r="EH24" s="13">
        <f>[2]DISP_FEB!$E$69</f>
        <v>378</v>
      </c>
      <c r="EI24" s="13">
        <f>[2]DISP_FEB!$F$69</f>
        <v>35</v>
      </c>
      <c r="EJ24" s="188">
        <f t="shared" si="445"/>
        <v>5.0287356321839081E-2</v>
      </c>
      <c r="EK24" s="13">
        <f>[2]DISP_FEB!$G$69</f>
        <v>0</v>
      </c>
      <c r="EL24" s="188">
        <f t="shared" si="446"/>
        <v>0</v>
      </c>
      <c r="EM24" s="13">
        <f>[2]DISP_FEB!$H$69</f>
        <v>4</v>
      </c>
      <c r="EN24" s="188">
        <f t="shared" si="447"/>
        <v>5.7471264367816091E-3</v>
      </c>
      <c r="EO24" s="15">
        <v>0</v>
      </c>
      <c r="EP24" s="188">
        <f t="shared" ref="EP24:EP32" si="470">(EF24/$EE$4)</f>
        <v>0.94396551724137934</v>
      </c>
      <c r="EQ24" s="162">
        <f t="shared" ref="EQ24:EQ32" si="471">((EF24-EO24)/$EE$4)</f>
        <v>0.94396551724137934</v>
      </c>
      <c r="ER24" s="256">
        <f t="shared" si="448"/>
        <v>0.11146496815286625</v>
      </c>
      <c r="ES24" s="305">
        <f t="shared" ref="ES24:ES32" si="472">(ET24/($EE$4*EU24))</f>
        <v>0.25083333333333335</v>
      </c>
      <c r="ET24" s="88">
        <f>[2]DISP_FEB!$M$69</f>
        <v>8729</v>
      </c>
      <c r="EU24" s="15">
        <v>50</v>
      </c>
      <c r="EX24" s="78" t="s">
        <v>46</v>
      </c>
      <c r="EY24" s="13">
        <f>[2]DISP_MAR!$C$69</f>
        <v>366</v>
      </c>
      <c r="EZ24" s="299">
        <f>[2]DISP_MAR!$D$69</f>
        <v>171</v>
      </c>
      <c r="FA24" s="13">
        <f>[2]DISP_MAR!$E$69</f>
        <v>195</v>
      </c>
      <c r="FB24" s="13">
        <f>[2]DISP_MAR!$F$69</f>
        <v>378</v>
      </c>
      <c r="FC24" s="188">
        <f t="shared" si="449"/>
        <v>0.50806451612903225</v>
      </c>
      <c r="FD24" s="13">
        <f>[2]DISP_MAR!$G$69</f>
        <v>0</v>
      </c>
      <c r="FE24" s="188">
        <f t="shared" ref="FE24:FE32" si="473">(FD24/$EX$4)</f>
        <v>0</v>
      </c>
      <c r="FF24" s="13">
        <f>[2]DISP_MAR!$H$69</f>
        <v>0</v>
      </c>
      <c r="FG24" s="188">
        <f t="shared" si="450"/>
        <v>0</v>
      </c>
      <c r="FH24" s="15">
        <v>0</v>
      </c>
      <c r="FI24" s="188">
        <f t="shared" si="451"/>
        <v>0.49193548387096775</v>
      </c>
      <c r="FJ24" s="162">
        <f t="shared" ref="FJ24:FJ32" si="474">((EY24-FH24)/$EX$4)</f>
        <v>0.49193548387096775</v>
      </c>
      <c r="FK24" s="256">
        <f t="shared" ref="FK24:FK32" si="475">IF((AND(EZ24=0,FB24=0)),0,(FB24+FH24)/(EZ24+FB24+FH24))</f>
        <v>0.68852459016393441</v>
      </c>
      <c r="FL24" s="305">
        <f t="shared" ref="FL24:FL32" si="476">(FM24/($EX$4*FN24))</f>
        <v>0.16174731182795699</v>
      </c>
      <c r="FM24" s="88">
        <f>[2]DISP_MAR!$M$69</f>
        <v>6017</v>
      </c>
      <c r="FN24" s="15">
        <v>50</v>
      </c>
      <c r="FQ24" s="78" t="s">
        <v>46</v>
      </c>
      <c r="FR24" s="13">
        <f>[2]DISP_ABR!$C$69</f>
        <v>710</v>
      </c>
      <c r="FS24" s="299">
        <f>[2]DISP_ABR!$D$69</f>
        <v>443</v>
      </c>
      <c r="FT24" s="13">
        <f>[2]DISP_ABR!$E$69</f>
        <v>267</v>
      </c>
      <c r="FU24" s="13">
        <f>[2]DISP_ABR!$F$69</f>
        <v>5</v>
      </c>
      <c r="FV24" s="188">
        <f t="shared" si="452"/>
        <v>6.9444444444444441E-3</v>
      </c>
      <c r="FW24" s="13">
        <f>[2]DISP_ABR!$G$69</f>
        <v>0</v>
      </c>
      <c r="FX24" s="188">
        <f t="shared" si="453"/>
        <v>0</v>
      </c>
      <c r="FY24" s="13">
        <f>[2]DISP_ABR!$H$69</f>
        <v>5</v>
      </c>
      <c r="FZ24" s="188">
        <f t="shared" si="454"/>
        <v>6.9444444444444441E-3</v>
      </c>
      <c r="GA24" s="15">
        <v>0</v>
      </c>
      <c r="GB24" s="188">
        <f t="shared" ref="GB24:GB32" si="477">(FR24/$FQ$4)</f>
        <v>0.98611111111111116</v>
      </c>
      <c r="GC24" s="188">
        <f t="shared" ref="GC24:GC32" si="478">((FR24-GA24)/$FQ$4)</f>
        <v>0.98611111111111116</v>
      </c>
      <c r="GD24" s="256">
        <f t="shared" si="455"/>
        <v>1.1160714285714286E-2</v>
      </c>
      <c r="GE24" s="305">
        <f t="shared" si="456"/>
        <v>0.49125000000000002</v>
      </c>
      <c r="GF24" s="88">
        <f>[2]DISP_ABR!$M$69</f>
        <v>17685</v>
      </c>
      <c r="GG24" s="15">
        <v>50</v>
      </c>
      <c r="GJ24" s="78" t="s">
        <v>46</v>
      </c>
      <c r="GK24" s="13" t="str">
        <f>[2]DISP_MAY!C65</f>
        <v>AH</v>
      </c>
      <c r="GL24" s="299" t="str">
        <f>[2]DISP_MAY!D65</f>
        <v>SH</v>
      </c>
      <c r="GM24" s="13" t="str">
        <f>[2]DISP_MAY!E65</f>
        <v>RSH</v>
      </c>
      <c r="GN24" s="13" t="str">
        <f>[2]DISP_MAY!F65</f>
        <v>FOH</v>
      </c>
      <c r="GO24" s="188" t="e">
        <f t="shared" si="457"/>
        <v>#VALUE!</v>
      </c>
      <c r="GP24" s="13">
        <f>[2]DISP_MAY!$G$69</f>
        <v>0</v>
      </c>
      <c r="GQ24" s="188">
        <f t="shared" si="458"/>
        <v>0</v>
      </c>
      <c r="GR24" s="13" t="str">
        <f>[2]DISP_MAY!$H$65</f>
        <v>MOH</v>
      </c>
      <c r="GS24" s="188" t="e">
        <f t="shared" ref="GS24:GS32" si="479">(GR24/$GJ$4)</f>
        <v>#VALUE!</v>
      </c>
      <c r="GT24" s="15">
        <v>0</v>
      </c>
      <c r="GU24" s="188" t="e">
        <f t="shared" ref="GU24:GU32" si="480">(GK24/$GJ$4)</f>
        <v>#VALUE!</v>
      </c>
      <c r="GV24" s="188" t="e">
        <f t="shared" ref="GV24:GV32" si="481">((GK24-GT24)/$GJ$4)</f>
        <v>#VALUE!</v>
      </c>
      <c r="GW24" s="256" t="e">
        <f t="shared" si="459"/>
        <v>#VALUE!</v>
      </c>
      <c r="GX24" s="305" t="e">
        <f t="shared" ref="GX24:GX32" si="482">(GY24/($GJ$4*GZ24))</f>
        <v>#VALUE!</v>
      </c>
      <c r="GY24" s="88" t="str">
        <f>[2]DISP_MAY!$M$65</f>
        <v xml:space="preserve"> LOAD</v>
      </c>
      <c r="GZ24" s="15">
        <v>50</v>
      </c>
      <c r="HC24" s="78" t="s">
        <v>46</v>
      </c>
      <c r="HD24" s="13">
        <f>[2]DISP_JUN!$C$69</f>
        <v>702</v>
      </c>
      <c r="HE24" s="299">
        <f>[2]DISP_JUN!$D$69</f>
        <v>358</v>
      </c>
      <c r="HF24" s="13">
        <f>[2]DISP_JUN!$E$69</f>
        <v>344</v>
      </c>
      <c r="HG24" s="13">
        <f>[2]DISP_JUN!$F$69</f>
        <v>17</v>
      </c>
      <c r="HH24" s="188">
        <f t="shared" ref="HH24:HJ32" si="483">(HG24/$HC$4)</f>
        <v>2.361111111111111E-2</v>
      </c>
      <c r="HI24" s="13">
        <f>[2]DISP_JUN!$G$69</f>
        <v>0</v>
      </c>
      <c r="HJ24" s="188">
        <f t="shared" si="483"/>
        <v>0</v>
      </c>
      <c r="HK24" s="13">
        <f>[2]DISP_JUN!$H$69</f>
        <v>1</v>
      </c>
      <c r="HL24" s="257">
        <v>0</v>
      </c>
      <c r="HM24" s="15">
        <v>74.819999999999979</v>
      </c>
      <c r="HN24" s="188">
        <f t="shared" ref="HN24:HN32" si="484">(HD24/$HC$4)</f>
        <v>0.97499999999999998</v>
      </c>
      <c r="HO24" s="188">
        <f t="shared" ref="HO24:HO32" si="485">((HD24-HM24)/$HC$4)</f>
        <v>0.87108333333333343</v>
      </c>
      <c r="HP24" s="188">
        <f t="shared" ref="HP24:HP32" si="486">IF((AND(HE24=0,HG24=0)),0,(HG24+HM24)/(HE24+HG24+HM24))</f>
        <v>0.20412609488239736</v>
      </c>
      <c r="HQ24" s="305">
        <f t="shared" ref="HQ24:HQ32" si="487">(HR24/($HC$4*HS24))</f>
        <v>0.39330555555555557</v>
      </c>
      <c r="HR24" s="88">
        <f>[2]DISP_JUN!$M$69</f>
        <v>14159</v>
      </c>
      <c r="HS24" s="15">
        <v>50</v>
      </c>
    </row>
    <row r="25" spans="1:228" ht="13.8" hidden="1" x14ac:dyDescent="0.25">
      <c r="B25" s="78" t="s">
        <v>47</v>
      </c>
      <c r="C25" s="13">
        <f>[1]DISP_JUL!$C$71</f>
        <v>744</v>
      </c>
      <c r="D25" s="299">
        <f>[1]DISP_JUL!$D$71</f>
        <v>631</v>
      </c>
      <c r="E25" s="13">
        <f>[1]DISP_JUL!$E$71</f>
        <v>113</v>
      </c>
      <c r="F25" s="13">
        <f>[1]DISP_JUL!$F$71</f>
        <v>0</v>
      </c>
      <c r="G25" s="188">
        <f t="shared" si="407"/>
        <v>0</v>
      </c>
      <c r="H25" s="13">
        <f>[1]DISP_JUL!$G$71</f>
        <v>0</v>
      </c>
      <c r="I25" s="188">
        <f t="shared" si="408"/>
        <v>0</v>
      </c>
      <c r="J25" s="13">
        <f>[1]DISP_JUL!$H$71</f>
        <v>0</v>
      </c>
      <c r="K25" s="188">
        <f t="shared" si="409"/>
        <v>0</v>
      </c>
      <c r="L25" s="15">
        <v>0</v>
      </c>
      <c r="M25" s="188">
        <f t="shared" si="410"/>
        <v>1</v>
      </c>
      <c r="N25" s="188">
        <f t="shared" si="411"/>
        <v>1</v>
      </c>
      <c r="O25" s="256">
        <f t="shared" si="460"/>
        <v>0</v>
      </c>
      <c r="P25" s="305">
        <f t="shared" si="461"/>
        <v>0.57709677419354843</v>
      </c>
      <c r="Q25" s="88">
        <f>[1]DISP_JUL!$M$71</f>
        <v>21468</v>
      </c>
      <c r="R25" s="15">
        <v>50</v>
      </c>
      <c r="U25" s="78" t="s">
        <v>47</v>
      </c>
      <c r="V25" s="13">
        <f>[1]DISP_AGO!$C$71</f>
        <v>729</v>
      </c>
      <c r="W25" s="299">
        <f>[1]DISP_AGO!$D$71</f>
        <v>411</v>
      </c>
      <c r="X25" s="13">
        <f>[1]DISP_AGO!$E$71</f>
        <v>318</v>
      </c>
      <c r="Y25" s="13">
        <f>[1]DISP_AGO!$F$71</f>
        <v>7</v>
      </c>
      <c r="Z25" s="188">
        <f t="shared" si="412"/>
        <v>9.4086021505376347E-3</v>
      </c>
      <c r="AA25" s="13">
        <f>[1]DISP_AGO!$G$71</f>
        <v>0</v>
      </c>
      <c r="AB25" s="188">
        <f t="shared" si="413"/>
        <v>0</v>
      </c>
      <c r="AC25" s="13">
        <f>[1]DISP_AGO!$H$71</f>
        <v>8</v>
      </c>
      <c r="AD25" s="188">
        <f t="shared" si="414"/>
        <v>1.0752688172043012E-2</v>
      </c>
      <c r="AE25" s="15">
        <v>0</v>
      </c>
      <c r="AF25" s="188">
        <f t="shared" si="415"/>
        <v>0.97983870967741937</v>
      </c>
      <c r="AG25" s="162">
        <f t="shared" si="416"/>
        <v>0.97983870967741937</v>
      </c>
      <c r="AH25" s="168">
        <f t="shared" si="417"/>
        <v>1.6746411483253589E-2</v>
      </c>
      <c r="AI25" s="305">
        <f t="shared" si="418"/>
        <v>0.36059139784946237</v>
      </c>
      <c r="AJ25" s="88">
        <f>[1]DISP_AGO!$M$71</f>
        <v>13414</v>
      </c>
      <c r="AK25" s="15">
        <v>50</v>
      </c>
      <c r="AN25" s="78" t="s">
        <v>47</v>
      </c>
      <c r="AO25" s="13">
        <f>[1]DISP_SEP!$C$71</f>
        <v>0</v>
      </c>
      <c r="AP25" s="299">
        <f>[1]DISP_SEP!$D$71</f>
        <v>0</v>
      </c>
      <c r="AQ25" s="13">
        <f>[1]DISP_SEP!$E$71</f>
        <v>0</v>
      </c>
      <c r="AR25" s="13">
        <f>[1]DISP_SEP!$F$71</f>
        <v>720</v>
      </c>
      <c r="AS25" s="188">
        <f t="shared" si="419"/>
        <v>1</v>
      </c>
      <c r="AT25" s="13">
        <f>[1]DISP_SEP!$G$71</f>
        <v>0</v>
      </c>
      <c r="AU25" s="188">
        <f t="shared" si="420"/>
        <v>0</v>
      </c>
      <c r="AV25" s="13">
        <f>[1]DISP_SEP!$H$71</f>
        <v>0</v>
      </c>
      <c r="AW25" s="188">
        <f t="shared" si="421"/>
        <v>0</v>
      </c>
      <c r="AX25" s="15">
        <v>0</v>
      </c>
      <c r="AY25" s="188">
        <f t="shared" si="422"/>
        <v>0</v>
      </c>
      <c r="AZ25" s="188">
        <f t="shared" si="423"/>
        <v>0</v>
      </c>
      <c r="BA25" s="256">
        <f t="shared" si="424"/>
        <v>1</v>
      </c>
      <c r="BB25" s="305">
        <f t="shared" si="425"/>
        <v>0</v>
      </c>
      <c r="BC25" s="36">
        <f>[1]DISP_SEP!$M$71</f>
        <v>0</v>
      </c>
      <c r="BD25" s="15">
        <v>50</v>
      </c>
      <c r="BG25" s="78" t="s">
        <v>47</v>
      </c>
      <c r="BH25" s="13">
        <f>[1]DISP_OCT!$C$71</f>
        <v>438</v>
      </c>
      <c r="BI25" s="299">
        <f>[1]DISP_OCT!$D$71</f>
        <v>268</v>
      </c>
      <c r="BJ25" s="13">
        <f>[1]DISP_OCT!$E$71</f>
        <v>170</v>
      </c>
      <c r="BK25" s="13">
        <f>[1]DISP_OCT!$F$71</f>
        <v>306</v>
      </c>
      <c r="BL25" s="188">
        <f t="shared" si="426"/>
        <v>0.41129032258064518</v>
      </c>
      <c r="BM25" s="13">
        <f>[1]DISP_OCT!$G$71</f>
        <v>0</v>
      </c>
      <c r="BN25" s="188">
        <f t="shared" si="427"/>
        <v>0</v>
      </c>
      <c r="BO25" s="13">
        <f>[1]DISP_OCT!$H$71</f>
        <v>0</v>
      </c>
      <c r="BP25" s="188">
        <f t="shared" si="428"/>
        <v>0</v>
      </c>
      <c r="BQ25" s="15">
        <v>0</v>
      </c>
      <c r="BR25" s="188">
        <f t="shared" si="429"/>
        <v>0.58870967741935487</v>
      </c>
      <c r="BS25" s="188">
        <f t="shared" si="462"/>
        <v>0.58870967741935487</v>
      </c>
      <c r="BT25" s="256">
        <f t="shared" si="430"/>
        <v>0.5331010452961672</v>
      </c>
      <c r="BU25" s="305">
        <f t="shared" si="431"/>
        <v>0.22516129032258064</v>
      </c>
      <c r="BV25" s="88">
        <f>[1]DISP_OCT!$M$71</f>
        <v>8376</v>
      </c>
      <c r="BW25" s="15">
        <v>50</v>
      </c>
      <c r="BZ25" s="78" t="s">
        <v>47</v>
      </c>
      <c r="CA25" s="13">
        <f>[1]DISP_NOV!$C$71</f>
        <v>697</v>
      </c>
      <c r="CB25" s="299">
        <f>[1]DISP_NOV!$D$71</f>
        <v>402</v>
      </c>
      <c r="CC25" s="13">
        <f>[1]DISP_NOV!$E$71</f>
        <v>295</v>
      </c>
      <c r="CD25" s="13">
        <f>[1]DISP_NOV!$F$71</f>
        <v>2</v>
      </c>
      <c r="CE25" s="188">
        <f t="shared" si="432"/>
        <v>2.7777777777777779E-3</v>
      </c>
      <c r="CF25" s="13">
        <f>[1]DISP_NOV!$G$71</f>
        <v>0</v>
      </c>
      <c r="CG25" s="188">
        <f t="shared" si="433"/>
        <v>0</v>
      </c>
      <c r="CH25" s="13">
        <f>[1]DISP_NOV!$H$71</f>
        <v>21</v>
      </c>
      <c r="CI25" s="188">
        <f t="shared" si="434"/>
        <v>2.9166666666666667E-2</v>
      </c>
      <c r="CJ25" s="15">
        <v>0</v>
      </c>
      <c r="CK25" s="188">
        <f t="shared" si="435"/>
        <v>0.96805555555555556</v>
      </c>
      <c r="CL25" s="188">
        <f t="shared" si="463"/>
        <v>0.96805555555555556</v>
      </c>
      <c r="CM25" s="256">
        <f t="shared" si="436"/>
        <v>4.9504950495049506E-3</v>
      </c>
      <c r="CN25" s="305">
        <f t="shared" si="464"/>
        <v>0.35988888888888887</v>
      </c>
      <c r="CO25" s="88">
        <f>[1]DISP_NOV!$M$71</f>
        <v>12956</v>
      </c>
      <c r="CP25" s="15">
        <v>50</v>
      </c>
      <c r="CS25" s="78" t="s">
        <v>47</v>
      </c>
      <c r="CT25" s="13">
        <f>[1]DISP_DIC!$C$71</f>
        <v>733</v>
      </c>
      <c r="CU25" s="299">
        <f>[1]DISP_DIC!$D$71</f>
        <v>298</v>
      </c>
      <c r="CV25" s="13">
        <f>[1]DISP_DIC!$E$71</f>
        <v>435</v>
      </c>
      <c r="CW25" s="13">
        <f>[1]DISP_DIC!$F$71</f>
        <v>0</v>
      </c>
      <c r="CX25" s="188">
        <f t="shared" si="437"/>
        <v>0</v>
      </c>
      <c r="CY25" s="13">
        <f>[1]DISP_DIC!$G$71</f>
        <v>0</v>
      </c>
      <c r="CZ25" s="188">
        <f t="shared" si="437"/>
        <v>0</v>
      </c>
      <c r="DA25" s="13">
        <f>[1]DISP_DIC!$H$71</f>
        <v>11</v>
      </c>
      <c r="DB25" s="188">
        <f t="shared" ref="DB25" si="488">(DA25/$CS$4)</f>
        <v>1.4784946236559141E-2</v>
      </c>
      <c r="DC25" s="15">
        <v>0</v>
      </c>
      <c r="DD25" s="188">
        <f t="shared" si="439"/>
        <v>0.98521505376344087</v>
      </c>
      <c r="DE25" s="162">
        <f t="shared" si="466"/>
        <v>0.98521505376344087</v>
      </c>
      <c r="DF25" s="256">
        <f t="shared" si="440"/>
        <v>0</v>
      </c>
      <c r="DG25" s="305">
        <f t="shared" si="441"/>
        <v>0.24838709677419354</v>
      </c>
      <c r="DH25" s="88">
        <f>[1]DISP_DIC!$M$71</f>
        <v>9240</v>
      </c>
      <c r="DI25" s="15">
        <v>50</v>
      </c>
      <c r="DL25" s="78" t="s">
        <v>47</v>
      </c>
      <c r="DM25" s="13">
        <f>[2]DISP_ENE!$C$71</f>
        <v>744</v>
      </c>
      <c r="DN25" s="299">
        <f>[2]DISP_ENE!$D$71</f>
        <v>389</v>
      </c>
      <c r="DO25" s="13">
        <f>[2]DISP_ENE!$E$71</f>
        <v>355</v>
      </c>
      <c r="DP25" s="13">
        <f>[2]DISP_ENE!$F$71</f>
        <v>0</v>
      </c>
      <c r="DQ25" s="188">
        <f t="shared" si="442"/>
        <v>0</v>
      </c>
      <c r="DR25" s="13">
        <f>[2]DISP_ENE!$G$71</f>
        <v>0</v>
      </c>
      <c r="DS25" s="188">
        <f t="shared" si="442"/>
        <v>0</v>
      </c>
      <c r="DT25" s="13">
        <f>[2]DISP_ENE!$H$71</f>
        <v>0</v>
      </c>
      <c r="DU25" s="188">
        <f t="shared" si="442"/>
        <v>0</v>
      </c>
      <c r="DV25" s="15">
        <v>0</v>
      </c>
      <c r="DW25" s="188">
        <f t="shared" si="443"/>
        <v>1</v>
      </c>
      <c r="DX25" s="162">
        <f t="shared" si="467"/>
        <v>1</v>
      </c>
      <c r="DY25" s="256">
        <f t="shared" si="468"/>
        <v>0</v>
      </c>
      <c r="DZ25" s="305">
        <f t="shared" si="469"/>
        <v>0.33946236559139786</v>
      </c>
      <c r="EA25" s="88">
        <f>[2]DISP_ENE!$M$71</f>
        <v>12628</v>
      </c>
      <c r="EB25" s="15">
        <v>50</v>
      </c>
      <c r="EE25" s="78" t="s">
        <v>47</v>
      </c>
      <c r="EF25" s="13">
        <f>[2]DISP_FEB!$C$71</f>
        <v>692</v>
      </c>
      <c r="EG25" s="299">
        <f>[2]DISP_FEB!$D$71</f>
        <v>329</v>
      </c>
      <c r="EH25" s="13">
        <f>[2]DISP_FEB!$E$71</f>
        <v>363</v>
      </c>
      <c r="EI25" s="13">
        <f>[2]DISP_FEB!$F$71</f>
        <v>0</v>
      </c>
      <c r="EJ25" s="188">
        <f t="shared" si="445"/>
        <v>0</v>
      </c>
      <c r="EK25" s="13">
        <f>[2]DISP_FEB!$G$71</f>
        <v>0</v>
      </c>
      <c r="EL25" s="188">
        <f t="shared" si="446"/>
        <v>0</v>
      </c>
      <c r="EM25" s="13">
        <f>[2]DISP_FEB!$H$71</f>
        <v>4</v>
      </c>
      <c r="EN25" s="188">
        <f t="shared" si="447"/>
        <v>5.7471264367816091E-3</v>
      </c>
      <c r="EO25" s="15">
        <v>0</v>
      </c>
      <c r="EP25" s="188">
        <f t="shared" si="470"/>
        <v>0.99425287356321834</v>
      </c>
      <c r="EQ25" s="162">
        <f t="shared" si="471"/>
        <v>0.99425287356321834</v>
      </c>
      <c r="ER25" s="256">
        <f t="shared" si="448"/>
        <v>0</v>
      </c>
      <c r="ES25" s="305">
        <f t="shared" si="472"/>
        <v>0.29040229885057472</v>
      </c>
      <c r="ET25" s="88">
        <f>[2]DISP_FEB!$M$71</f>
        <v>10106</v>
      </c>
      <c r="EU25" s="15">
        <v>50</v>
      </c>
      <c r="EX25" s="78" t="s">
        <v>47</v>
      </c>
      <c r="EY25" s="13">
        <f>[2]DISP_MAR!$C$71</f>
        <v>724</v>
      </c>
      <c r="EZ25" s="299">
        <f>[2]DISP_MAR!$D$71</f>
        <v>305</v>
      </c>
      <c r="FA25" s="13">
        <f>[2]DISP_MAR!$E$71</f>
        <v>419</v>
      </c>
      <c r="FB25" s="13">
        <f>[2]DISP_MAR!$F$71</f>
        <v>20</v>
      </c>
      <c r="FC25" s="188">
        <f t="shared" si="449"/>
        <v>2.6881720430107527E-2</v>
      </c>
      <c r="FD25" s="13">
        <f>[2]DISP_MAR!$G$71</f>
        <v>0</v>
      </c>
      <c r="FE25" s="188">
        <f t="shared" si="473"/>
        <v>0</v>
      </c>
      <c r="FF25" s="13">
        <f>[2]DISP_MAR!$H$71</f>
        <v>0</v>
      </c>
      <c r="FG25" s="188">
        <f t="shared" si="450"/>
        <v>0</v>
      </c>
      <c r="FH25" s="15">
        <v>0</v>
      </c>
      <c r="FI25" s="188">
        <f t="shared" si="451"/>
        <v>0.9731182795698925</v>
      </c>
      <c r="FJ25" s="162">
        <f t="shared" si="474"/>
        <v>0.9731182795698925</v>
      </c>
      <c r="FK25" s="256">
        <f t="shared" si="475"/>
        <v>6.1538461538461542E-2</v>
      </c>
      <c r="FL25" s="305">
        <f t="shared" si="476"/>
        <v>0.28306451612903227</v>
      </c>
      <c r="FM25" s="88">
        <f>[2]DISP_MAR!$M$71</f>
        <v>10530</v>
      </c>
      <c r="FN25" s="15">
        <v>50</v>
      </c>
      <c r="FQ25" s="78" t="s">
        <v>47</v>
      </c>
      <c r="FR25" s="13">
        <f>[2]DISP_ABR!$C$71</f>
        <v>720</v>
      </c>
      <c r="FS25" s="299">
        <f>[2]DISP_ABR!$D$71</f>
        <v>490</v>
      </c>
      <c r="FT25" s="13">
        <f>[2]DISP_ABR!$E$71</f>
        <v>230</v>
      </c>
      <c r="FU25" s="13">
        <f>[2]DISP_ABR!$F$71</f>
        <v>0</v>
      </c>
      <c r="FV25" s="188">
        <f t="shared" si="452"/>
        <v>0</v>
      </c>
      <c r="FW25" s="13">
        <f>[2]DISP_ABR!$G$71</f>
        <v>0</v>
      </c>
      <c r="FX25" s="188">
        <f t="shared" si="453"/>
        <v>0</v>
      </c>
      <c r="FY25" s="13">
        <f>[2]DISP_ABR!$H$71</f>
        <v>0</v>
      </c>
      <c r="FZ25" s="188">
        <f t="shared" si="454"/>
        <v>0</v>
      </c>
      <c r="GA25" s="15">
        <v>0</v>
      </c>
      <c r="GB25" s="188">
        <f t="shared" si="477"/>
        <v>1</v>
      </c>
      <c r="GC25" s="188">
        <f t="shared" si="478"/>
        <v>1</v>
      </c>
      <c r="GD25" s="256">
        <f t="shared" si="455"/>
        <v>0</v>
      </c>
      <c r="GE25" s="305">
        <f t="shared" si="456"/>
        <v>0.53225</v>
      </c>
      <c r="GF25" s="88">
        <f>[2]DISP_ABR!$M$71</f>
        <v>19161</v>
      </c>
      <c r="GG25" s="15">
        <v>50</v>
      </c>
      <c r="GJ25" s="78" t="s">
        <v>47</v>
      </c>
      <c r="GK25" s="13">
        <f>[2]DISP_MAY!C67</f>
        <v>645</v>
      </c>
      <c r="GL25" s="299">
        <f>[2]DISP_MAY!D67</f>
        <v>359</v>
      </c>
      <c r="GM25" s="13">
        <f>[2]DISP_MAY!E67</f>
        <v>286</v>
      </c>
      <c r="GN25" s="13">
        <f>[2]DISP_MAY!F67</f>
        <v>99</v>
      </c>
      <c r="GO25" s="188">
        <f t="shared" si="457"/>
        <v>0.13306451612903225</v>
      </c>
      <c r="GP25" s="13" t="str">
        <f>[2]DISP_MAY!$G$65</f>
        <v>POH</v>
      </c>
      <c r="GQ25" s="188" t="e">
        <f t="shared" si="458"/>
        <v>#VALUE!</v>
      </c>
      <c r="GR25" s="13">
        <f>[2]DISP_MAY!$H$67</f>
        <v>0</v>
      </c>
      <c r="GS25" s="188">
        <f t="shared" si="479"/>
        <v>0</v>
      </c>
      <c r="GT25" s="15">
        <v>0</v>
      </c>
      <c r="GU25" s="188">
        <f t="shared" si="480"/>
        <v>0.86693548387096775</v>
      </c>
      <c r="GV25" s="188">
        <f t="shared" si="481"/>
        <v>0.86693548387096775</v>
      </c>
      <c r="GW25" s="256">
        <f t="shared" si="459"/>
        <v>0.21615720524017468</v>
      </c>
      <c r="GX25" s="305">
        <f t="shared" si="482"/>
        <v>0.30973118279569894</v>
      </c>
      <c r="GY25" s="88">
        <f>[2]DISP_MAY!$M$67</f>
        <v>11522</v>
      </c>
      <c r="GZ25" s="15">
        <v>50</v>
      </c>
      <c r="HC25" s="78" t="s">
        <v>47</v>
      </c>
      <c r="HD25" s="13">
        <f>[2]DISP_JUN!$C$71</f>
        <v>719</v>
      </c>
      <c r="HE25" s="299">
        <f>[2]DISP_JUN!$D$71</f>
        <v>437</v>
      </c>
      <c r="HF25" s="13">
        <f>[2]DISP_JUN!$E$71</f>
        <v>282</v>
      </c>
      <c r="HG25" s="13">
        <f>[2]DISP_JUN!$F$71</f>
        <v>0</v>
      </c>
      <c r="HH25" s="188">
        <f t="shared" si="483"/>
        <v>0</v>
      </c>
      <c r="HI25" s="13">
        <f>[2]DISP_JUN!$G$71</f>
        <v>0</v>
      </c>
      <c r="HJ25" s="188">
        <f t="shared" si="483"/>
        <v>0</v>
      </c>
      <c r="HK25" s="13">
        <f>[2]DISP_JUN!$H$71</f>
        <v>1</v>
      </c>
      <c r="HL25" s="257">
        <v>0</v>
      </c>
      <c r="HM25" s="15">
        <v>86.639999999999986</v>
      </c>
      <c r="HN25" s="188">
        <f t="shared" si="484"/>
        <v>0.99861111111111112</v>
      </c>
      <c r="HO25" s="188">
        <f t="shared" si="485"/>
        <v>0.87827777777777782</v>
      </c>
      <c r="HP25" s="188">
        <f t="shared" si="486"/>
        <v>0.16545718432510884</v>
      </c>
      <c r="HQ25" s="305">
        <f t="shared" si="487"/>
        <v>0.48661111111111111</v>
      </c>
      <c r="HR25" s="88">
        <f>[2]DISP_JUN!$M$71</f>
        <v>17518</v>
      </c>
      <c r="HS25" s="15">
        <v>50</v>
      </c>
    </row>
    <row r="26" spans="1:228" ht="13.8" hidden="1" x14ac:dyDescent="0.25">
      <c r="B26" s="78" t="s">
        <v>48</v>
      </c>
      <c r="C26" s="13">
        <f>[1]DISP_JUL!$C$73</f>
        <v>0</v>
      </c>
      <c r="D26" s="299">
        <f>[1]DISP_JUL!$D$73</f>
        <v>0</v>
      </c>
      <c r="E26" s="13">
        <f>[1]DISP_JUL!$E$73</f>
        <v>0</v>
      </c>
      <c r="F26" s="13">
        <f>[1]DISP_JUL!$F$73</f>
        <v>0</v>
      </c>
      <c r="G26" s="188">
        <f t="shared" si="407"/>
        <v>0</v>
      </c>
      <c r="H26" s="13">
        <f>[1]DISP_JUL!$G$73</f>
        <v>744</v>
      </c>
      <c r="I26" s="188">
        <f t="shared" si="408"/>
        <v>1</v>
      </c>
      <c r="J26" s="13">
        <f>[1]DISP_JUL!$H$73</f>
        <v>0</v>
      </c>
      <c r="K26" s="188">
        <f t="shared" si="409"/>
        <v>0</v>
      </c>
      <c r="L26" s="15">
        <v>0</v>
      </c>
      <c r="M26" s="188">
        <f t="shared" si="410"/>
        <v>0</v>
      </c>
      <c r="N26" s="188">
        <f t="shared" si="411"/>
        <v>0</v>
      </c>
      <c r="O26" s="256">
        <f t="shared" si="460"/>
        <v>0</v>
      </c>
      <c r="P26" s="305">
        <f t="shared" si="461"/>
        <v>0</v>
      </c>
      <c r="Q26" s="36">
        <f>[1]DISP_JUL!$M$73</f>
        <v>0</v>
      </c>
      <c r="R26" s="15">
        <v>50</v>
      </c>
      <c r="U26" s="78" t="s">
        <v>48</v>
      </c>
      <c r="V26" s="13">
        <f>[1]DISP_AGO!$C$73</f>
        <v>0</v>
      </c>
      <c r="W26" s="299">
        <f>[1]DISP_AGO!$D$73</f>
        <v>0</v>
      </c>
      <c r="X26" s="13">
        <f>[1]DISP_AGO!$E$73</f>
        <v>0</v>
      </c>
      <c r="Y26" s="13">
        <f>[1]DISP_AGO!$F$73</f>
        <v>0</v>
      </c>
      <c r="Z26" s="188">
        <f t="shared" si="412"/>
        <v>0</v>
      </c>
      <c r="AA26" s="13">
        <f>[1]DISP_AGO!$G$73</f>
        <v>744</v>
      </c>
      <c r="AB26" s="188">
        <f t="shared" si="413"/>
        <v>1</v>
      </c>
      <c r="AC26" s="13">
        <f>[1]DISP_AGO!$H$73</f>
        <v>0</v>
      </c>
      <c r="AD26" s="188">
        <f t="shared" si="414"/>
        <v>0</v>
      </c>
      <c r="AE26" s="15">
        <v>0</v>
      </c>
      <c r="AF26" s="188">
        <f t="shared" si="415"/>
        <v>0</v>
      </c>
      <c r="AG26" s="162">
        <f t="shared" si="416"/>
        <v>0</v>
      </c>
      <c r="AH26" s="168">
        <f t="shared" si="417"/>
        <v>0</v>
      </c>
      <c r="AI26" s="305">
        <f t="shared" si="418"/>
        <v>0</v>
      </c>
      <c r="AJ26" s="36">
        <f>[1]DISP_AGO!$M$73</f>
        <v>0</v>
      </c>
      <c r="AK26" s="15">
        <v>50</v>
      </c>
      <c r="AN26" s="78" t="s">
        <v>48</v>
      </c>
      <c r="AO26" s="13">
        <f>[1]DISP_SEP!$C$73</f>
        <v>0</v>
      </c>
      <c r="AP26" s="299">
        <f>[1]DISP_SEP!$D$73</f>
        <v>0</v>
      </c>
      <c r="AQ26" s="13">
        <f>[1]DISP_SEP!$E$73</f>
        <v>0</v>
      </c>
      <c r="AR26" s="13">
        <f>[1]DISP_SEP!$F$73</f>
        <v>0</v>
      </c>
      <c r="AS26" s="188">
        <f t="shared" si="419"/>
        <v>0</v>
      </c>
      <c r="AT26" s="13">
        <f>[1]DISP_SEP!$G$73</f>
        <v>720</v>
      </c>
      <c r="AU26" s="188">
        <f t="shared" si="420"/>
        <v>1</v>
      </c>
      <c r="AV26" s="13">
        <f>[1]DISP_SEP!$H$73</f>
        <v>0</v>
      </c>
      <c r="AW26" s="188">
        <f t="shared" si="421"/>
        <v>0</v>
      </c>
      <c r="AX26" s="15">
        <v>0</v>
      </c>
      <c r="AY26" s="188">
        <f t="shared" si="422"/>
        <v>0</v>
      </c>
      <c r="AZ26" s="188">
        <f t="shared" si="423"/>
        <v>0</v>
      </c>
      <c r="BA26" s="256">
        <f t="shared" si="424"/>
        <v>0</v>
      </c>
      <c r="BB26" s="305">
        <f t="shared" si="425"/>
        <v>0</v>
      </c>
      <c r="BC26" s="36">
        <f>[1]DISP_SEP!$M$73</f>
        <v>0</v>
      </c>
      <c r="BD26" s="15">
        <v>50</v>
      </c>
      <c r="BG26" s="78" t="s">
        <v>48</v>
      </c>
      <c r="BH26" s="13">
        <f>[1]DISP_OCT!$C$73</f>
        <v>0</v>
      </c>
      <c r="BI26" s="299">
        <f>[1]DISP_OCT!$D$73</f>
        <v>0</v>
      </c>
      <c r="BJ26" s="13">
        <f>[1]DISP_OCT!$E$73</f>
        <v>0</v>
      </c>
      <c r="BK26" s="13">
        <f>[1]DISP_OCT!$F$73</f>
        <v>0</v>
      </c>
      <c r="BL26" s="188">
        <f t="shared" si="426"/>
        <v>0</v>
      </c>
      <c r="BM26" s="13">
        <f>[1]DISP_OCT!$G$73</f>
        <v>744</v>
      </c>
      <c r="BN26" s="188">
        <f t="shared" si="427"/>
        <v>1</v>
      </c>
      <c r="BO26" s="13">
        <f>[1]DISP_OCT!$H$73</f>
        <v>0</v>
      </c>
      <c r="BP26" s="188">
        <f t="shared" si="428"/>
        <v>0</v>
      </c>
      <c r="BQ26" s="15">
        <v>0</v>
      </c>
      <c r="BR26" s="188">
        <f t="shared" si="429"/>
        <v>0</v>
      </c>
      <c r="BS26" s="188">
        <f t="shared" si="462"/>
        <v>0</v>
      </c>
      <c r="BT26" s="256">
        <f t="shared" si="430"/>
        <v>0</v>
      </c>
      <c r="BU26" s="305">
        <f t="shared" si="431"/>
        <v>0</v>
      </c>
      <c r="BV26" s="36">
        <f>[1]DISP_OCT!$M$73</f>
        <v>0</v>
      </c>
      <c r="BW26" s="15">
        <v>50</v>
      </c>
      <c r="BZ26" s="78" t="s">
        <v>48</v>
      </c>
      <c r="CA26" s="13">
        <f>[1]DISP_NOV!$C$73</f>
        <v>0</v>
      </c>
      <c r="CB26" s="299">
        <f>[1]DISP_NOV!$D$73</f>
        <v>0</v>
      </c>
      <c r="CC26" s="13">
        <f>[1]DISP_NOV!$E$73</f>
        <v>0</v>
      </c>
      <c r="CD26" s="13">
        <f>[1]DISP_NOV!$F$73</f>
        <v>0</v>
      </c>
      <c r="CE26" s="188">
        <f t="shared" si="432"/>
        <v>0</v>
      </c>
      <c r="CF26" s="13">
        <f>[1]DISP_NOV!$G$73</f>
        <v>720</v>
      </c>
      <c r="CG26" s="188">
        <f t="shared" si="433"/>
        <v>1</v>
      </c>
      <c r="CH26" s="13">
        <f>[1]DISP_NOV!$H$73</f>
        <v>0</v>
      </c>
      <c r="CI26" s="188">
        <f t="shared" si="434"/>
        <v>0</v>
      </c>
      <c r="CJ26" s="15">
        <v>0</v>
      </c>
      <c r="CK26" s="188">
        <f t="shared" si="435"/>
        <v>0</v>
      </c>
      <c r="CL26" s="188">
        <f t="shared" si="463"/>
        <v>0</v>
      </c>
      <c r="CM26" s="256">
        <f t="shared" si="436"/>
        <v>0</v>
      </c>
      <c r="CN26" s="305">
        <f t="shared" si="464"/>
        <v>0</v>
      </c>
      <c r="CO26" s="36">
        <f>[1]DISP_NOV!$M$73</f>
        <v>0</v>
      </c>
      <c r="CP26" s="15">
        <v>50</v>
      </c>
      <c r="CS26" s="78" t="s">
        <v>48</v>
      </c>
      <c r="CT26" s="13">
        <f>[1]DISP_DIC!$C$73</f>
        <v>0</v>
      </c>
      <c r="CU26" s="299">
        <f>[1]DISP_DIC!$D$73</f>
        <v>0</v>
      </c>
      <c r="CV26" s="13">
        <f>[1]DISP_DIC!$E$73</f>
        <v>0</v>
      </c>
      <c r="CW26" s="13">
        <f>[1]DISP_DIC!$F$73</f>
        <v>0</v>
      </c>
      <c r="CX26" s="188">
        <f t="shared" si="437"/>
        <v>0</v>
      </c>
      <c r="CY26" s="13">
        <f>[1]DISP_DIC!$G$73</f>
        <v>744</v>
      </c>
      <c r="CZ26" s="188">
        <f t="shared" si="437"/>
        <v>1</v>
      </c>
      <c r="DA26" s="13">
        <f>[1]DISP_DIC!$H$73</f>
        <v>0</v>
      </c>
      <c r="DB26" s="188">
        <f t="shared" ref="DB26" si="489">(DA26/$CS$4)</f>
        <v>0</v>
      </c>
      <c r="DC26" s="15">
        <v>0</v>
      </c>
      <c r="DD26" s="188">
        <f t="shared" si="439"/>
        <v>0</v>
      </c>
      <c r="DE26" s="162">
        <f t="shared" si="466"/>
        <v>0</v>
      </c>
      <c r="DF26" s="256">
        <f t="shared" si="440"/>
        <v>0</v>
      </c>
      <c r="DG26" s="305">
        <f t="shared" si="441"/>
        <v>0</v>
      </c>
      <c r="DH26" s="36">
        <f>[1]DISP_DIC!$M$73</f>
        <v>0</v>
      </c>
      <c r="DI26" s="15">
        <v>50</v>
      </c>
      <c r="DL26" s="78" t="s">
        <v>48</v>
      </c>
      <c r="DM26" s="13">
        <f>[2]DISP_ENE!$C$73</f>
        <v>0</v>
      </c>
      <c r="DN26" s="299">
        <f>[2]DISP_ENE!$D$73</f>
        <v>0</v>
      </c>
      <c r="DO26" s="13">
        <f>[2]DISP_ENE!$E$73</f>
        <v>0</v>
      </c>
      <c r="DP26" s="13">
        <f>[2]DISP_ENE!$F$73</f>
        <v>0</v>
      </c>
      <c r="DQ26" s="188">
        <f t="shared" si="442"/>
        <v>0</v>
      </c>
      <c r="DR26" s="13">
        <f>[2]DISP_ENE!$G$73</f>
        <v>744</v>
      </c>
      <c r="DS26" s="188">
        <f t="shared" si="442"/>
        <v>1</v>
      </c>
      <c r="DT26" s="13">
        <f>[2]DISP_ENE!$H$73</f>
        <v>0</v>
      </c>
      <c r="DU26" s="188">
        <f t="shared" si="442"/>
        <v>0</v>
      </c>
      <c r="DV26" s="15">
        <v>0</v>
      </c>
      <c r="DW26" s="188">
        <f t="shared" si="443"/>
        <v>0</v>
      </c>
      <c r="DX26" s="162">
        <f t="shared" si="467"/>
        <v>0</v>
      </c>
      <c r="DY26" s="256">
        <f t="shared" si="468"/>
        <v>0</v>
      </c>
      <c r="DZ26" s="305">
        <f t="shared" si="469"/>
        <v>0</v>
      </c>
      <c r="EA26" s="36">
        <f>[2]DISP_ENE!$M$73</f>
        <v>0</v>
      </c>
      <c r="EB26" s="15">
        <v>50</v>
      </c>
      <c r="EE26" s="78" t="s">
        <v>48</v>
      </c>
      <c r="EF26" s="13">
        <f>[2]DISP_FEB!$C$73</f>
        <v>0</v>
      </c>
      <c r="EG26" s="299">
        <f>[2]DISP_FEB!$D$73</f>
        <v>0</v>
      </c>
      <c r="EH26" s="13">
        <f>[2]DISP_FEB!$E$73</f>
        <v>0</v>
      </c>
      <c r="EI26" s="13">
        <f>[2]DISP_FEB!$F$73</f>
        <v>0</v>
      </c>
      <c r="EJ26" s="188">
        <f t="shared" si="445"/>
        <v>0</v>
      </c>
      <c r="EK26" s="13">
        <f>[2]DISP_FEB!$G$73</f>
        <v>696</v>
      </c>
      <c r="EL26" s="188">
        <f t="shared" si="446"/>
        <v>1</v>
      </c>
      <c r="EM26" s="13">
        <f>[2]DISP_FEB!$H$73</f>
        <v>0</v>
      </c>
      <c r="EN26" s="188">
        <f t="shared" si="447"/>
        <v>0</v>
      </c>
      <c r="EO26" s="15">
        <v>0</v>
      </c>
      <c r="EP26" s="188">
        <f t="shared" si="470"/>
        <v>0</v>
      </c>
      <c r="EQ26" s="162">
        <f t="shared" si="471"/>
        <v>0</v>
      </c>
      <c r="ER26" s="256">
        <f t="shared" si="448"/>
        <v>0</v>
      </c>
      <c r="ES26" s="305">
        <f t="shared" si="472"/>
        <v>0</v>
      </c>
      <c r="ET26" s="36">
        <f>[2]DISP_FEB!$M$73</f>
        <v>0</v>
      </c>
      <c r="EU26" s="15">
        <v>50</v>
      </c>
      <c r="EX26" s="78" t="s">
        <v>48</v>
      </c>
      <c r="EY26" s="13">
        <f>[2]DISP_MAR!$C$73</f>
        <v>0</v>
      </c>
      <c r="EZ26" s="299">
        <f>[2]DISP_MAR!$D$73</f>
        <v>0</v>
      </c>
      <c r="FA26" s="13">
        <f>[2]DISP_MAR!$E$73</f>
        <v>0</v>
      </c>
      <c r="FB26" s="13">
        <f>[2]DISP_MAR!$F$73</f>
        <v>0</v>
      </c>
      <c r="FC26" s="188">
        <f t="shared" si="449"/>
        <v>0</v>
      </c>
      <c r="FD26" s="13">
        <f>[2]DISP_MAR!$G$73</f>
        <v>744</v>
      </c>
      <c r="FE26" s="188">
        <f t="shared" si="473"/>
        <v>1</v>
      </c>
      <c r="FF26" s="13">
        <f>[2]DISP_MAR!$H$73</f>
        <v>0</v>
      </c>
      <c r="FG26" s="188">
        <f t="shared" si="450"/>
        <v>0</v>
      </c>
      <c r="FH26" s="15">
        <v>0</v>
      </c>
      <c r="FI26" s="188">
        <f t="shared" si="451"/>
        <v>0</v>
      </c>
      <c r="FJ26" s="162">
        <f t="shared" si="474"/>
        <v>0</v>
      </c>
      <c r="FK26" s="256">
        <f t="shared" si="475"/>
        <v>0</v>
      </c>
      <c r="FL26" s="305">
        <f t="shared" si="476"/>
        <v>0</v>
      </c>
      <c r="FM26" s="36">
        <f>[2]DISP_MAR!$M$73</f>
        <v>0</v>
      </c>
      <c r="FN26" s="15">
        <v>50</v>
      </c>
      <c r="FQ26" s="78" t="s">
        <v>48</v>
      </c>
      <c r="FR26" s="13">
        <f>[2]DISP_ABR!$C$73</f>
        <v>0</v>
      </c>
      <c r="FS26" s="299">
        <f>[2]DISP_ABR!$D$73</f>
        <v>0</v>
      </c>
      <c r="FT26" s="13">
        <f>[2]DISP_ABR!$E$73</f>
        <v>0</v>
      </c>
      <c r="FU26" s="13">
        <f>[2]DISP_ABR!$F$73</f>
        <v>0</v>
      </c>
      <c r="FV26" s="188">
        <f t="shared" si="452"/>
        <v>0</v>
      </c>
      <c r="FW26" s="13">
        <f>[2]DISP_ABR!$G$73</f>
        <v>720</v>
      </c>
      <c r="FX26" s="188">
        <f t="shared" si="453"/>
        <v>1</v>
      </c>
      <c r="FY26" s="13">
        <f>[2]DISP_ABR!$H$73</f>
        <v>0</v>
      </c>
      <c r="FZ26" s="188">
        <f t="shared" si="454"/>
        <v>0</v>
      </c>
      <c r="GA26" s="15">
        <v>0</v>
      </c>
      <c r="GB26" s="188">
        <f t="shared" si="477"/>
        <v>0</v>
      </c>
      <c r="GC26" s="188">
        <f t="shared" si="478"/>
        <v>0</v>
      </c>
      <c r="GD26" s="256">
        <f t="shared" si="455"/>
        <v>0</v>
      </c>
      <c r="GE26" s="305">
        <f t="shared" si="456"/>
        <v>0</v>
      </c>
      <c r="GF26" s="36">
        <f>[2]DISP_ABR!$M$73</f>
        <v>0</v>
      </c>
      <c r="GG26" s="15">
        <v>50</v>
      </c>
      <c r="GJ26" s="78" t="s">
        <v>48</v>
      </c>
      <c r="GK26" s="13">
        <f>[2]DISP_MAY!C69</f>
        <v>732</v>
      </c>
      <c r="GL26" s="299">
        <f>[2]DISP_MAY!D69</f>
        <v>491</v>
      </c>
      <c r="GM26" s="13">
        <f>[2]DISP_MAY!E69</f>
        <v>241</v>
      </c>
      <c r="GN26" s="13">
        <f>[2]DISP_MAY!F69</f>
        <v>12</v>
      </c>
      <c r="GO26" s="188">
        <f t="shared" si="457"/>
        <v>1.6129032258064516E-2</v>
      </c>
      <c r="GP26" s="13">
        <f>[2]DISP_MAY!$G$67</f>
        <v>0</v>
      </c>
      <c r="GQ26" s="188">
        <f t="shared" si="458"/>
        <v>0</v>
      </c>
      <c r="GR26" s="13">
        <f>[2]DISP_MAY!$H$69</f>
        <v>0</v>
      </c>
      <c r="GS26" s="188">
        <f t="shared" si="479"/>
        <v>0</v>
      </c>
      <c r="GT26" s="15">
        <v>0</v>
      </c>
      <c r="GU26" s="188">
        <f t="shared" si="480"/>
        <v>0.9838709677419355</v>
      </c>
      <c r="GV26" s="188">
        <f t="shared" si="481"/>
        <v>0.9838709677419355</v>
      </c>
      <c r="GW26" s="256">
        <f t="shared" si="459"/>
        <v>2.3856858846918488E-2</v>
      </c>
      <c r="GX26" s="305">
        <f t="shared" si="482"/>
        <v>0.56706989247311823</v>
      </c>
      <c r="GY26" s="36">
        <f>[2]DISP_MAY!$M$69</f>
        <v>21095</v>
      </c>
      <c r="GZ26" s="15">
        <v>50</v>
      </c>
      <c r="HC26" s="78" t="s">
        <v>48</v>
      </c>
      <c r="HD26" s="13">
        <f>[2]DISP_JUN!$C$73</f>
        <v>0</v>
      </c>
      <c r="HE26" s="299">
        <f>[2]DISP_JUN!$D$73</f>
        <v>0</v>
      </c>
      <c r="HF26" s="13">
        <f>[2]DISP_JUN!$E$73</f>
        <v>0</v>
      </c>
      <c r="HG26" s="13">
        <f>[2]DISP_JUN!$F$73</f>
        <v>0</v>
      </c>
      <c r="HH26" s="188">
        <f t="shared" si="483"/>
        <v>0</v>
      </c>
      <c r="HI26" s="13">
        <f>[2]DISP_JUN!$G$73</f>
        <v>720</v>
      </c>
      <c r="HJ26" s="188">
        <f t="shared" si="483"/>
        <v>1</v>
      </c>
      <c r="HK26" s="13">
        <f>[2]DISP_JUN!$H$73</f>
        <v>0</v>
      </c>
      <c r="HL26" s="257">
        <v>0</v>
      </c>
      <c r="HM26" s="15">
        <v>0</v>
      </c>
      <c r="HN26" s="188">
        <f t="shared" si="484"/>
        <v>0</v>
      </c>
      <c r="HO26" s="188">
        <f t="shared" si="485"/>
        <v>0</v>
      </c>
      <c r="HP26" s="188">
        <f t="shared" si="486"/>
        <v>0</v>
      </c>
      <c r="HQ26" s="305">
        <f t="shared" si="487"/>
        <v>0</v>
      </c>
      <c r="HR26" s="36">
        <f>[2]DISP_JUN!$M$73</f>
        <v>0</v>
      </c>
      <c r="HS26" s="15">
        <v>50</v>
      </c>
    </row>
    <row r="27" spans="1:228" ht="13.8" hidden="1" x14ac:dyDescent="0.25">
      <c r="B27" s="78" t="s">
        <v>49</v>
      </c>
      <c r="C27" s="13">
        <f>[1]DISP_JUL!$C$75</f>
        <v>0</v>
      </c>
      <c r="D27" s="299">
        <f>[1]DISP_JUL!$D$75</f>
        <v>0</v>
      </c>
      <c r="E27" s="13">
        <f>[1]DISP_JUL!$E$75</f>
        <v>0</v>
      </c>
      <c r="F27" s="13">
        <f>[1]DISP_JUL!$F$75</f>
        <v>744</v>
      </c>
      <c r="G27" s="188">
        <f t="shared" si="407"/>
        <v>1</v>
      </c>
      <c r="H27" s="13">
        <f>[1]DISP_JUL!$G$75</f>
        <v>0</v>
      </c>
      <c r="I27" s="188">
        <f t="shared" si="408"/>
        <v>0</v>
      </c>
      <c r="J27" s="13">
        <f>[1]DISP_JUL!$H$75</f>
        <v>0</v>
      </c>
      <c r="K27" s="188">
        <f t="shared" si="409"/>
        <v>0</v>
      </c>
      <c r="L27" s="15">
        <v>0</v>
      </c>
      <c r="M27" s="188">
        <f t="shared" si="410"/>
        <v>0</v>
      </c>
      <c r="N27" s="188">
        <f t="shared" si="411"/>
        <v>0</v>
      </c>
      <c r="O27" s="256">
        <f t="shared" si="460"/>
        <v>1</v>
      </c>
      <c r="P27" s="305">
        <f t="shared" si="461"/>
        <v>0</v>
      </c>
      <c r="Q27" s="36">
        <f>[1]DISP_JUL!$M$75</f>
        <v>0</v>
      </c>
      <c r="R27" s="15">
        <v>50</v>
      </c>
      <c r="U27" s="78" t="s">
        <v>49</v>
      </c>
      <c r="V27" s="13">
        <f>[1]DISP_AGO!$C$75</f>
        <v>0</v>
      </c>
      <c r="W27" s="299">
        <f>[1]DISP_AGO!$D$75</f>
        <v>0</v>
      </c>
      <c r="X27" s="13">
        <f>[1]DISP_AGO!$E$75</f>
        <v>0</v>
      </c>
      <c r="Y27" s="13">
        <f>[1]DISP_AGO!$F$75</f>
        <v>744</v>
      </c>
      <c r="Z27" s="188">
        <f t="shared" si="412"/>
        <v>1</v>
      </c>
      <c r="AA27" s="13">
        <f>[1]DISP_AGO!$G$75</f>
        <v>0</v>
      </c>
      <c r="AB27" s="188">
        <f t="shared" si="413"/>
        <v>0</v>
      </c>
      <c r="AC27" s="13">
        <f>[1]DISP_AGO!$H$75</f>
        <v>0</v>
      </c>
      <c r="AD27" s="188">
        <f t="shared" si="414"/>
        <v>0</v>
      </c>
      <c r="AE27" s="15">
        <v>0</v>
      </c>
      <c r="AF27" s="188">
        <f t="shared" si="415"/>
        <v>0</v>
      </c>
      <c r="AG27" s="162">
        <f t="shared" si="416"/>
        <v>0</v>
      </c>
      <c r="AH27" s="168">
        <f t="shared" si="417"/>
        <v>1</v>
      </c>
      <c r="AI27" s="305">
        <f t="shared" si="418"/>
        <v>0</v>
      </c>
      <c r="AJ27" s="36">
        <f>[1]DISP_AGO!$M$75</f>
        <v>0</v>
      </c>
      <c r="AK27" s="15">
        <v>50</v>
      </c>
      <c r="AN27" s="78" t="s">
        <v>49</v>
      </c>
      <c r="AO27" s="13">
        <f>[1]DISP_SEP!$C$75</f>
        <v>0</v>
      </c>
      <c r="AP27" s="299">
        <f>[1]DISP_SEP!$D$75</f>
        <v>0</v>
      </c>
      <c r="AQ27" s="13">
        <f>[1]DISP_SEP!$E$75</f>
        <v>0</v>
      </c>
      <c r="AR27" s="13">
        <f>[1]DISP_SEP!$F$75</f>
        <v>720</v>
      </c>
      <c r="AS27" s="188">
        <f t="shared" si="419"/>
        <v>1</v>
      </c>
      <c r="AT27" s="13">
        <f>[1]DISP_SEP!$G$75</f>
        <v>0</v>
      </c>
      <c r="AU27" s="188">
        <f t="shared" si="420"/>
        <v>0</v>
      </c>
      <c r="AV27" s="13">
        <f>[1]DISP_SEP!$H$75</f>
        <v>0</v>
      </c>
      <c r="AW27" s="188">
        <f t="shared" si="421"/>
        <v>0</v>
      </c>
      <c r="AX27" s="15">
        <v>0</v>
      </c>
      <c r="AY27" s="188">
        <f t="shared" si="422"/>
        <v>0</v>
      </c>
      <c r="AZ27" s="188">
        <f t="shared" si="423"/>
        <v>0</v>
      </c>
      <c r="BA27" s="256">
        <f t="shared" si="424"/>
        <v>1</v>
      </c>
      <c r="BB27" s="305">
        <f t="shared" si="425"/>
        <v>0</v>
      </c>
      <c r="BC27" s="36">
        <f>[1]DISP_SEP!$M$75</f>
        <v>0</v>
      </c>
      <c r="BD27" s="15">
        <v>50</v>
      </c>
      <c r="BG27" s="78" t="s">
        <v>49</v>
      </c>
      <c r="BH27" s="13">
        <f>[1]DISP_OCT!$C$75</f>
        <v>0</v>
      </c>
      <c r="BI27" s="299">
        <f>[1]DISP_OCT!$D$75</f>
        <v>0</v>
      </c>
      <c r="BJ27" s="13">
        <f>[1]DISP_OCT!$E$75</f>
        <v>0</v>
      </c>
      <c r="BK27" s="13">
        <f>[1]DISP_OCT!$F$75</f>
        <v>744</v>
      </c>
      <c r="BL27" s="188">
        <f t="shared" si="426"/>
        <v>1</v>
      </c>
      <c r="BM27" s="13">
        <f>[1]DISP_OCT!$G$75</f>
        <v>0</v>
      </c>
      <c r="BN27" s="188">
        <f t="shared" si="427"/>
        <v>0</v>
      </c>
      <c r="BO27" s="13">
        <f>[1]DISP_OCT!$H$75</f>
        <v>0</v>
      </c>
      <c r="BP27" s="188">
        <f t="shared" si="428"/>
        <v>0</v>
      </c>
      <c r="BQ27" s="15">
        <v>0</v>
      </c>
      <c r="BR27" s="188">
        <f t="shared" si="429"/>
        <v>0</v>
      </c>
      <c r="BS27" s="188">
        <f t="shared" si="462"/>
        <v>0</v>
      </c>
      <c r="BT27" s="256">
        <f t="shared" si="430"/>
        <v>1</v>
      </c>
      <c r="BU27" s="305">
        <f t="shared" si="431"/>
        <v>0</v>
      </c>
      <c r="BV27" s="36">
        <f>[1]DISP_OCT!$M$75</f>
        <v>0</v>
      </c>
      <c r="BW27" s="15">
        <v>50</v>
      </c>
      <c r="BZ27" s="78" t="s">
        <v>49</v>
      </c>
      <c r="CA27" s="13">
        <f>[1]DISP_NOV!$C$75</f>
        <v>0</v>
      </c>
      <c r="CB27" s="299">
        <f>[1]DISP_NOV!$D$75</f>
        <v>0</v>
      </c>
      <c r="CC27" s="13">
        <f>[1]DISP_NOV!$E$75</f>
        <v>0</v>
      </c>
      <c r="CD27" s="13">
        <f>[1]DISP_NOV!$F$75</f>
        <v>720</v>
      </c>
      <c r="CE27" s="188">
        <f t="shared" si="432"/>
        <v>1</v>
      </c>
      <c r="CF27" s="13">
        <f>[1]DISP_NOV!$G$75</f>
        <v>0</v>
      </c>
      <c r="CG27" s="188">
        <f t="shared" si="433"/>
        <v>0</v>
      </c>
      <c r="CH27" s="13">
        <f>[1]DISP_NOV!$H$75</f>
        <v>0</v>
      </c>
      <c r="CI27" s="188">
        <f t="shared" si="434"/>
        <v>0</v>
      </c>
      <c r="CJ27" s="15">
        <v>0</v>
      </c>
      <c r="CK27" s="188">
        <f t="shared" si="435"/>
        <v>0</v>
      </c>
      <c r="CL27" s="188">
        <f t="shared" si="463"/>
        <v>0</v>
      </c>
      <c r="CM27" s="256">
        <f t="shared" si="436"/>
        <v>1</v>
      </c>
      <c r="CN27" s="305">
        <f t="shared" si="464"/>
        <v>0</v>
      </c>
      <c r="CO27" s="36">
        <f>[1]DISP_NOV!$M$75</f>
        <v>0</v>
      </c>
      <c r="CP27" s="15">
        <v>50</v>
      </c>
      <c r="CS27" s="78" t="s">
        <v>49</v>
      </c>
      <c r="CT27" s="13">
        <f>[1]DISP_DIC!$C$75</f>
        <v>0</v>
      </c>
      <c r="CU27" s="299">
        <f>[1]DISP_DIC!$D$75</f>
        <v>0</v>
      </c>
      <c r="CV27" s="13">
        <f>[1]DISP_DIC!$E$75</f>
        <v>0</v>
      </c>
      <c r="CW27" s="13">
        <f>[1]DISP_DIC!$F$75</f>
        <v>744</v>
      </c>
      <c r="CX27" s="188">
        <f t="shared" si="437"/>
        <v>1</v>
      </c>
      <c r="CY27" s="13">
        <f>[1]DISP_DIC!$G$75</f>
        <v>0</v>
      </c>
      <c r="CZ27" s="188">
        <f t="shared" si="437"/>
        <v>0</v>
      </c>
      <c r="DA27" s="13">
        <f>[1]DISP_DIC!$H$75</f>
        <v>0</v>
      </c>
      <c r="DB27" s="188">
        <f t="shared" ref="DB27" si="490">(DA27/$CS$4)</f>
        <v>0</v>
      </c>
      <c r="DC27" s="15">
        <v>0</v>
      </c>
      <c r="DD27" s="188">
        <f t="shared" si="439"/>
        <v>0</v>
      </c>
      <c r="DE27" s="162">
        <f t="shared" si="466"/>
        <v>0</v>
      </c>
      <c r="DF27" s="256">
        <f t="shared" si="440"/>
        <v>1</v>
      </c>
      <c r="DG27" s="305">
        <f t="shared" si="441"/>
        <v>0</v>
      </c>
      <c r="DH27" s="36">
        <f>[1]DISP_DIC!$M$75</f>
        <v>0</v>
      </c>
      <c r="DI27" s="15">
        <v>50</v>
      </c>
      <c r="DL27" s="78" t="s">
        <v>49</v>
      </c>
      <c r="DM27" s="13">
        <f>[2]DISP_ENE!$C$75</f>
        <v>0</v>
      </c>
      <c r="DN27" s="299">
        <f>[2]DISP_ENE!$D$75</f>
        <v>0</v>
      </c>
      <c r="DO27" s="13">
        <f>[2]DISP_ENE!$E$75</f>
        <v>0</v>
      </c>
      <c r="DP27" s="13">
        <f>[2]DISP_ENE!$F$75</f>
        <v>744</v>
      </c>
      <c r="DQ27" s="188">
        <f t="shared" si="442"/>
        <v>1</v>
      </c>
      <c r="DR27" s="13">
        <f>[2]DISP_ENE!$G$75</f>
        <v>0</v>
      </c>
      <c r="DS27" s="188">
        <f t="shared" si="442"/>
        <v>0</v>
      </c>
      <c r="DT27" s="13">
        <f>[2]DISP_ENE!$H$75</f>
        <v>0</v>
      </c>
      <c r="DU27" s="188">
        <f t="shared" si="442"/>
        <v>0</v>
      </c>
      <c r="DV27" s="15">
        <v>0</v>
      </c>
      <c r="DW27" s="188">
        <f t="shared" si="443"/>
        <v>0</v>
      </c>
      <c r="DX27" s="162">
        <f t="shared" si="467"/>
        <v>0</v>
      </c>
      <c r="DY27" s="256">
        <f t="shared" si="468"/>
        <v>1</v>
      </c>
      <c r="DZ27" s="305">
        <f t="shared" si="469"/>
        <v>0</v>
      </c>
      <c r="EA27" s="36">
        <f>[2]DISP_ENE!$M$75</f>
        <v>0</v>
      </c>
      <c r="EB27" s="15">
        <v>50</v>
      </c>
      <c r="EE27" s="78" t="s">
        <v>49</v>
      </c>
      <c r="EF27" s="13">
        <f>[2]DISP_FEB!$C$75</f>
        <v>696</v>
      </c>
      <c r="EG27" s="299">
        <f>[2]DISP_FEB!$D$75</f>
        <v>0</v>
      </c>
      <c r="EH27" s="13">
        <f>[2]DISP_FEB!$E$75</f>
        <v>696</v>
      </c>
      <c r="EI27" s="13">
        <f>[2]DISP_FEB!$F$75</f>
        <v>0</v>
      </c>
      <c r="EJ27" s="188">
        <f t="shared" si="445"/>
        <v>0</v>
      </c>
      <c r="EK27" s="13">
        <f>[2]DISP_FEB!$G$75</f>
        <v>0</v>
      </c>
      <c r="EL27" s="188">
        <f t="shared" si="446"/>
        <v>0</v>
      </c>
      <c r="EM27" s="13">
        <f>[2]DISP_FEB!$H$75</f>
        <v>0</v>
      </c>
      <c r="EN27" s="188">
        <f t="shared" si="447"/>
        <v>0</v>
      </c>
      <c r="EO27" s="15">
        <v>0</v>
      </c>
      <c r="EP27" s="188">
        <f t="shared" si="470"/>
        <v>1</v>
      </c>
      <c r="EQ27" s="162">
        <f t="shared" si="471"/>
        <v>1</v>
      </c>
      <c r="ER27" s="256">
        <f t="shared" si="448"/>
        <v>0</v>
      </c>
      <c r="ES27" s="305">
        <f t="shared" si="472"/>
        <v>0</v>
      </c>
      <c r="ET27" s="36">
        <f>[2]DISP_FEB!$M$75</f>
        <v>0</v>
      </c>
      <c r="EU27" s="15">
        <v>50</v>
      </c>
      <c r="EX27" s="78" t="s">
        <v>49</v>
      </c>
      <c r="EY27" s="13">
        <f>[2]DISP_MAR!$C$75</f>
        <v>0</v>
      </c>
      <c r="EZ27" s="299">
        <f>[2]DISP_MAR!$D$75</f>
        <v>0</v>
      </c>
      <c r="FA27" s="13">
        <f>[2]DISP_MAR!$E$75</f>
        <v>0</v>
      </c>
      <c r="FB27" s="13">
        <f>[2]DISP_MAR!$F$75</f>
        <v>744</v>
      </c>
      <c r="FC27" s="188">
        <f t="shared" si="449"/>
        <v>1</v>
      </c>
      <c r="FD27" s="13">
        <f>[2]DISP_MAR!$G$75</f>
        <v>0</v>
      </c>
      <c r="FE27" s="188">
        <f t="shared" si="473"/>
        <v>0</v>
      </c>
      <c r="FF27" s="13">
        <f>[2]DISP_MAR!$H$75</f>
        <v>0</v>
      </c>
      <c r="FG27" s="188">
        <f t="shared" si="450"/>
        <v>0</v>
      </c>
      <c r="FH27" s="15">
        <v>0</v>
      </c>
      <c r="FI27" s="188">
        <f t="shared" si="451"/>
        <v>0</v>
      </c>
      <c r="FJ27" s="162">
        <f t="shared" si="474"/>
        <v>0</v>
      </c>
      <c r="FK27" s="256">
        <f t="shared" si="475"/>
        <v>1</v>
      </c>
      <c r="FL27" s="305">
        <f t="shared" si="476"/>
        <v>0</v>
      </c>
      <c r="FM27" s="36">
        <f>[2]DISP_MAR!$M$75</f>
        <v>0</v>
      </c>
      <c r="FN27" s="15">
        <v>50</v>
      </c>
      <c r="FQ27" s="78" t="s">
        <v>49</v>
      </c>
      <c r="FR27" s="13">
        <f>[2]DISP_ABR!$C$75</f>
        <v>0</v>
      </c>
      <c r="FS27" s="299">
        <f>[2]DISP_ABR!$D$75</f>
        <v>0</v>
      </c>
      <c r="FT27" s="13">
        <f>[2]DISP_ABR!$E$75</f>
        <v>0</v>
      </c>
      <c r="FU27" s="13">
        <f>[2]DISP_ABR!$F$75</f>
        <v>720</v>
      </c>
      <c r="FV27" s="188">
        <f t="shared" si="452"/>
        <v>1</v>
      </c>
      <c r="FW27" s="13">
        <f>[2]DISP_ABR!$G$75</f>
        <v>0</v>
      </c>
      <c r="FX27" s="188">
        <f t="shared" si="453"/>
        <v>0</v>
      </c>
      <c r="FY27" s="13">
        <f>[2]DISP_ABR!$H$75</f>
        <v>0</v>
      </c>
      <c r="FZ27" s="188">
        <f t="shared" si="454"/>
        <v>0</v>
      </c>
      <c r="GA27" s="15">
        <v>0</v>
      </c>
      <c r="GB27" s="188">
        <f t="shared" si="477"/>
        <v>0</v>
      </c>
      <c r="GC27" s="188">
        <f t="shared" si="478"/>
        <v>0</v>
      </c>
      <c r="GD27" s="256">
        <f t="shared" si="455"/>
        <v>1</v>
      </c>
      <c r="GE27" s="305">
        <f t="shared" si="456"/>
        <v>0</v>
      </c>
      <c r="GF27" s="36">
        <f>[2]DISP_ABR!$M$75</f>
        <v>0</v>
      </c>
      <c r="GG27" s="15">
        <v>50</v>
      </c>
      <c r="GJ27" s="78" t="s">
        <v>49</v>
      </c>
      <c r="GK27" s="13">
        <f>[2]DISP_MAY!C71</f>
        <v>744</v>
      </c>
      <c r="GL27" s="299">
        <f>[2]DISP_MAY!D71</f>
        <v>621</v>
      </c>
      <c r="GM27" s="13">
        <f>[2]DISP_MAY!E71</f>
        <v>123</v>
      </c>
      <c r="GN27" s="13">
        <f>[2]DISP_MAY!F71</f>
        <v>0</v>
      </c>
      <c r="GO27" s="188">
        <f t="shared" si="457"/>
        <v>0</v>
      </c>
      <c r="GP27" s="13">
        <f>[2]DISP_MAY!$G$69</f>
        <v>0</v>
      </c>
      <c r="GQ27" s="188">
        <f t="shared" si="458"/>
        <v>0</v>
      </c>
      <c r="GR27" s="13">
        <f>[2]DISP_MAY!$H$71</f>
        <v>0</v>
      </c>
      <c r="GS27" s="188">
        <f t="shared" si="479"/>
        <v>0</v>
      </c>
      <c r="GT27" s="15">
        <v>0</v>
      </c>
      <c r="GU27" s="188">
        <f t="shared" si="480"/>
        <v>1</v>
      </c>
      <c r="GV27" s="188">
        <f t="shared" si="481"/>
        <v>1</v>
      </c>
      <c r="GW27" s="256">
        <f t="shared" si="459"/>
        <v>0</v>
      </c>
      <c r="GX27" s="305">
        <f t="shared" si="482"/>
        <v>0.69626344086021508</v>
      </c>
      <c r="GY27" s="36">
        <f>[2]DISP_MAY!$M$71</f>
        <v>25901</v>
      </c>
      <c r="GZ27" s="15">
        <v>50</v>
      </c>
      <c r="HC27" s="78" t="s">
        <v>49</v>
      </c>
      <c r="HD27" s="13">
        <f>[2]DISP_JUN!$C$75</f>
        <v>441</v>
      </c>
      <c r="HE27" s="299">
        <f>[2]DISP_JUN!$D$75</f>
        <v>187</v>
      </c>
      <c r="HF27" s="13">
        <f>[2]DISP_JUN!$E$75</f>
        <v>254</v>
      </c>
      <c r="HG27" s="13">
        <f>[2]DISP_JUN!$F$75</f>
        <v>279</v>
      </c>
      <c r="HH27" s="188">
        <f t="shared" si="483"/>
        <v>0.38750000000000001</v>
      </c>
      <c r="HI27" s="13">
        <f>[2]DISP_JUN!$G$75</f>
        <v>0</v>
      </c>
      <c r="HJ27" s="188">
        <f t="shared" si="483"/>
        <v>0</v>
      </c>
      <c r="HK27" s="13">
        <f>[2]DISP_JUN!$H$75</f>
        <v>0</v>
      </c>
      <c r="HL27" s="257">
        <v>0</v>
      </c>
      <c r="HM27" s="15">
        <v>77.34</v>
      </c>
      <c r="HN27" s="188">
        <f t="shared" si="484"/>
        <v>0.61250000000000004</v>
      </c>
      <c r="HO27" s="188">
        <f t="shared" si="485"/>
        <v>0.50508333333333333</v>
      </c>
      <c r="HP27" s="188">
        <f t="shared" si="486"/>
        <v>0.65583244377369609</v>
      </c>
      <c r="HQ27" s="305">
        <f t="shared" si="487"/>
        <v>0.15230555555555556</v>
      </c>
      <c r="HR27" s="88">
        <f>[2]DISP_JUN!$M$75</f>
        <v>5483</v>
      </c>
      <c r="HS27" s="15">
        <v>50</v>
      </c>
    </row>
    <row r="28" spans="1:228" ht="13.8" hidden="1" x14ac:dyDescent="0.25">
      <c r="B28" s="78" t="s">
        <v>50</v>
      </c>
      <c r="C28" s="13">
        <f>[1]DISP_JUL!$C$79</f>
        <v>0</v>
      </c>
      <c r="D28" s="299">
        <f>[1]DISP_JUL!$D$79</f>
        <v>0</v>
      </c>
      <c r="E28" s="13">
        <f>[1]DISP_JUL!$E$79</f>
        <v>0</v>
      </c>
      <c r="F28" s="13">
        <f>[1]DISP_JUL!$F$79</f>
        <v>0</v>
      </c>
      <c r="G28" s="188">
        <f t="shared" si="407"/>
        <v>0</v>
      </c>
      <c r="H28" s="13">
        <f>[1]DISP_JUL!$G$79</f>
        <v>744</v>
      </c>
      <c r="I28" s="188">
        <f t="shared" si="408"/>
        <v>1</v>
      </c>
      <c r="J28" s="13">
        <f>[1]DISP_JUL!$H$79</f>
        <v>0</v>
      </c>
      <c r="K28" s="188">
        <f t="shared" si="409"/>
        <v>0</v>
      </c>
      <c r="L28" s="15">
        <v>0</v>
      </c>
      <c r="M28" s="188">
        <f t="shared" si="410"/>
        <v>0</v>
      </c>
      <c r="N28" s="188">
        <f t="shared" si="411"/>
        <v>0</v>
      </c>
      <c r="O28" s="256">
        <f t="shared" si="460"/>
        <v>0</v>
      </c>
      <c r="P28" s="305">
        <f t="shared" si="461"/>
        <v>0</v>
      </c>
      <c r="Q28" s="36">
        <f>[1]DISP_JUL!$M$79</f>
        <v>0</v>
      </c>
      <c r="R28" s="15">
        <v>96</v>
      </c>
      <c r="U28" s="78" t="s">
        <v>50</v>
      </c>
      <c r="V28" s="13">
        <f>[1]DISP_AGO!$C$79</f>
        <v>0</v>
      </c>
      <c r="W28" s="299">
        <f>[1]DISP_AGO!$D$79</f>
        <v>0</v>
      </c>
      <c r="X28" s="13">
        <f>[1]DISP_AGO!$E$79</f>
        <v>0</v>
      </c>
      <c r="Y28" s="13">
        <f>[1]DISP_AGO!$F$79</f>
        <v>0</v>
      </c>
      <c r="Z28" s="188">
        <f t="shared" si="412"/>
        <v>0</v>
      </c>
      <c r="AA28" s="13">
        <f>[1]DISP_AGO!$G$79</f>
        <v>744</v>
      </c>
      <c r="AB28" s="188">
        <f t="shared" si="413"/>
        <v>1</v>
      </c>
      <c r="AC28" s="13">
        <f>[1]DISP_AGO!$H$79</f>
        <v>0</v>
      </c>
      <c r="AD28" s="188">
        <f t="shared" si="414"/>
        <v>0</v>
      </c>
      <c r="AE28" s="15">
        <v>0</v>
      </c>
      <c r="AF28" s="188">
        <f t="shared" si="415"/>
        <v>0</v>
      </c>
      <c r="AG28" s="162">
        <f t="shared" si="416"/>
        <v>0</v>
      </c>
      <c r="AH28" s="168">
        <f t="shared" si="417"/>
        <v>0</v>
      </c>
      <c r="AI28" s="305">
        <f t="shared" si="418"/>
        <v>0</v>
      </c>
      <c r="AJ28" s="36">
        <f>[1]DISP_AGO!$M$79</f>
        <v>0</v>
      </c>
      <c r="AK28" s="15">
        <v>96</v>
      </c>
      <c r="AN28" s="78" t="s">
        <v>50</v>
      </c>
      <c r="AO28" s="13">
        <f>[1]DISP_SEP!$C$79</f>
        <v>0</v>
      </c>
      <c r="AP28" s="299">
        <f>[1]DISP_SEP!$D$79</f>
        <v>0</v>
      </c>
      <c r="AQ28" s="13">
        <f>[1]DISP_SEP!$E$79</f>
        <v>0</v>
      </c>
      <c r="AR28" s="13">
        <f>[1]DISP_SEP!$F$79</f>
        <v>0</v>
      </c>
      <c r="AS28" s="188">
        <f t="shared" si="419"/>
        <v>0</v>
      </c>
      <c r="AT28" s="13">
        <f>[1]DISP_SEP!$G$79</f>
        <v>720</v>
      </c>
      <c r="AU28" s="188">
        <f t="shared" si="420"/>
        <v>1</v>
      </c>
      <c r="AV28" s="13">
        <f>[1]DISP_SEP!$H$79</f>
        <v>0</v>
      </c>
      <c r="AW28" s="188">
        <f t="shared" si="421"/>
        <v>0</v>
      </c>
      <c r="AX28" s="15">
        <v>0</v>
      </c>
      <c r="AY28" s="188">
        <f t="shared" si="422"/>
        <v>0</v>
      </c>
      <c r="AZ28" s="188">
        <f t="shared" si="423"/>
        <v>0</v>
      </c>
      <c r="BA28" s="256">
        <f t="shared" si="424"/>
        <v>0</v>
      </c>
      <c r="BB28" s="305">
        <f t="shared" si="425"/>
        <v>0</v>
      </c>
      <c r="BC28" s="36">
        <f>[1]DISP_SEP!$M$79</f>
        <v>0</v>
      </c>
      <c r="BD28" s="15">
        <v>96</v>
      </c>
      <c r="BG28" s="78" t="s">
        <v>50</v>
      </c>
      <c r="BH28" s="13">
        <f>[1]DISP_OCT!$C$79</f>
        <v>0</v>
      </c>
      <c r="BI28" s="299">
        <f>[1]DISP_OCT!$D$79</f>
        <v>0</v>
      </c>
      <c r="BJ28" s="13">
        <f>[1]DISP_OCT!$E$79</f>
        <v>0</v>
      </c>
      <c r="BK28" s="13">
        <f>[1]DISP_OCT!$F$79</f>
        <v>0</v>
      </c>
      <c r="BL28" s="188">
        <f t="shared" si="426"/>
        <v>0</v>
      </c>
      <c r="BM28" s="13">
        <f>[1]DISP_OCT!$G$79</f>
        <v>744</v>
      </c>
      <c r="BN28" s="188">
        <f t="shared" si="427"/>
        <v>1</v>
      </c>
      <c r="BO28" s="13">
        <f>[1]DISP_OCT!$H$79</f>
        <v>0</v>
      </c>
      <c r="BP28" s="188">
        <f t="shared" si="428"/>
        <v>0</v>
      </c>
      <c r="BQ28" s="15">
        <v>0</v>
      </c>
      <c r="BR28" s="188">
        <f t="shared" si="429"/>
        <v>0</v>
      </c>
      <c r="BS28" s="188">
        <f t="shared" si="462"/>
        <v>0</v>
      </c>
      <c r="BT28" s="256">
        <f t="shared" si="430"/>
        <v>0</v>
      </c>
      <c r="BU28" s="305">
        <f t="shared" si="431"/>
        <v>0</v>
      </c>
      <c r="BV28" s="36">
        <f>[1]DISP_OCT!$M$79</f>
        <v>0</v>
      </c>
      <c r="BW28" s="15">
        <v>96</v>
      </c>
      <c r="BZ28" s="78" t="s">
        <v>50</v>
      </c>
      <c r="CA28" s="13">
        <f>[1]DISP_NOV!$C$79</f>
        <v>0</v>
      </c>
      <c r="CB28" s="299">
        <f>[1]DISP_NOV!$D$79</f>
        <v>0</v>
      </c>
      <c r="CC28" s="13">
        <f>[1]DISP_NOV!$E$79</f>
        <v>0</v>
      </c>
      <c r="CD28" s="13">
        <f>[1]DISP_NOV!$F$79</f>
        <v>0</v>
      </c>
      <c r="CE28" s="188">
        <f t="shared" si="432"/>
        <v>0</v>
      </c>
      <c r="CF28" s="13">
        <f>[1]DISP_NOV!$G$79</f>
        <v>720</v>
      </c>
      <c r="CG28" s="188">
        <f t="shared" si="433"/>
        <v>1</v>
      </c>
      <c r="CH28" s="13">
        <f>[1]DISP_NOV!$H$79</f>
        <v>0</v>
      </c>
      <c r="CI28" s="188">
        <f t="shared" si="434"/>
        <v>0</v>
      </c>
      <c r="CJ28" s="15">
        <v>0</v>
      </c>
      <c r="CK28" s="188">
        <f t="shared" si="435"/>
        <v>0</v>
      </c>
      <c r="CL28" s="188">
        <f t="shared" si="463"/>
        <v>0</v>
      </c>
      <c r="CM28" s="256">
        <f t="shared" si="436"/>
        <v>0</v>
      </c>
      <c r="CN28" s="305">
        <f t="shared" si="464"/>
        <v>0</v>
      </c>
      <c r="CO28" s="36">
        <f>[1]DISP_NOV!$M$79</f>
        <v>0</v>
      </c>
      <c r="CP28" s="15">
        <v>96</v>
      </c>
      <c r="CS28" s="78" t="s">
        <v>50</v>
      </c>
      <c r="CT28" s="13">
        <f>[1]DISP_DIC!$C$79</f>
        <v>0</v>
      </c>
      <c r="CU28" s="299">
        <f>[1]DISP_DIC!$D$79</f>
        <v>0</v>
      </c>
      <c r="CV28" s="13">
        <f>[1]DISP_DIC!$E$79</f>
        <v>0</v>
      </c>
      <c r="CW28" s="13">
        <f>[1]DISP_DIC!$F$79</f>
        <v>0</v>
      </c>
      <c r="CX28" s="188">
        <f t="shared" si="437"/>
        <v>0</v>
      </c>
      <c r="CY28" s="13">
        <f>[1]DISP_DIC!$G$79</f>
        <v>744</v>
      </c>
      <c r="CZ28" s="188">
        <f t="shared" si="437"/>
        <v>1</v>
      </c>
      <c r="DA28" s="13">
        <f>[1]DISP_DIC!$H$79</f>
        <v>0</v>
      </c>
      <c r="DB28" s="188">
        <f t="shared" ref="DB28" si="491">(DA28/$CS$4)</f>
        <v>0</v>
      </c>
      <c r="DC28" s="15">
        <v>0</v>
      </c>
      <c r="DD28" s="188">
        <f t="shared" si="439"/>
        <v>0</v>
      </c>
      <c r="DE28" s="162">
        <f t="shared" si="466"/>
        <v>0</v>
      </c>
      <c r="DF28" s="256">
        <f t="shared" si="440"/>
        <v>0</v>
      </c>
      <c r="DG28" s="305">
        <f t="shared" si="441"/>
        <v>0</v>
      </c>
      <c r="DH28" s="36">
        <f>[1]DISP_DIC!$M$79</f>
        <v>0</v>
      </c>
      <c r="DI28" s="15">
        <v>96</v>
      </c>
      <c r="DL28" s="78" t="s">
        <v>50</v>
      </c>
      <c r="DM28" s="13">
        <f>[2]DISP_ENE!$C$79</f>
        <v>0</v>
      </c>
      <c r="DN28" s="299">
        <f>[2]DISP_ENE!$D$79</f>
        <v>0</v>
      </c>
      <c r="DO28" s="13">
        <f>[2]DISP_ENE!$E$79</f>
        <v>0</v>
      </c>
      <c r="DP28" s="13">
        <f>[2]DISP_ENE!$F$79</f>
        <v>0</v>
      </c>
      <c r="DQ28" s="188">
        <f t="shared" si="442"/>
        <v>0</v>
      </c>
      <c r="DR28" s="13">
        <f>[2]DISP_ENE!$G$79</f>
        <v>744</v>
      </c>
      <c r="DS28" s="188">
        <f t="shared" si="442"/>
        <v>1</v>
      </c>
      <c r="DT28" s="13">
        <f>[2]DISP_ENE!$H$79</f>
        <v>0</v>
      </c>
      <c r="DU28" s="188">
        <f t="shared" si="442"/>
        <v>0</v>
      </c>
      <c r="DV28" s="15">
        <v>0</v>
      </c>
      <c r="DW28" s="188">
        <f t="shared" si="443"/>
        <v>0</v>
      </c>
      <c r="DX28" s="162">
        <f t="shared" si="467"/>
        <v>0</v>
      </c>
      <c r="DY28" s="256">
        <f t="shared" si="468"/>
        <v>0</v>
      </c>
      <c r="DZ28" s="305">
        <f t="shared" si="469"/>
        <v>0</v>
      </c>
      <c r="EA28" s="36">
        <f>[2]DISP_ENE!$M$79</f>
        <v>0</v>
      </c>
      <c r="EB28" s="15">
        <v>96</v>
      </c>
      <c r="EE28" s="78" t="s">
        <v>50</v>
      </c>
      <c r="EF28" s="13">
        <f>[2]DISP_FEB!$C$79</f>
        <v>0</v>
      </c>
      <c r="EG28" s="299">
        <f>[2]DISP_FEB!$D$79</f>
        <v>0</v>
      </c>
      <c r="EH28" s="13">
        <f>[2]DISP_FEB!$E$79</f>
        <v>0</v>
      </c>
      <c r="EI28" s="13">
        <f>[2]DISP_FEB!$F$79</f>
        <v>0</v>
      </c>
      <c r="EJ28" s="188">
        <f t="shared" si="445"/>
        <v>0</v>
      </c>
      <c r="EK28" s="13">
        <f>[2]DISP_FEB!$G$79</f>
        <v>696</v>
      </c>
      <c r="EL28" s="188">
        <f t="shared" si="446"/>
        <v>1</v>
      </c>
      <c r="EM28" s="13">
        <f>[2]DISP_FEB!$H$79</f>
        <v>0</v>
      </c>
      <c r="EN28" s="188">
        <f t="shared" si="447"/>
        <v>0</v>
      </c>
      <c r="EO28" s="15">
        <v>0</v>
      </c>
      <c r="EP28" s="188">
        <f t="shared" si="470"/>
        <v>0</v>
      </c>
      <c r="EQ28" s="162">
        <f t="shared" si="471"/>
        <v>0</v>
      </c>
      <c r="ER28" s="256">
        <f t="shared" si="448"/>
        <v>0</v>
      </c>
      <c r="ES28" s="305">
        <f t="shared" si="472"/>
        <v>0</v>
      </c>
      <c r="ET28" s="36">
        <f>[2]DISP_FEB!$M$79</f>
        <v>0</v>
      </c>
      <c r="EU28" s="15">
        <v>96</v>
      </c>
      <c r="EX28" s="78" t="s">
        <v>50</v>
      </c>
      <c r="EY28" s="13">
        <f>[2]DISP_MAR!$C$79</f>
        <v>0</v>
      </c>
      <c r="EZ28" s="299">
        <f>[2]DISP_MAR!$D$79</f>
        <v>0</v>
      </c>
      <c r="FA28" s="13">
        <f>[2]DISP_MAR!$E$79</f>
        <v>0</v>
      </c>
      <c r="FB28" s="13">
        <f>[2]DISP_MAR!$F$79</f>
        <v>0</v>
      </c>
      <c r="FC28" s="188">
        <f t="shared" si="449"/>
        <v>0</v>
      </c>
      <c r="FD28" s="13">
        <f>[2]DISP_MAR!$G$79</f>
        <v>744</v>
      </c>
      <c r="FE28" s="188">
        <f t="shared" si="473"/>
        <v>1</v>
      </c>
      <c r="FF28" s="13">
        <f>[2]DISP_MAR!$H$79</f>
        <v>0</v>
      </c>
      <c r="FG28" s="188">
        <f t="shared" si="450"/>
        <v>0</v>
      </c>
      <c r="FH28" s="15">
        <v>0</v>
      </c>
      <c r="FI28" s="188">
        <f t="shared" si="451"/>
        <v>0</v>
      </c>
      <c r="FJ28" s="162">
        <f t="shared" si="474"/>
        <v>0</v>
      </c>
      <c r="FK28" s="256">
        <f t="shared" si="475"/>
        <v>0</v>
      </c>
      <c r="FL28" s="305">
        <f t="shared" si="476"/>
        <v>0</v>
      </c>
      <c r="FM28" s="36">
        <f>[2]DISP_MAR!$M$79</f>
        <v>0</v>
      </c>
      <c r="FN28" s="15">
        <v>96</v>
      </c>
      <c r="FQ28" s="78" t="s">
        <v>50</v>
      </c>
      <c r="FR28" s="13">
        <f>[2]DISP_ABR!$C$79</f>
        <v>0</v>
      </c>
      <c r="FS28" s="299">
        <f>[2]DISP_ABR!$D$79</f>
        <v>0</v>
      </c>
      <c r="FT28" s="13">
        <f>[2]DISP_ABR!$E$79</f>
        <v>0</v>
      </c>
      <c r="FU28" s="13">
        <f>[2]DISP_ABR!$F$79</f>
        <v>0</v>
      </c>
      <c r="FV28" s="188">
        <f t="shared" si="452"/>
        <v>0</v>
      </c>
      <c r="FW28" s="13">
        <f>[2]DISP_ABR!$G$79</f>
        <v>720</v>
      </c>
      <c r="FX28" s="188">
        <f t="shared" si="453"/>
        <v>1</v>
      </c>
      <c r="FY28" s="13">
        <f>[2]DISP_ABR!$H$79</f>
        <v>0</v>
      </c>
      <c r="FZ28" s="188">
        <f t="shared" si="454"/>
        <v>0</v>
      </c>
      <c r="GA28" s="15">
        <v>0</v>
      </c>
      <c r="GB28" s="188">
        <f t="shared" si="477"/>
        <v>0</v>
      </c>
      <c r="GC28" s="188">
        <f t="shared" si="478"/>
        <v>0</v>
      </c>
      <c r="GD28" s="256">
        <f t="shared" si="455"/>
        <v>0</v>
      </c>
      <c r="GE28" s="305">
        <f t="shared" si="456"/>
        <v>0</v>
      </c>
      <c r="GF28" s="36">
        <f>[2]DISP_ABR!$M$79</f>
        <v>0</v>
      </c>
      <c r="GG28" s="15">
        <v>96</v>
      </c>
      <c r="GJ28" s="78" t="s">
        <v>50</v>
      </c>
      <c r="GK28" s="13">
        <f>[2]DISP_MAY!C75</f>
        <v>0</v>
      </c>
      <c r="GL28" s="299">
        <f>[2]DISP_MAY!D75</f>
        <v>0</v>
      </c>
      <c r="GM28" s="13">
        <f>[2]DISP_MAY!E75</f>
        <v>0</v>
      </c>
      <c r="GN28" s="13">
        <f>[2]DISP_MAY!F75</f>
        <v>744</v>
      </c>
      <c r="GO28" s="188">
        <f t="shared" si="457"/>
        <v>1</v>
      </c>
      <c r="GP28" s="13">
        <f>[2]DISP_MAY!$G$75</f>
        <v>0</v>
      </c>
      <c r="GQ28" s="188">
        <f t="shared" si="458"/>
        <v>0</v>
      </c>
      <c r="GR28" s="13">
        <f>[2]DISP_MAY!$H$75</f>
        <v>0</v>
      </c>
      <c r="GS28" s="188">
        <f t="shared" si="479"/>
        <v>0</v>
      </c>
      <c r="GT28" s="15">
        <v>0</v>
      </c>
      <c r="GU28" s="188">
        <f t="shared" si="480"/>
        <v>0</v>
      </c>
      <c r="GV28" s="188">
        <f t="shared" si="481"/>
        <v>0</v>
      </c>
      <c r="GW28" s="256">
        <f t="shared" si="459"/>
        <v>1</v>
      </c>
      <c r="GX28" s="305">
        <f t="shared" si="482"/>
        <v>0</v>
      </c>
      <c r="GY28" s="36">
        <f>[2]DISP_MAY!$M$75</f>
        <v>0</v>
      </c>
      <c r="GZ28" s="15">
        <v>96</v>
      </c>
      <c r="HC28" s="78" t="s">
        <v>50</v>
      </c>
      <c r="HD28" s="13">
        <f>[2]DISP_JUN!$C$79</f>
        <v>0</v>
      </c>
      <c r="HE28" s="299">
        <f>[2]DISP_JUN!$D$79</f>
        <v>0</v>
      </c>
      <c r="HF28" s="13">
        <f>[2]DISP_JUN!$E$79</f>
        <v>0</v>
      </c>
      <c r="HG28" s="13">
        <f>[2]DISP_JUN!$F$79</f>
        <v>0</v>
      </c>
      <c r="HH28" s="188">
        <f t="shared" si="483"/>
        <v>0</v>
      </c>
      <c r="HI28" s="13">
        <f>[2]DISP_JUN!$G$79</f>
        <v>720</v>
      </c>
      <c r="HJ28" s="188">
        <f t="shared" si="483"/>
        <v>1</v>
      </c>
      <c r="HK28" s="13">
        <f>[2]DISP_JUN!$H$79</f>
        <v>0</v>
      </c>
      <c r="HL28" s="257">
        <v>0</v>
      </c>
      <c r="HM28" s="15">
        <v>0</v>
      </c>
      <c r="HN28" s="188">
        <f t="shared" si="484"/>
        <v>0</v>
      </c>
      <c r="HO28" s="188">
        <f t="shared" si="485"/>
        <v>0</v>
      </c>
      <c r="HP28" s="188">
        <f t="shared" si="486"/>
        <v>0</v>
      </c>
      <c r="HQ28" s="305">
        <f t="shared" si="487"/>
        <v>0</v>
      </c>
      <c r="HR28" s="36">
        <f>[2]DISP_JUN!$M$79</f>
        <v>0</v>
      </c>
      <c r="HS28" s="15">
        <v>96</v>
      </c>
    </row>
    <row r="29" spans="1:228" ht="13.8" hidden="1" x14ac:dyDescent="0.25">
      <c r="A29" s="16"/>
      <c r="B29" s="78" t="s">
        <v>51</v>
      </c>
      <c r="C29" s="13">
        <f>[1]DISP_JUL!$C$81</f>
        <v>4</v>
      </c>
      <c r="D29" s="299">
        <f>[1]DISP_JUL!$D$81</f>
        <v>4</v>
      </c>
      <c r="E29" s="13">
        <f>[1]DISP_JUL!$E$81</f>
        <v>0</v>
      </c>
      <c r="F29" s="13">
        <f>[1]DISP_JUL!$F$81</f>
        <v>740</v>
      </c>
      <c r="G29" s="188">
        <f t="shared" si="407"/>
        <v>0.9946236559139785</v>
      </c>
      <c r="H29" s="13">
        <f>[1]DISP_JUL!$G$81</f>
        <v>0</v>
      </c>
      <c r="I29" s="188">
        <f t="shared" si="408"/>
        <v>0</v>
      </c>
      <c r="J29" s="13">
        <f>[1]DISP_JUL!$H$81</f>
        <v>0</v>
      </c>
      <c r="K29" s="188">
        <f t="shared" si="409"/>
        <v>0</v>
      </c>
      <c r="L29" s="15">
        <v>0</v>
      </c>
      <c r="M29" s="188">
        <f t="shared" si="410"/>
        <v>5.3763440860215058E-3</v>
      </c>
      <c r="N29" s="188">
        <f t="shared" si="411"/>
        <v>5.3763440860215058E-3</v>
      </c>
      <c r="O29" s="256">
        <f t="shared" si="460"/>
        <v>0.9946236559139785</v>
      </c>
      <c r="P29" s="305">
        <f t="shared" si="461"/>
        <v>2.4193548387096774E-4</v>
      </c>
      <c r="Q29" s="88">
        <f>[1]DISP_JUL!$M$81</f>
        <v>9</v>
      </c>
      <c r="R29" s="15">
        <v>50</v>
      </c>
      <c r="T29" s="16"/>
      <c r="U29" s="78" t="s">
        <v>51</v>
      </c>
      <c r="V29" s="13">
        <f>[1]DISP_AGO!$C$81</f>
        <v>0</v>
      </c>
      <c r="W29" s="299">
        <f>[1]DISP_AGO!$D$81</f>
        <v>0</v>
      </c>
      <c r="X29" s="13">
        <f>[1]DISP_AGO!$E$81</f>
        <v>0</v>
      </c>
      <c r="Y29" s="13">
        <f>[1]DISP_AGO!$F$81</f>
        <v>744</v>
      </c>
      <c r="Z29" s="188">
        <f t="shared" si="412"/>
        <v>1</v>
      </c>
      <c r="AA29" s="13">
        <f>[1]DISP_AGO!$G$81</f>
        <v>0</v>
      </c>
      <c r="AB29" s="188">
        <f t="shared" si="413"/>
        <v>0</v>
      </c>
      <c r="AC29" s="13">
        <f>[1]DISP_AGO!$H$81</f>
        <v>0</v>
      </c>
      <c r="AD29" s="188">
        <f t="shared" si="414"/>
        <v>0</v>
      </c>
      <c r="AE29" s="15">
        <v>0</v>
      </c>
      <c r="AF29" s="188">
        <f t="shared" si="415"/>
        <v>0</v>
      </c>
      <c r="AG29" s="162">
        <f t="shared" si="416"/>
        <v>0</v>
      </c>
      <c r="AH29" s="168">
        <f t="shared" si="417"/>
        <v>1</v>
      </c>
      <c r="AI29" s="305">
        <f t="shared" si="418"/>
        <v>0</v>
      </c>
      <c r="AJ29" s="36">
        <f>[1]DISP_AGO!$M$81</f>
        <v>0</v>
      </c>
      <c r="AK29" s="15">
        <v>50</v>
      </c>
      <c r="AM29" s="16"/>
      <c r="AN29" s="78" t="s">
        <v>51</v>
      </c>
      <c r="AO29" s="13">
        <f>[1]DISP_SEP!$C$81</f>
        <v>0</v>
      </c>
      <c r="AP29" s="299">
        <f>[1]DISP_SEP!$D$81</f>
        <v>0</v>
      </c>
      <c r="AQ29" s="13">
        <f>[1]DISP_SEP!$E$81</f>
        <v>0</v>
      </c>
      <c r="AR29" s="13">
        <f>[1]DISP_SEP!$F$81</f>
        <v>720</v>
      </c>
      <c r="AS29" s="188">
        <f t="shared" si="419"/>
        <v>1</v>
      </c>
      <c r="AT29" s="13">
        <f>[1]DISP_SEP!$G$81</f>
        <v>0</v>
      </c>
      <c r="AU29" s="188">
        <f t="shared" si="420"/>
        <v>0</v>
      </c>
      <c r="AV29" s="13">
        <f>[1]DISP_SEP!$H$81</f>
        <v>0</v>
      </c>
      <c r="AW29" s="188">
        <f t="shared" si="421"/>
        <v>0</v>
      </c>
      <c r="AX29" s="15">
        <v>0</v>
      </c>
      <c r="AY29" s="188">
        <f t="shared" si="422"/>
        <v>0</v>
      </c>
      <c r="AZ29" s="188">
        <f t="shared" si="423"/>
        <v>0</v>
      </c>
      <c r="BA29" s="256">
        <f t="shared" si="424"/>
        <v>1</v>
      </c>
      <c r="BB29" s="305">
        <f t="shared" si="425"/>
        <v>0</v>
      </c>
      <c r="BC29" s="36">
        <f>[1]DISP_SEP!$M$81</f>
        <v>0</v>
      </c>
      <c r="BD29" s="15">
        <v>50</v>
      </c>
      <c r="BF29" s="16"/>
      <c r="BG29" s="78" t="s">
        <v>51</v>
      </c>
      <c r="BH29" s="13">
        <f>[1]DISP_OCT!$C$81</f>
        <v>0</v>
      </c>
      <c r="BI29" s="299">
        <f>[1]DISP_OCT!$D$81</f>
        <v>0</v>
      </c>
      <c r="BJ29" s="13">
        <f>[1]DISP_OCT!$E$81</f>
        <v>0</v>
      </c>
      <c r="BK29" s="13">
        <f>[1]DISP_OCT!$F$81</f>
        <v>744</v>
      </c>
      <c r="BL29" s="188">
        <f t="shared" si="426"/>
        <v>1</v>
      </c>
      <c r="BM29" s="13">
        <f>[1]DISP_OCT!$G$81</f>
        <v>0</v>
      </c>
      <c r="BN29" s="188">
        <f t="shared" si="427"/>
        <v>0</v>
      </c>
      <c r="BO29" s="13">
        <f>[1]DISP_OCT!$H$81</f>
        <v>0</v>
      </c>
      <c r="BP29" s="188">
        <f t="shared" si="428"/>
        <v>0</v>
      </c>
      <c r="BQ29" s="15">
        <v>0</v>
      </c>
      <c r="BR29" s="188">
        <f t="shared" si="429"/>
        <v>0</v>
      </c>
      <c r="BS29" s="188">
        <f>((BH29-BQ29)/$BG$4)</f>
        <v>0</v>
      </c>
      <c r="BT29" s="256">
        <f t="shared" si="430"/>
        <v>1</v>
      </c>
      <c r="BU29" s="305">
        <f t="shared" si="431"/>
        <v>0</v>
      </c>
      <c r="BV29" s="36">
        <f>[1]DISP_OCT!$M$81</f>
        <v>0</v>
      </c>
      <c r="BW29" s="15">
        <v>50</v>
      </c>
      <c r="BY29" s="16"/>
      <c r="BZ29" s="78" t="s">
        <v>51</v>
      </c>
      <c r="CA29" s="13">
        <f>[1]DISP_NOV!$C$81</f>
        <v>0</v>
      </c>
      <c r="CB29" s="299">
        <f>[1]DISP_NOV!$D$81</f>
        <v>0</v>
      </c>
      <c r="CC29" s="13">
        <f>[1]DISP_NOV!$E$81</f>
        <v>0</v>
      </c>
      <c r="CD29" s="13">
        <f>[1]DISP_NOV!$F$81</f>
        <v>720</v>
      </c>
      <c r="CE29" s="188">
        <f t="shared" si="432"/>
        <v>1</v>
      </c>
      <c r="CF29" s="13">
        <f>[1]DISP_NOV!$G$81</f>
        <v>0</v>
      </c>
      <c r="CG29" s="188">
        <f t="shared" si="433"/>
        <v>0</v>
      </c>
      <c r="CH29" s="13">
        <f>[1]DISP_NOV!$H$81</f>
        <v>0</v>
      </c>
      <c r="CI29" s="188">
        <f t="shared" si="434"/>
        <v>0</v>
      </c>
      <c r="CJ29" s="15">
        <v>0</v>
      </c>
      <c r="CK29" s="188">
        <f t="shared" si="435"/>
        <v>0</v>
      </c>
      <c r="CL29" s="188">
        <f t="shared" si="463"/>
        <v>0</v>
      </c>
      <c r="CM29" s="256">
        <f t="shared" si="436"/>
        <v>1</v>
      </c>
      <c r="CN29" s="305">
        <f t="shared" si="464"/>
        <v>0</v>
      </c>
      <c r="CO29" s="36">
        <f>[1]DISP_NOV!$M$81</f>
        <v>0</v>
      </c>
      <c r="CP29" s="15">
        <v>50</v>
      </c>
      <c r="CR29" s="16"/>
      <c r="CS29" s="78" t="s">
        <v>51</v>
      </c>
      <c r="CT29" s="13">
        <f>[1]DISP_DIC!$C$81</f>
        <v>0</v>
      </c>
      <c r="CU29" s="299">
        <f>[1]DISP_DIC!$D$81</f>
        <v>0</v>
      </c>
      <c r="CV29" s="13">
        <f>[1]DISP_DIC!$E$81</f>
        <v>0</v>
      </c>
      <c r="CW29" s="13">
        <f>[1]DISP_DIC!$F$81</f>
        <v>744</v>
      </c>
      <c r="CX29" s="188">
        <f t="shared" si="437"/>
        <v>1</v>
      </c>
      <c r="CY29" s="13">
        <f>[1]DISP_DIC!$G$81</f>
        <v>0</v>
      </c>
      <c r="CZ29" s="188">
        <f t="shared" si="437"/>
        <v>0</v>
      </c>
      <c r="DA29" s="13">
        <f>[1]DISP_DIC!$H$81</f>
        <v>0</v>
      </c>
      <c r="DB29" s="188">
        <f t="shared" ref="DB29" si="492">(DA29/$CS$4)</f>
        <v>0</v>
      </c>
      <c r="DC29" s="15">
        <v>0</v>
      </c>
      <c r="DD29" s="188">
        <f t="shared" si="439"/>
        <v>0</v>
      </c>
      <c r="DE29" s="162">
        <f t="shared" si="466"/>
        <v>0</v>
      </c>
      <c r="DF29" s="256">
        <f t="shared" si="440"/>
        <v>1</v>
      </c>
      <c r="DG29" s="305">
        <f t="shared" si="441"/>
        <v>0</v>
      </c>
      <c r="DH29" s="36">
        <f>[1]DISP_DIC!$M$81</f>
        <v>0</v>
      </c>
      <c r="DI29" s="15">
        <v>50</v>
      </c>
      <c r="DK29" s="16"/>
      <c r="DL29" s="78" t="s">
        <v>51</v>
      </c>
      <c r="DM29" s="13">
        <f>[2]DISP_ENE!$C$81</f>
        <v>0</v>
      </c>
      <c r="DN29" s="299">
        <f>[2]DISP_ENE!$D$81</f>
        <v>0</v>
      </c>
      <c r="DO29" s="13">
        <f>[2]DISP_ENE!$E$81</f>
        <v>0</v>
      </c>
      <c r="DP29" s="13">
        <f>[2]DISP_ENE!$F$81</f>
        <v>744</v>
      </c>
      <c r="DQ29" s="188">
        <f t="shared" si="442"/>
        <v>1</v>
      </c>
      <c r="DR29" s="13">
        <f>[2]DISP_ENE!$G$81</f>
        <v>0</v>
      </c>
      <c r="DS29" s="188">
        <f t="shared" si="442"/>
        <v>0</v>
      </c>
      <c r="DT29" s="13">
        <f>[2]DISP_ENE!$H$81</f>
        <v>0</v>
      </c>
      <c r="DU29" s="188">
        <f t="shared" si="442"/>
        <v>0</v>
      </c>
      <c r="DV29" s="15">
        <v>0</v>
      </c>
      <c r="DW29" s="188">
        <f t="shared" si="443"/>
        <v>0</v>
      </c>
      <c r="DX29" s="162">
        <f t="shared" si="467"/>
        <v>0</v>
      </c>
      <c r="DY29" s="256">
        <f t="shared" si="468"/>
        <v>1</v>
      </c>
      <c r="DZ29" s="305">
        <f t="shared" si="469"/>
        <v>0</v>
      </c>
      <c r="EA29" s="36">
        <f>[2]DISP_ENE!$M$81</f>
        <v>0</v>
      </c>
      <c r="EB29" s="15">
        <v>50</v>
      </c>
      <c r="ED29" s="16"/>
      <c r="EE29" s="78" t="s">
        <v>51</v>
      </c>
      <c r="EF29" s="13">
        <f>[2]DISP_FEB!$C$81</f>
        <v>0</v>
      </c>
      <c r="EG29" s="299">
        <f>[2]DISP_FEB!$D$81</f>
        <v>0</v>
      </c>
      <c r="EH29" s="13">
        <f>[2]DISP_FEB!$E$81</f>
        <v>0</v>
      </c>
      <c r="EI29" s="13">
        <f>[2]DISP_FEB!$F$81</f>
        <v>696</v>
      </c>
      <c r="EJ29" s="188">
        <f t="shared" si="445"/>
        <v>1</v>
      </c>
      <c r="EK29" s="13">
        <f>[2]DISP_FEB!$G$81</f>
        <v>0</v>
      </c>
      <c r="EL29" s="188">
        <f t="shared" si="446"/>
        <v>0</v>
      </c>
      <c r="EM29" s="13">
        <f>[2]DISP_FEB!$H$81</f>
        <v>0</v>
      </c>
      <c r="EN29" s="188">
        <f t="shared" si="447"/>
        <v>0</v>
      </c>
      <c r="EO29" s="15">
        <v>0</v>
      </c>
      <c r="EP29" s="188">
        <f t="shared" si="470"/>
        <v>0</v>
      </c>
      <c r="EQ29" s="162">
        <f>((EF29-EO29)/$EE$4)</f>
        <v>0</v>
      </c>
      <c r="ER29" s="256">
        <f t="shared" si="448"/>
        <v>1</v>
      </c>
      <c r="ES29" s="305">
        <f t="shared" si="472"/>
        <v>0</v>
      </c>
      <c r="ET29" s="36">
        <f>[2]DISP_FEB!$M$81</f>
        <v>0</v>
      </c>
      <c r="EU29" s="15">
        <v>50</v>
      </c>
      <c r="EW29" s="16"/>
      <c r="EX29" s="78" t="s">
        <v>51</v>
      </c>
      <c r="EY29" s="13">
        <f>[2]DISP_MAR!$C$81</f>
        <v>0</v>
      </c>
      <c r="EZ29" s="299">
        <f>[2]DISP_MAR!$D$81</f>
        <v>0</v>
      </c>
      <c r="FA29" s="13">
        <f>[2]DISP_MAR!$E$81</f>
        <v>0</v>
      </c>
      <c r="FB29" s="13">
        <f>[2]DISP_MAR!$F$81</f>
        <v>744</v>
      </c>
      <c r="FC29" s="188">
        <f t="shared" si="449"/>
        <v>1</v>
      </c>
      <c r="FD29" s="13">
        <f>[2]DISP_MAR!$G$81</f>
        <v>0</v>
      </c>
      <c r="FE29" s="188">
        <f t="shared" si="473"/>
        <v>0</v>
      </c>
      <c r="FF29" s="13">
        <f>[2]DISP_MAR!$H$81</f>
        <v>0</v>
      </c>
      <c r="FG29" s="188">
        <f t="shared" si="450"/>
        <v>0</v>
      </c>
      <c r="FH29" s="15">
        <v>0</v>
      </c>
      <c r="FI29" s="188">
        <f t="shared" si="451"/>
        <v>0</v>
      </c>
      <c r="FJ29" s="162">
        <f t="shared" si="474"/>
        <v>0</v>
      </c>
      <c r="FK29" s="256">
        <f t="shared" si="475"/>
        <v>1</v>
      </c>
      <c r="FL29" s="305">
        <f t="shared" si="476"/>
        <v>0</v>
      </c>
      <c r="FM29" s="36">
        <f>[2]DISP_MAR!$M$81</f>
        <v>0</v>
      </c>
      <c r="FN29" s="15">
        <v>50</v>
      </c>
      <c r="FP29" s="16"/>
      <c r="FQ29" s="78" t="s">
        <v>51</v>
      </c>
      <c r="FR29" s="13">
        <f>[2]DISP_ABR!$C$81</f>
        <v>0</v>
      </c>
      <c r="FS29" s="299">
        <f>[2]DISP_ABR!$D$81</f>
        <v>0</v>
      </c>
      <c r="FT29" s="13">
        <f>[2]DISP_ABR!$E$81</f>
        <v>0</v>
      </c>
      <c r="FU29" s="13">
        <f>[2]DISP_ABR!$F$81</f>
        <v>720</v>
      </c>
      <c r="FV29" s="188">
        <f t="shared" si="452"/>
        <v>1</v>
      </c>
      <c r="FW29" s="13">
        <f>[2]DISP_ABR!$G$81</f>
        <v>0</v>
      </c>
      <c r="FX29" s="188">
        <f t="shared" si="453"/>
        <v>0</v>
      </c>
      <c r="FY29" s="13">
        <f>[2]DISP_ABR!$H$81</f>
        <v>0</v>
      </c>
      <c r="FZ29" s="188">
        <f t="shared" si="454"/>
        <v>0</v>
      </c>
      <c r="GA29" s="15">
        <v>0</v>
      </c>
      <c r="GB29" s="188">
        <f t="shared" si="477"/>
        <v>0</v>
      </c>
      <c r="GC29" s="188">
        <f t="shared" si="478"/>
        <v>0</v>
      </c>
      <c r="GD29" s="256">
        <f t="shared" si="455"/>
        <v>1</v>
      </c>
      <c r="GE29" s="305">
        <f t="shared" si="456"/>
        <v>0</v>
      </c>
      <c r="GF29" s="36">
        <f>[2]DISP_ABR!$M$81</f>
        <v>0</v>
      </c>
      <c r="GG29" s="15">
        <v>50</v>
      </c>
      <c r="GI29" s="16"/>
      <c r="GJ29" s="78" t="s">
        <v>51</v>
      </c>
      <c r="GK29" s="13">
        <f>[2]DISP_MAY!C77</f>
        <v>2121</v>
      </c>
      <c r="GL29" s="299">
        <f>[2]DISP_MAY!D77</f>
        <v>1471</v>
      </c>
      <c r="GM29" s="13">
        <f>[2]DISP_MAY!E77</f>
        <v>650</v>
      </c>
      <c r="GN29" s="13">
        <f>[2]DISP_MAY!F77</f>
        <v>855</v>
      </c>
      <c r="GO29" s="188">
        <f t="shared" si="457"/>
        <v>1.1491935483870968</v>
      </c>
      <c r="GP29" s="13">
        <f>[2]DISP_MAY!$G$77</f>
        <v>744</v>
      </c>
      <c r="GQ29" s="188">
        <f t="shared" si="458"/>
        <v>1</v>
      </c>
      <c r="GR29" s="13">
        <f>[2]DISP_MAY!$H$77</f>
        <v>0</v>
      </c>
      <c r="GS29" s="188">
        <f t="shared" si="479"/>
        <v>0</v>
      </c>
      <c r="GT29" s="15">
        <v>0</v>
      </c>
      <c r="GU29" s="188">
        <f t="shared" si="480"/>
        <v>2.850806451612903</v>
      </c>
      <c r="GV29" s="188">
        <f t="shared" si="481"/>
        <v>2.850806451612903</v>
      </c>
      <c r="GW29" s="256">
        <f t="shared" si="459"/>
        <v>0.36758383490971624</v>
      </c>
      <c r="GX29" s="305">
        <f t="shared" si="482"/>
        <v>1.5730645161290322</v>
      </c>
      <c r="GY29" s="36">
        <f>[2]DISP_MAY!$M$77</f>
        <v>58518</v>
      </c>
      <c r="GZ29" s="15">
        <v>50</v>
      </c>
      <c r="HB29" s="16"/>
      <c r="HC29" s="78" t="s">
        <v>51</v>
      </c>
      <c r="HD29" s="13">
        <f>[2]DISP_JUN!$C$81</f>
        <v>0</v>
      </c>
      <c r="HE29" s="299">
        <f>[2]DISP_JUN!$D$81</f>
        <v>0</v>
      </c>
      <c r="HF29" s="13">
        <f>[2]DISP_JUN!$E$81</f>
        <v>0</v>
      </c>
      <c r="HG29" s="13">
        <f>[2]DISP_JUN!$F$81</f>
        <v>720</v>
      </c>
      <c r="HH29" s="188">
        <f t="shared" si="483"/>
        <v>1</v>
      </c>
      <c r="HI29" s="13">
        <f>[2]DISP_JUN!$G$81</f>
        <v>0</v>
      </c>
      <c r="HJ29" s="188">
        <f t="shared" si="483"/>
        <v>0</v>
      </c>
      <c r="HK29" s="13">
        <f>[2]DISP_JUN!$H$81</f>
        <v>0</v>
      </c>
      <c r="HL29" s="257">
        <v>0</v>
      </c>
      <c r="HM29" s="15">
        <v>0</v>
      </c>
      <c r="HN29" s="188">
        <f t="shared" si="484"/>
        <v>0</v>
      </c>
      <c r="HO29" s="188">
        <f t="shared" si="485"/>
        <v>0</v>
      </c>
      <c r="HP29" s="188">
        <f t="shared" si="486"/>
        <v>1</v>
      </c>
      <c r="HQ29" s="305">
        <f t="shared" si="487"/>
        <v>0</v>
      </c>
      <c r="HR29" s="36">
        <f>[2]DISP_JUN!$M$81</f>
        <v>0</v>
      </c>
      <c r="HS29" s="15">
        <v>50</v>
      </c>
    </row>
    <row r="30" spans="1:228" ht="13.8" hidden="1" x14ac:dyDescent="0.25">
      <c r="B30" s="78" t="s">
        <v>52</v>
      </c>
      <c r="C30" s="13">
        <f>[1]DISP_JUL!$C$83</f>
        <v>0</v>
      </c>
      <c r="D30" s="299">
        <f>[1]DISP_JUL!$D$83</f>
        <v>0</v>
      </c>
      <c r="E30" s="13">
        <f>[1]DISP_JUL!$E$83</f>
        <v>0</v>
      </c>
      <c r="F30" s="13">
        <f>[1]DISP_JUL!$F$83</f>
        <v>0</v>
      </c>
      <c r="G30" s="188">
        <f t="shared" si="407"/>
        <v>0</v>
      </c>
      <c r="H30" s="13">
        <f>[1]DISP_JUL!$G$83</f>
        <v>744</v>
      </c>
      <c r="I30" s="188">
        <f t="shared" si="408"/>
        <v>1</v>
      </c>
      <c r="J30" s="13">
        <f>[1]DISP_JUL!$H$83</f>
        <v>0</v>
      </c>
      <c r="K30" s="188">
        <f t="shared" si="409"/>
        <v>0</v>
      </c>
      <c r="L30" s="15">
        <v>0</v>
      </c>
      <c r="M30" s="188">
        <f t="shared" si="410"/>
        <v>0</v>
      </c>
      <c r="N30" s="188">
        <f t="shared" si="411"/>
        <v>0</v>
      </c>
      <c r="O30" s="256">
        <f t="shared" si="460"/>
        <v>0</v>
      </c>
      <c r="P30" s="305">
        <f t="shared" si="461"/>
        <v>0</v>
      </c>
      <c r="Q30" s="36">
        <f>[1]DISP_JUL!$M$83</f>
        <v>0</v>
      </c>
      <c r="R30" s="15">
        <v>50</v>
      </c>
      <c r="U30" s="78" t="s">
        <v>52</v>
      </c>
      <c r="V30" s="13">
        <f>[1]DISP_AGO!$C$83</f>
        <v>0</v>
      </c>
      <c r="W30" s="299">
        <f>[1]DISP_AGO!$D$83</f>
        <v>0</v>
      </c>
      <c r="X30" s="13">
        <f>[1]DISP_AGO!$E$83</f>
        <v>0</v>
      </c>
      <c r="Y30" s="13">
        <f>[1]DISP_AGO!$F$83</f>
        <v>0</v>
      </c>
      <c r="Z30" s="188">
        <f t="shared" si="412"/>
        <v>0</v>
      </c>
      <c r="AA30" s="13">
        <f>[1]DISP_AGO!$G$83</f>
        <v>744</v>
      </c>
      <c r="AB30" s="188">
        <f t="shared" si="413"/>
        <v>1</v>
      </c>
      <c r="AC30" s="13">
        <f>[1]DISP_AGO!$H$83</f>
        <v>0</v>
      </c>
      <c r="AD30" s="188">
        <f t="shared" si="414"/>
        <v>0</v>
      </c>
      <c r="AE30" s="15">
        <v>0</v>
      </c>
      <c r="AF30" s="188">
        <f t="shared" si="415"/>
        <v>0</v>
      </c>
      <c r="AG30" s="162">
        <f t="shared" si="416"/>
        <v>0</v>
      </c>
      <c r="AH30" s="168">
        <f t="shared" si="417"/>
        <v>0</v>
      </c>
      <c r="AI30" s="305">
        <f t="shared" si="418"/>
        <v>0</v>
      </c>
      <c r="AJ30" s="36">
        <f>[1]DISP_AGO!$M$83</f>
        <v>0</v>
      </c>
      <c r="AK30" s="15">
        <v>50</v>
      </c>
      <c r="AN30" s="78" t="s">
        <v>52</v>
      </c>
      <c r="AO30" s="13">
        <f>[1]DISP_SEP!$C$83</f>
        <v>0</v>
      </c>
      <c r="AP30" s="299">
        <f>[1]DISP_SEP!$D$83</f>
        <v>0</v>
      </c>
      <c r="AQ30" s="13">
        <f>[1]DISP_SEP!$E$83</f>
        <v>0</v>
      </c>
      <c r="AR30" s="13">
        <f>[1]DISP_SEP!$F$83</f>
        <v>0</v>
      </c>
      <c r="AS30" s="188">
        <f t="shared" si="419"/>
        <v>0</v>
      </c>
      <c r="AT30" s="13">
        <f>[1]DISP_SEP!$G$83</f>
        <v>720</v>
      </c>
      <c r="AU30" s="188">
        <f t="shared" si="420"/>
        <v>1</v>
      </c>
      <c r="AV30" s="13">
        <f>[1]DISP_SEP!$H$83</f>
        <v>0</v>
      </c>
      <c r="AW30" s="188">
        <f t="shared" si="421"/>
        <v>0</v>
      </c>
      <c r="AX30" s="15">
        <v>0</v>
      </c>
      <c r="AY30" s="188">
        <f t="shared" si="422"/>
        <v>0</v>
      </c>
      <c r="AZ30" s="188">
        <f t="shared" si="423"/>
        <v>0</v>
      </c>
      <c r="BA30" s="256">
        <f t="shared" si="424"/>
        <v>0</v>
      </c>
      <c r="BB30" s="305">
        <f t="shared" si="425"/>
        <v>0</v>
      </c>
      <c r="BC30" s="36">
        <f>[1]DISP_SEP!$M$83</f>
        <v>0</v>
      </c>
      <c r="BD30" s="15">
        <v>50</v>
      </c>
      <c r="BG30" s="78" t="s">
        <v>52</v>
      </c>
      <c r="BH30" s="13">
        <f>[1]DISP_OCT!$C$83</f>
        <v>0</v>
      </c>
      <c r="BI30" s="299">
        <f>[1]DISP_OCT!$D$83</f>
        <v>0</v>
      </c>
      <c r="BJ30" s="13">
        <f>[1]DISP_OCT!$E$83</f>
        <v>0</v>
      </c>
      <c r="BK30" s="13">
        <f>[1]DISP_OCT!$F$83</f>
        <v>0</v>
      </c>
      <c r="BL30" s="188">
        <f t="shared" si="426"/>
        <v>0</v>
      </c>
      <c r="BM30" s="13">
        <f>[1]DISP_OCT!$G$83</f>
        <v>744</v>
      </c>
      <c r="BN30" s="188">
        <f t="shared" si="427"/>
        <v>1</v>
      </c>
      <c r="BO30" s="13">
        <f>[1]DISP_OCT!$H$83</f>
        <v>0</v>
      </c>
      <c r="BP30" s="188">
        <f t="shared" si="428"/>
        <v>0</v>
      </c>
      <c r="BQ30" s="15">
        <v>0</v>
      </c>
      <c r="BR30" s="188">
        <f t="shared" si="429"/>
        <v>0</v>
      </c>
      <c r="BS30" s="188">
        <f t="shared" si="462"/>
        <v>0</v>
      </c>
      <c r="BT30" s="256">
        <f t="shared" si="430"/>
        <v>0</v>
      </c>
      <c r="BU30" s="305">
        <f t="shared" si="431"/>
        <v>0</v>
      </c>
      <c r="BV30" s="36">
        <f>[1]DISP_OCT!$M$83</f>
        <v>0</v>
      </c>
      <c r="BW30" s="15">
        <v>50</v>
      </c>
      <c r="BZ30" s="78" t="s">
        <v>52</v>
      </c>
      <c r="CA30" s="13">
        <f>[1]DISP_NOV!$C$83</f>
        <v>0</v>
      </c>
      <c r="CB30" s="299">
        <f>[1]DISP_NOV!$D$83</f>
        <v>0</v>
      </c>
      <c r="CC30" s="13">
        <f>[1]DISP_NOV!$E$83</f>
        <v>0</v>
      </c>
      <c r="CD30" s="13">
        <f>[1]DISP_NOV!$F$83</f>
        <v>0</v>
      </c>
      <c r="CE30" s="188">
        <f t="shared" si="432"/>
        <v>0</v>
      </c>
      <c r="CF30" s="13">
        <f>[1]DISP_NOV!$G$83</f>
        <v>720</v>
      </c>
      <c r="CG30" s="188">
        <f t="shared" si="433"/>
        <v>1</v>
      </c>
      <c r="CH30" s="13">
        <f>[1]DISP_NOV!$H$83</f>
        <v>0</v>
      </c>
      <c r="CI30" s="188">
        <f t="shared" si="434"/>
        <v>0</v>
      </c>
      <c r="CJ30" s="15">
        <v>0</v>
      </c>
      <c r="CK30" s="188">
        <f t="shared" si="435"/>
        <v>0</v>
      </c>
      <c r="CL30" s="188">
        <f t="shared" si="463"/>
        <v>0</v>
      </c>
      <c r="CM30" s="256">
        <f t="shared" si="436"/>
        <v>0</v>
      </c>
      <c r="CN30" s="305">
        <f t="shared" si="464"/>
        <v>0</v>
      </c>
      <c r="CO30" s="36">
        <f>[1]DISP_NOV!$M$83</f>
        <v>0</v>
      </c>
      <c r="CP30" s="15">
        <v>50</v>
      </c>
      <c r="CS30" s="78" t="s">
        <v>52</v>
      </c>
      <c r="CT30" s="13">
        <f>[1]DISP_DIC!$C$83</f>
        <v>0</v>
      </c>
      <c r="CU30" s="299">
        <f>[1]DISP_DIC!$D$83</f>
        <v>0</v>
      </c>
      <c r="CV30" s="13">
        <f>[1]DISP_DIC!$E$83</f>
        <v>0</v>
      </c>
      <c r="CW30" s="13">
        <f>[1]DISP_DIC!$F$83</f>
        <v>0</v>
      </c>
      <c r="CX30" s="188">
        <f t="shared" si="437"/>
        <v>0</v>
      </c>
      <c r="CY30" s="13">
        <f>[1]DISP_DIC!$G$83</f>
        <v>744</v>
      </c>
      <c r="CZ30" s="188">
        <f t="shared" si="437"/>
        <v>1</v>
      </c>
      <c r="DA30" s="13">
        <f>[1]DISP_DIC!$H$83</f>
        <v>0</v>
      </c>
      <c r="DB30" s="188">
        <f t="shared" ref="DB30" si="493">(DA30/$CS$4)</f>
        <v>0</v>
      </c>
      <c r="DC30" s="15">
        <v>0</v>
      </c>
      <c r="DD30" s="188">
        <f t="shared" si="439"/>
        <v>0</v>
      </c>
      <c r="DE30" s="162">
        <f t="shared" si="466"/>
        <v>0</v>
      </c>
      <c r="DF30" s="256">
        <f t="shared" si="440"/>
        <v>0</v>
      </c>
      <c r="DG30" s="305">
        <f t="shared" si="441"/>
        <v>0</v>
      </c>
      <c r="DH30" s="36">
        <f>[1]DISP_DIC!$M$83</f>
        <v>0</v>
      </c>
      <c r="DI30" s="15">
        <v>50</v>
      </c>
      <c r="DL30" s="78" t="s">
        <v>52</v>
      </c>
      <c r="DM30" s="13">
        <f>[2]DISP_ENE!$C$83</f>
        <v>0</v>
      </c>
      <c r="DN30" s="299">
        <f>[2]DISP_ENE!$D$83</f>
        <v>0</v>
      </c>
      <c r="DO30" s="13">
        <f>[2]DISP_ENE!$E$83</f>
        <v>0</v>
      </c>
      <c r="DP30" s="13">
        <f>[2]DISP_ENE!$F$83</f>
        <v>0</v>
      </c>
      <c r="DQ30" s="188">
        <f t="shared" si="442"/>
        <v>0</v>
      </c>
      <c r="DR30" s="13">
        <f>[2]DISP_ENE!$G$83</f>
        <v>744</v>
      </c>
      <c r="DS30" s="188">
        <f t="shared" si="442"/>
        <v>1</v>
      </c>
      <c r="DT30" s="13">
        <f>[2]DISP_ENE!$H$83</f>
        <v>0</v>
      </c>
      <c r="DU30" s="188">
        <f t="shared" si="442"/>
        <v>0</v>
      </c>
      <c r="DV30" s="15">
        <v>0</v>
      </c>
      <c r="DW30" s="188">
        <f t="shared" si="443"/>
        <v>0</v>
      </c>
      <c r="DX30" s="162">
        <f t="shared" si="467"/>
        <v>0</v>
      </c>
      <c r="DY30" s="256">
        <f t="shared" si="468"/>
        <v>0</v>
      </c>
      <c r="DZ30" s="305">
        <f t="shared" si="469"/>
        <v>0</v>
      </c>
      <c r="EA30" s="36">
        <f>[2]DISP_ENE!$M$83</f>
        <v>0</v>
      </c>
      <c r="EB30" s="15">
        <v>50</v>
      </c>
      <c r="EE30" s="78" t="s">
        <v>52</v>
      </c>
      <c r="EF30" s="13">
        <f>[2]DISP_FEB!$C$83</f>
        <v>0</v>
      </c>
      <c r="EG30" s="299">
        <f>[2]DISP_FEB!$D$83</f>
        <v>0</v>
      </c>
      <c r="EH30" s="13">
        <f>[2]DISP_FEB!$E$83</f>
        <v>0</v>
      </c>
      <c r="EI30" s="13">
        <f>[2]DISP_FEB!$F$83</f>
        <v>0</v>
      </c>
      <c r="EJ30" s="188">
        <f t="shared" si="445"/>
        <v>0</v>
      </c>
      <c r="EK30" s="13">
        <f>[2]DISP_FEB!$G$83</f>
        <v>696</v>
      </c>
      <c r="EL30" s="188">
        <f t="shared" si="446"/>
        <v>1</v>
      </c>
      <c r="EM30" s="13">
        <f>[2]DISP_FEB!$H$83</f>
        <v>0</v>
      </c>
      <c r="EN30" s="188">
        <f t="shared" si="447"/>
        <v>0</v>
      </c>
      <c r="EO30" s="15">
        <v>0</v>
      </c>
      <c r="EP30" s="188">
        <f t="shared" si="470"/>
        <v>0</v>
      </c>
      <c r="EQ30" s="162">
        <f t="shared" si="471"/>
        <v>0</v>
      </c>
      <c r="ER30" s="256">
        <f t="shared" si="448"/>
        <v>0</v>
      </c>
      <c r="ES30" s="305">
        <f t="shared" si="472"/>
        <v>0</v>
      </c>
      <c r="ET30" s="36">
        <f>[2]DISP_FEB!$M$83</f>
        <v>0</v>
      </c>
      <c r="EU30" s="15">
        <v>50</v>
      </c>
      <c r="EX30" s="78" t="s">
        <v>52</v>
      </c>
      <c r="EY30" s="13">
        <f>[2]DISP_MAR!$C$83</f>
        <v>0</v>
      </c>
      <c r="EZ30" s="299">
        <f>[2]DISP_MAR!$D$83</f>
        <v>0</v>
      </c>
      <c r="FA30" s="13">
        <f>[2]DISP_MAR!$E$83</f>
        <v>0</v>
      </c>
      <c r="FB30" s="13">
        <f>[2]DISP_MAR!$F$83</f>
        <v>0</v>
      </c>
      <c r="FC30" s="188">
        <f t="shared" si="449"/>
        <v>0</v>
      </c>
      <c r="FD30" s="13">
        <f>[2]DISP_MAR!$G$83</f>
        <v>744</v>
      </c>
      <c r="FE30" s="188">
        <f t="shared" si="473"/>
        <v>1</v>
      </c>
      <c r="FF30" s="13">
        <f>[2]DISP_MAR!$H$83</f>
        <v>0</v>
      </c>
      <c r="FG30" s="188">
        <f t="shared" si="450"/>
        <v>0</v>
      </c>
      <c r="FH30" s="15">
        <v>0</v>
      </c>
      <c r="FI30" s="188">
        <f t="shared" si="451"/>
        <v>0</v>
      </c>
      <c r="FJ30" s="162">
        <f t="shared" si="474"/>
        <v>0</v>
      </c>
      <c r="FK30" s="256">
        <f t="shared" si="475"/>
        <v>0</v>
      </c>
      <c r="FL30" s="305">
        <f t="shared" si="476"/>
        <v>0</v>
      </c>
      <c r="FM30" s="36">
        <f>[2]DISP_MAR!$M$83</f>
        <v>0</v>
      </c>
      <c r="FN30" s="15">
        <v>50</v>
      </c>
      <c r="FQ30" s="78" t="s">
        <v>52</v>
      </c>
      <c r="FR30" s="13">
        <f>[2]DISP_ABR!$C$83</f>
        <v>0</v>
      </c>
      <c r="FS30" s="299">
        <f>[2]DISP_ABR!$D$83</f>
        <v>0</v>
      </c>
      <c r="FT30" s="13">
        <f>[2]DISP_ABR!$E$83</f>
        <v>0</v>
      </c>
      <c r="FU30" s="13">
        <f>[2]DISP_ABR!$F$83</f>
        <v>0</v>
      </c>
      <c r="FV30" s="188">
        <f t="shared" si="452"/>
        <v>0</v>
      </c>
      <c r="FW30" s="13">
        <f>[2]DISP_ABR!$G$83</f>
        <v>720</v>
      </c>
      <c r="FX30" s="188">
        <f t="shared" si="453"/>
        <v>1</v>
      </c>
      <c r="FY30" s="13">
        <f>[2]DISP_ABR!$H$83</f>
        <v>0</v>
      </c>
      <c r="FZ30" s="188">
        <f t="shared" si="454"/>
        <v>0</v>
      </c>
      <c r="GA30" s="15">
        <v>0</v>
      </c>
      <c r="GB30" s="188">
        <f t="shared" si="477"/>
        <v>0</v>
      </c>
      <c r="GC30" s="188">
        <f t="shared" si="478"/>
        <v>0</v>
      </c>
      <c r="GD30" s="256">
        <f t="shared" si="455"/>
        <v>0</v>
      </c>
      <c r="GE30" s="305">
        <f t="shared" si="456"/>
        <v>0</v>
      </c>
      <c r="GF30" s="36">
        <f>[2]DISP_ABR!$M$83</f>
        <v>0</v>
      </c>
      <c r="GG30" s="15">
        <v>50</v>
      </c>
      <c r="GJ30" s="78" t="s">
        <v>52</v>
      </c>
      <c r="GK30" s="13">
        <f>[2]DISP_MAY!C79</f>
        <v>0</v>
      </c>
      <c r="GL30" s="299">
        <f>[2]DISP_MAY!D79</f>
        <v>0</v>
      </c>
      <c r="GM30" s="13">
        <f>[2]DISP_MAY!E79</f>
        <v>0</v>
      </c>
      <c r="GN30" s="13">
        <f>[2]DISP_MAY!F79</f>
        <v>0</v>
      </c>
      <c r="GO30" s="188">
        <f t="shared" si="457"/>
        <v>0</v>
      </c>
      <c r="GP30" s="13">
        <f>[2]DISP_MAY!$G$79</f>
        <v>744</v>
      </c>
      <c r="GQ30" s="188">
        <f t="shared" si="458"/>
        <v>1</v>
      </c>
      <c r="GR30" s="13">
        <f>[2]DISP_MAY!$H$79</f>
        <v>0</v>
      </c>
      <c r="GS30" s="188">
        <f t="shared" si="479"/>
        <v>0</v>
      </c>
      <c r="GT30" s="15">
        <v>0</v>
      </c>
      <c r="GU30" s="188">
        <f t="shared" si="480"/>
        <v>0</v>
      </c>
      <c r="GV30" s="188">
        <f t="shared" si="481"/>
        <v>0</v>
      </c>
      <c r="GW30" s="256">
        <f t="shared" si="459"/>
        <v>0</v>
      </c>
      <c r="GX30" s="305">
        <f t="shared" si="482"/>
        <v>0</v>
      </c>
      <c r="GY30" s="36">
        <f>[2]DISP_MAY!$M$79</f>
        <v>0</v>
      </c>
      <c r="GZ30" s="15">
        <v>50</v>
      </c>
      <c r="HC30" s="78" t="s">
        <v>52</v>
      </c>
      <c r="HD30" s="13">
        <f>[2]DISP_JUN!$C$83</f>
        <v>0</v>
      </c>
      <c r="HE30" s="299">
        <f>[2]DISP_JUN!$D$83</f>
        <v>0</v>
      </c>
      <c r="HF30" s="13">
        <f>[2]DISP_JUN!$E$83</f>
        <v>0</v>
      </c>
      <c r="HG30" s="13">
        <f>[2]DISP_JUN!$F$83</f>
        <v>0</v>
      </c>
      <c r="HH30" s="188">
        <f t="shared" si="483"/>
        <v>0</v>
      </c>
      <c r="HI30" s="13">
        <f>[2]DISP_JUN!$G$83</f>
        <v>720</v>
      </c>
      <c r="HJ30" s="188">
        <f t="shared" si="483"/>
        <v>1</v>
      </c>
      <c r="HK30" s="13">
        <f>[2]DISP_JUN!$H$83</f>
        <v>0</v>
      </c>
      <c r="HL30" s="257">
        <v>0</v>
      </c>
      <c r="HM30" s="15">
        <v>0</v>
      </c>
      <c r="HN30" s="188">
        <f t="shared" si="484"/>
        <v>0</v>
      </c>
      <c r="HO30" s="188">
        <f t="shared" si="485"/>
        <v>0</v>
      </c>
      <c r="HP30" s="188">
        <f t="shared" si="486"/>
        <v>0</v>
      </c>
      <c r="HQ30" s="305">
        <f t="shared" si="487"/>
        <v>0</v>
      </c>
      <c r="HR30" s="36">
        <f>[2]DISP_JUN!$M$83</f>
        <v>0</v>
      </c>
      <c r="HS30" s="15">
        <v>50</v>
      </c>
    </row>
    <row r="31" spans="1:228" ht="13.8" hidden="1" x14ac:dyDescent="0.25">
      <c r="B31" s="78" t="s">
        <v>53</v>
      </c>
      <c r="C31" s="13">
        <f>[1]DISP_JUL!$C$85</f>
        <v>686</v>
      </c>
      <c r="D31" s="299">
        <f>[1]DISP_JUL!$D$85</f>
        <v>520</v>
      </c>
      <c r="E31" s="13">
        <f>[1]DISP_JUL!$E$85</f>
        <v>166</v>
      </c>
      <c r="F31" s="13">
        <f>[1]DISP_JUL!$F$85</f>
        <v>12</v>
      </c>
      <c r="G31" s="188">
        <f t="shared" si="407"/>
        <v>1.6129032258064516E-2</v>
      </c>
      <c r="H31" s="13">
        <f>[1]DISP_JUL!$G$85</f>
        <v>0</v>
      </c>
      <c r="I31" s="188">
        <f t="shared" si="408"/>
        <v>0</v>
      </c>
      <c r="J31" s="13">
        <f>[1]DISP_JUL!$H$85</f>
        <v>46</v>
      </c>
      <c r="K31" s="188">
        <f t="shared" si="409"/>
        <v>6.1827956989247312E-2</v>
      </c>
      <c r="L31" s="15">
        <v>0</v>
      </c>
      <c r="M31" s="188">
        <f t="shared" si="410"/>
        <v>0.92204301075268813</v>
      </c>
      <c r="N31" s="188">
        <f t="shared" si="411"/>
        <v>0.92204301075268813</v>
      </c>
      <c r="O31" s="256">
        <f t="shared" si="460"/>
        <v>2.2556390977443608E-2</v>
      </c>
      <c r="P31" s="305">
        <f t="shared" si="461"/>
        <v>0.49263440860215052</v>
      </c>
      <c r="Q31" s="88">
        <f>[1]DISP_JUL!$M$85</f>
        <v>18326</v>
      </c>
      <c r="R31" s="15">
        <v>50</v>
      </c>
      <c r="U31" s="78" t="s">
        <v>53</v>
      </c>
      <c r="V31" s="13">
        <f>[1]DISP_AGO!$C$85</f>
        <v>741</v>
      </c>
      <c r="W31" s="299">
        <f>[1]DISP_AGO!$D$85</f>
        <v>477</v>
      </c>
      <c r="X31" s="13">
        <f>[1]DISP_AGO!$E$85</f>
        <v>264</v>
      </c>
      <c r="Y31" s="13">
        <f>[1]DISP_AGO!$F$85</f>
        <v>0</v>
      </c>
      <c r="Z31" s="188">
        <f t="shared" si="412"/>
        <v>0</v>
      </c>
      <c r="AA31" s="13">
        <f>[1]DISP_AGO!$G$85</f>
        <v>0</v>
      </c>
      <c r="AB31" s="188">
        <f t="shared" si="413"/>
        <v>0</v>
      </c>
      <c r="AC31" s="13">
        <f>[1]DISP_AGO!$H$85</f>
        <v>3</v>
      </c>
      <c r="AD31" s="188">
        <f t="shared" si="414"/>
        <v>4.0322580645161289E-3</v>
      </c>
      <c r="AE31" s="15">
        <v>0</v>
      </c>
      <c r="AF31" s="188">
        <f t="shared" si="415"/>
        <v>0.99596774193548387</v>
      </c>
      <c r="AG31" s="162">
        <f t="shared" si="416"/>
        <v>0.99596774193548387</v>
      </c>
      <c r="AH31" s="168">
        <f t="shared" si="417"/>
        <v>0</v>
      </c>
      <c r="AI31" s="305">
        <f t="shared" si="418"/>
        <v>0.41029569892473117</v>
      </c>
      <c r="AJ31" s="88">
        <f>[1]DISP_AGO!$M$85</f>
        <v>15263</v>
      </c>
      <c r="AK31" s="15">
        <v>50</v>
      </c>
      <c r="AN31" s="78" t="s">
        <v>53</v>
      </c>
      <c r="AO31" s="13">
        <f>[1]DISP_SEP!$C$85</f>
        <v>705</v>
      </c>
      <c r="AP31" s="299">
        <f>[1]DISP_SEP!$D$85</f>
        <v>407</v>
      </c>
      <c r="AQ31" s="13">
        <f>[1]DISP_SEP!$E$85</f>
        <v>298</v>
      </c>
      <c r="AR31" s="13">
        <f>[1]DISP_SEP!$F$85</f>
        <v>15</v>
      </c>
      <c r="AS31" s="188">
        <f t="shared" si="419"/>
        <v>2.0833333333333332E-2</v>
      </c>
      <c r="AT31" s="13">
        <f>[1]DISP_SEP!$G$85</f>
        <v>0</v>
      </c>
      <c r="AU31" s="188">
        <f t="shared" si="420"/>
        <v>0</v>
      </c>
      <c r="AV31" s="13">
        <f>[1]DISP_SEP!$H$85</f>
        <v>0</v>
      </c>
      <c r="AW31" s="188">
        <f t="shared" si="421"/>
        <v>0</v>
      </c>
      <c r="AX31" s="15">
        <v>0</v>
      </c>
      <c r="AY31" s="188">
        <f t="shared" si="422"/>
        <v>0.97916666666666663</v>
      </c>
      <c r="AZ31" s="188">
        <f t="shared" si="423"/>
        <v>0.97916666666666663</v>
      </c>
      <c r="BA31" s="256">
        <f t="shared" si="424"/>
        <v>3.5545023696682464E-2</v>
      </c>
      <c r="BB31" s="305">
        <f t="shared" si="425"/>
        <v>0.38955555555555554</v>
      </c>
      <c r="BC31" s="88">
        <f>[1]DISP_SEP!$M$85</f>
        <v>14024</v>
      </c>
      <c r="BD31" s="15">
        <v>50</v>
      </c>
      <c r="BG31" s="78" t="s">
        <v>53</v>
      </c>
      <c r="BH31" s="13">
        <f>[1]DISP_OCT!$C$85</f>
        <v>719</v>
      </c>
      <c r="BI31" s="299">
        <f>[1]DISP_OCT!$D$85</f>
        <v>455</v>
      </c>
      <c r="BJ31" s="13">
        <f>[1]DISP_OCT!$E$85</f>
        <v>264</v>
      </c>
      <c r="BK31" s="13">
        <f>[1]DISP_OCT!$F$85</f>
        <v>11</v>
      </c>
      <c r="BL31" s="188">
        <f t="shared" si="426"/>
        <v>1.4784946236559141E-2</v>
      </c>
      <c r="BM31" s="13">
        <f>[1]DISP_OCT!$G$85</f>
        <v>0</v>
      </c>
      <c r="BN31" s="188">
        <f t="shared" si="427"/>
        <v>0</v>
      </c>
      <c r="BO31" s="13">
        <f>[1]DISP_OCT!$H$85</f>
        <v>14</v>
      </c>
      <c r="BP31" s="188">
        <f t="shared" si="428"/>
        <v>1.8817204301075269E-2</v>
      </c>
      <c r="BQ31" s="15">
        <v>0</v>
      </c>
      <c r="BR31" s="188">
        <f t="shared" si="429"/>
        <v>0.96639784946236562</v>
      </c>
      <c r="BS31" s="188">
        <f t="shared" si="462"/>
        <v>0.96639784946236562</v>
      </c>
      <c r="BT31" s="256">
        <f t="shared" si="430"/>
        <v>2.3605150214592276E-2</v>
      </c>
      <c r="BU31" s="305">
        <f t="shared" si="431"/>
        <v>0.39795698924731182</v>
      </c>
      <c r="BV31" s="88">
        <f>[1]DISP_OCT!$M$85</f>
        <v>14804</v>
      </c>
      <c r="BW31" s="15">
        <v>50</v>
      </c>
      <c r="BZ31" s="78" t="s">
        <v>53</v>
      </c>
      <c r="CA31" s="13">
        <f>[1]DISP_NOV!$C$85</f>
        <v>669</v>
      </c>
      <c r="CB31" s="299">
        <f>[1]DISP_NOV!$D$85</f>
        <v>402</v>
      </c>
      <c r="CC31" s="13">
        <f>[1]DISP_NOV!$E$85</f>
        <v>267</v>
      </c>
      <c r="CD31" s="13">
        <f>[1]DISP_NOV!$F$85</f>
        <v>29</v>
      </c>
      <c r="CE31" s="188">
        <f t="shared" si="432"/>
        <v>4.027777777777778E-2</v>
      </c>
      <c r="CF31" s="13">
        <f>[1]DISP_NOV!$G$85</f>
        <v>0</v>
      </c>
      <c r="CG31" s="188">
        <f t="shared" si="433"/>
        <v>0</v>
      </c>
      <c r="CH31" s="13">
        <f>[1]DISP_NOV!$H$85</f>
        <v>22</v>
      </c>
      <c r="CI31" s="188">
        <f t="shared" si="434"/>
        <v>3.0555555555555555E-2</v>
      </c>
      <c r="CJ31" s="15">
        <v>0</v>
      </c>
      <c r="CK31" s="188">
        <f t="shared" si="435"/>
        <v>0.9291666666666667</v>
      </c>
      <c r="CL31" s="188">
        <f t="shared" si="463"/>
        <v>0.9291666666666667</v>
      </c>
      <c r="CM31" s="256">
        <f t="shared" si="436"/>
        <v>6.7285382830626447E-2</v>
      </c>
      <c r="CN31" s="305">
        <f t="shared" si="464"/>
        <v>0.35133333333333333</v>
      </c>
      <c r="CO31" s="88">
        <f>[1]DISP_NOV!$M$85</f>
        <v>12648</v>
      </c>
      <c r="CP31" s="15">
        <v>50</v>
      </c>
      <c r="CS31" s="78" t="s">
        <v>53</v>
      </c>
      <c r="CT31" s="13">
        <f>[1]DISP_DIC!$C$85</f>
        <v>621</v>
      </c>
      <c r="CU31" s="299">
        <f>[1]DISP_DIC!$D$85</f>
        <v>218</v>
      </c>
      <c r="CV31" s="13">
        <f>[1]DISP_DIC!$E$85</f>
        <v>403</v>
      </c>
      <c r="CW31" s="13">
        <f>[1]DISP_DIC!$F$85</f>
        <v>0</v>
      </c>
      <c r="CX31" s="188">
        <f t="shared" si="437"/>
        <v>0</v>
      </c>
      <c r="CY31" s="13">
        <f>[1]DISP_DIC!$G$85</f>
        <v>112</v>
      </c>
      <c r="CZ31" s="188">
        <f t="shared" si="437"/>
        <v>0.15053763440860216</v>
      </c>
      <c r="DA31" s="13">
        <f>[1]DISP_DIC!$H$85</f>
        <v>11</v>
      </c>
      <c r="DB31" s="188">
        <f t="shared" ref="DB31" si="494">(DA31/$CS$4)</f>
        <v>1.4784946236559141E-2</v>
      </c>
      <c r="DC31" s="15">
        <v>0</v>
      </c>
      <c r="DD31" s="188">
        <f t="shared" si="439"/>
        <v>0.83467741935483875</v>
      </c>
      <c r="DE31" s="162">
        <f t="shared" si="466"/>
        <v>0.83467741935483875</v>
      </c>
      <c r="DF31" s="256">
        <f t="shared" si="440"/>
        <v>0</v>
      </c>
      <c r="DG31" s="305">
        <f t="shared" si="441"/>
        <v>0.17701612903225805</v>
      </c>
      <c r="DH31" s="88">
        <f>[1]DISP_DIC!$M$85</f>
        <v>6585</v>
      </c>
      <c r="DI31" s="15">
        <v>50</v>
      </c>
      <c r="DL31" s="78" t="s">
        <v>53</v>
      </c>
      <c r="DM31" s="13">
        <f>[2]DISP_ENE!$C$85</f>
        <v>0</v>
      </c>
      <c r="DN31" s="299">
        <f>[2]DISP_ENE!$D$85</f>
        <v>0</v>
      </c>
      <c r="DO31" s="13">
        <f>[2]DISP_ENE!$E$85</f>
        <v>0</v>
      </c>
      <c r="DP31" s="13">
        <f>[2]DISP_ENE!$F$85</f>
        <v>0</v>
      </c>
      <c r="DQ31" s="188">
        <f t="shared" si="442"/>
        <v>0</v>
      </c>
      <c r="DR31" s="13">
        <f>[2]DISP_ENE!$G$85</f>
        <v>744</v>
      </c>
      <c r="DS31" s="188">
        <f t="shared" si="442"/>
        <v>1</v>
      </c>
      <c r="DT31" s="13">
        <f>[2]DISP_ENE!$H$85</f>
        <v>0</v>
      </c>
      <c r="DU31" s="188">
        <f t="shared" si="442"/>
        <v>0</v>
      </c>
      <c r="DV31" s="15">
        <v>0</v>
      </c>
      <c r="DW31" s="188">
        <f t="shared" si="443"/>
        <v>0</v>
      </c>
      <c r="DX31" s="162">
        <f t="shared" si="467"/>
        <v>0</v>
      </c>
      <c r="DY31" s="256">
        <f t="shared" si="468"/>
        <v>0</v>
      </c>
      <c r="DZ31" s="305">
        <f t="shared" si="469"/>
        <v>0</v>
      </c>
      <c r="EA31" s="36">
        <f>[2]DISP_ENE!$M$85</f>
        <v>0</v>
      </c>
      <c r="EB31" s="15">
        <v>50</v>
      </c>
      <c r="EE31" s="78" t="s">
        <v>53</v>
      </c>
      <c r="EF31" s="13">
        <f>[2]DISP_FEB!$C$85</f>
        <v>0</v>
      </c>
      <c r="EG31" s="299">
        <f>[2]DISP_FEB!$D$85</f>
        <v>0</v>
      </c>
      <c r="EH31" s="13">
        <f>[2]DISP_FEB!$E$85</f>
        <v>0</v>
      </c>
      <c r="EI31" s="13">
        <f>[2]DISP_FEB!$F$85</f>
        <v>0</v>
      </c>
      <c r="EJ31" s="188">
        <f t="shared" si="445"/>
        <v>0</v>
      </c>
      <c r="EK31" s="13">
        <f>[2]DISP_FEB!$G$85</f>
        <v>696</v>
      </c>
      <c r="EL31" s="188">
        <f t="shared" si="446"/>
        <v>1</v>
      </c>
      <c r="EM31" s="13">
        <f>[2]DISP_FEB!$H$85</f>
        <v>0</v>
      </c>
      <c r="EN31" s="188">
        <f t="shared" si="447"/>
        <v>0</v>
      </c>
      <c r="EO31" s="15">
        <v>0</v>
      </c>
      <c r="EP31" s="188">
        <f t="shared" si="470"/>
        <v>0</v>
      </c>
      <c r="EQ31" s="162">
        <f t="shared" si="471"/>
        <v>0</v>
      </c>
      <c r="ER31" s="256">
        <f t="shared" si="448"/>
        <v>0</v>
      </c>
      <c r="ES31" s="305">
        <f t="shared" si="472"/>
        <v>0</v>
      </c>
      <c r="ET31" s="36">
        <f>[2]DISP_FEB!$M$85</f>
        <v>0</v>
      </c>
      <c r="EU31" s="15">
        <v>50</v>
      </c>
      <c r="EX31" s="78" t="s">
        <v>53</v>
      </c>
      <c r="EY31" s="13">
        <f>[2]DISP_MAR!$C$85</f>
        <v>0</v>
      </c>
      <c r="EZ31" s="299">
        <f>[2]DISP_MAR!$D$85</f>
        <v>0</v>
      </c>
      <c r="FA31" s="13">
        <f>[2]DISP_MAR!$E$85</f>
        <v>0</v>
      </c>
      <c r="FB31" s="13">
        <f>[2]DISP_MAR!$F$85</f>
        <v>0</v>
      </c>
      <c r="FC31" s="188">
        <f t="shared" si="449"/>
        <v>0</v>
      </c>
      <c r="FD31" s="13">
        <f>[2]DISP_MAR!$G$85</f>
        <v>744</v>
      </c>
      <c r="FE31" s="188">
        <f t="shared" si="473"/>
        <v>1</v>
      </c>
      <c r="FF31" s="13">
        <f>[2]DISP_MAR!$H$85</f>
        <v>0</v>
      </c>
      <c r="FG31" s="188">
        <f t="shared" si="450"/>
        <v>0</v>
      </c>
      <c r="FH31" s="15">
        <v>0</v>
      </c>
      <c r="FI31" s="188">
        <f t="shared" si="451"/>
        <v>0</v>
      </c>
      <c r="FJ31" s="162">
        <f t="shared" si="474"/>
        <v>0</v>
      </c>
      <c r="FK31" s="256">
        <f t="shared" si="475"/>
        <v>0</v>
      </c>
      <c r="FL31" s="305">
        <f t="shared" si="476"/>
        <v>0</v>
      </c>
      <c r="FM31" s="36">
        <f>[2]DISP_MAR!$M$85</f>
        <v>0</v>
      </c>
      <c r="FN31" s="15">
        <v>50</v>
      </c>
      <c r="FQ31" s="78" t="s">
        <v>53</v>
      </c>
      <c r="FR31" s="13">
        <f>[2]DISP_ABR!$C$85</f>
        <v>0</v>
      </c>
      <c r="FS31" s="299">
        <f>[2]DISP_ABR!$D$85</f>
        <v>0</v>
      </c>
      <c r="FT31" s="13">
        <f>[2]DISP_ABR!$E$85</f>
        <v>0</v>
      </c>
      <c r="FU31" s="13">
        <f>[2]DISP_ABR!$F$85</f>
        <v>0</v>
      </c>
      <c r="FV31" s="188">
        <f t="shared" si="452"/>
        <v>0</v>
      </c>
      <c r="FW31" s="13">
        <f>[2]DISP_ABR!$G$85</f>
        <v>720</v>
      </c>
      <c r="FX31" s="188">
        <f t="shared" si="453"/>
        <v>1</v>
      </c>
      <c r="FY31" s="13">
        <f>[2]DISP_ABR!$H$85</f>
        <v>0</v>
      </c>
      <c r="FZ31" s="188">
        <f t="shared" si="454"/>
        <v>0</v>
      </c>
      <c r="GA31" s="15">
        <v>0</v>
      </c>
      <c r="GB31" s="188">
        <f t="shared" si="477"/>
        <v>0</v>
      </c>
      <c r="GC31" s="188">
        <f t="shared" si="478"/>
        <v>0</v>
      </c>
      <c r="GD31" s="256">
        <f t="shared" si="455"/>
        <v>0</v>
      </c>
      <c r="GE31" s="305">
        <f t="shared" si="456"/>
        <v>0</v>
      </c>
      <c r="GF31" s="36">
        <f>[2]DISP_ABR!$M$85</f>
        <v>0</v>
      </c>
      <c r="GG31" s="15">
        <v>50</v>
      </c>
      <c r="GJ31" s="78" t="s">
        <v>53</v>
      </c>
      <c r="GK31" s="13">
        <f>[2]DISP_MAY!C81</f>
        <v>0</v>
      </c>
      <c r="GL31" s="299">
        <f>[2]DISP_MAY!D81</f>
        <v>0</v>
      </c>
      <c r="GM31" s="13">
        <f>[2]DISP_MAY!E81</f>
        <v>0</v>
      </c>
      <c r="GN31" s="13">
        <f>[2]DISP_MAY!F81</f>
        <v>744</v>
      </c>
      <c r="GO31" s="188">
        <f t="shared" si="457"/>
        <v>1</v>
      </c>
      <c r="GP31" s="13">
        <f>[2]DISP_MAY!$G$81</f>
        <v>0</v>
      </c>
      <c r="GQ31" s="188">
        <f t="shared" si="458"/>
        <v>0</v>
      </c>
      <c r="GR31" s="13">
        <f>[2]DISP_MAY!$H$81</f>
        <v>0</v>
      </c>
      <c r="GS31" s="188">
        <f t="shared" si="479"/>
        <v>0</v>
      </c>
      <c r="GT31" s="15">
        <v>0</v>
      </c>
      <c r="GU31" s="188">
        <f t="shared" si="480"/>
        <v>0</v>
      </c>
      <c r="GV31" s="188">
        <f t="shared" si="481"/>
        <v>0</v>
      </c>
      <c r="GW31" s="256">
        <f t="shared" si="459"/>
        <v>1</v>
      </c>
      <c r="GX31" s="305">
        <f t="shared" si="482"/>
        <v>0</v>
      </c>
      <c r="GY31" s="36">
        <f>[2]DISP_MAY!$M$81</f>
        <v>0</v>
      </c>
      <c r="GZ31" s="15">
        <v>50</v>
      </c>
      <c r="HC31" s="78" t="s">
        <v>53</v>
      </c>
      <c r="HD31" s="13">
        <f>[2]DISP_JUN!$C$85</f>
        <v>0</v>
      </c>
      <c r="HE31" s="299">
        <f>[2]DISP_JUN!$D$85</f>
        <v>0</v>
      </c>
      <c r="HF31" s="13">
        <f>[2]DISP_JUN!$E$85</f>
        <v>0</v>
      </c>
      <c r="HG31" s="13">
        <f>[2]DISP_JUN!$F$85</f>
        <v>0</v>
      </c>
      <c r="HH31" s="188">
        <f t="shared" si="483"/>
        <v>0</v>
      </c>
      <c r="HI31" s="13">
        <f>[2]DISP_JUN!$G$85</f>
        <v>720</v>
      </c>
      <c r="HJ31" s="188">
        <f t="shared" si="483"/>
        <v>1</v>
      </c>
      <c r="HK31" s="13">
        <f>[2]DISP_JUN!$H$85</f>
        <v>0</v>
      </c>
      <c r="HL31" s="257">
        <v>0</v>
      </c>
      <c r="HM31" s="15">
        <v>0</v>
      </c>
      <c r="HN31" s="188">
        <f t="shared" si="484"/>
        <v>0</v>
      </c>
      <c r="HO31" s="188">
        <f t="shared" si="485"/>
        <v>0</v>
      </c>
      <c r="HP31" s="188">
        <f t="shared" si="486"/>
        <v>0</v>
      </c>
      <c r="HQ31" s="305">
        <f t="shared" si="487"/>
        <v>0</v>
      </c>
      <c r="HR31" s="36">
        <f>[2]DISP_JUN!$M$85</f>
        <v>0</v>
      </c>
      <c r="HS31" s="15">
        <v>50</v>
      </c>
    </row>
    <row r="32" spans="1:228" ht="13.8" hidden="1" x14ac:dyDescent="0.25">
      <c r="B32" s="78" t="s">
        <v>54</v>
      </c>
      <c r="C32" s="13">
        <f>[1]DISP_JUL!$C$87</f>
        <v>698</v>
      </c>
      <c r="D32" s="299">
        <f>[1]DISP_JUL!$D$87</f>
        <v>548</v>
      </c>
      <c r="E32" s="13">
        <f>[1]DISP_JUL!$E$87</f>
        <v>150</v>
      </c>
      <c r="F32" s="13">
        <f>[1]DISP_JUL!$F$87</f>
        <v>0</v>
      </c>
      <c r="G32" s="188">
        <f t="shared" si="407"/>
        <v>0</v>
      </c>
      <c r="H32" s="13">
        <f>[1]DISP_JUL!$G$87</f>
        <v>0</v>
      </c>
      <c r="I32" s="188">
        <f t="shared" si="408"/>
        <v>0</v>
      </c>
      <c r="J32" s="13">
        <f>[1]DISP_JUL!$H$87</f>
        <v>46</v>
      </c>
      <c r="K32" s="188">
        <f t="shared" si="409"/>
        <v>6.1827956989247312E-2</v>
      </c>
      <c r="L32" s="15">
        <v>0</v>
      </c>
      <c r="M32" s="188">
        <f t="shared" si="410"/>
        <v>0.93817204301075274</v>
      </c>
      <c r="N32" s="188">
        <f t="shared" si="411"/>
        <v>0.93817204301075274</v>
      </c>
      <c r="O32" s="256">
        <f t="shared" si="460"/>
        <v>0</v>
      </c>
      <c r="P32" s="305">
        <f t="shared" si="461"/>
        <v>0.52575268817204301</v>
      </c>
      <c r="Q32" s="88">
        <f>[1]DISP_JUL!$M$87</f>
        <v>19558</v>
      </c>
      <c r="R32" s="15">
        <v>50</v>
      </c>
      <c r="U32" s="78" t="s">
        <v>54</v>
      </c>
      <c r="V32" s="13">
        <f>[1]DISP_AGO!$C$87</f>
        <v>741</v>
      </c>
      <c r="W32" s="299">
        <f>[1]DISP_AGO!$D$87</f>
        <v>509</v>
      </c>
      <c r="X32" s="13">
        <f>[1]DISP_AGO!$E$87</f>
        <v>232</v>
      </c>
      <c r="Y32" s="13">
        <f>[1]DISP_AGO!$F$87</f>
        <v>0</v>
      </c>
      <c r="Z32" s="188">
        <f t="shared" si="412"/>
        <v>0</v>
      </c>
      <c r="AA32" s="13">
        <f>[1]DISP_AGO!$G$87</f>
        <v>0</v>
      </c>
      <c r="AB32" s="188">
        <f t="shared" si="413"/>
        <v>0</v>
      </c>
      <c r="AC32" s="13">
        <f>[1]DISP_AGO!$H$87</f>
        <v>3</v>
      </c>
      <c r="AD32" s="188">
        <f t="shared" si="414"/>
        <v>4.0322580645161289E-3</v>
      </c>
      <c r="AE32" s="15">
        <v>0</v>
      </c>
      <c r="AF32" s="188">
        <f t="shared" si="415"/>
        <v>0.99596774193548387</v>
      </c>
      <c r="AG32" s="162">
        <f t="shared" si="416"/>
        <v>0.99596774193548387</v>
      </c>
      <c r="AH32" s="168">
        <f t="shared" si="417"/>
        <v>0</v>
      </c>
      <c r="AI32" s="305">
        <f t="shared" si="418"/>
        <v>0.44674731182795702</v>
      </c>
      <c r="AJ32" s="88">
        <f>[1]DISP_AGO!$M$87</f>
        <v>16619</v>
      </c>
      <c r="AK32" s="15">
        <v>50</v>
      </c>
      <c r="AN32" s="78" t="s">
        <v>54</v>
      </c>
      <c r="AO32" s="13">
        <f>[1]DISP_SEP!$C$87</f>
        <v>685</v>
      </c>
      <c r="AP32" s="299">
        <f>[1]DISP_SEP!$D$87</f>
        <v>408</v>
      </c>
      <c r="AQ32" s="13">
        <f>[1]DISP_SEP!$E$87</f>
        <v>277</v>
      </c>
      <c r="AR32" s="13">
        <f>[1]DISP_SEP!$F$87</f>
        <v>35</v>
      </c>
      <c r="AS32" s="188">
        <f t="shared" si="419"/>
        <v>4.8611111111111112E-2</v>
      </c>
      <c r="AT32" s="13">
        <f>[1]DISP_SEP!$G$87</f>
        <v>0</v>
      </c>
      <c r="AU32" s="188">
        <f t="shared" si="420"/>
        <v>0</v>
      </c>
      <c r="AV32" s="13">
        <f>[1]DISP_SEP!$H$87</f>
        <v>0</v>
      </c>
      <c r="AW32" s="188">
        <f t="shared" si="421"/>
        <v>0</v>
      </c>
      <c r="AX32" s="15">
        <v>0</v>
      </c>
      <c r="AY32" s="188">
        <f t="shared" si="422"/>
        <v>0.95138888888888884</v>
      </c>
      <c r="AZ32" s="188">
        <f t="shared" si="423"/>
        <v>0.95138888888888884</v>
      </c>
      <c r="BA32" s="256">
        <f t="shared" si="424"/>
        <v>7.900677200902935E-2</v>
      </c>
      <c r="BB32" s="305">
        <f t="shared" si="425"/>
        <v>0.39286111111111111</v>
      </c>
      <c r="BC32" s="88">
        <f>[1]DISP_SEP!$M$87</f>
        <v>14143</v>
      </c>
      <c r="BD32" s="15">
        <v>50</v>
      </c>
      <c r="BG32" s="78" t="s">
        <v>54</v>
      </c>
      <c r="BH32" s="13">
        <f>[1]DISP_OCT!$C$87</f>
        <v>668</v>
      </c>
      <c r="BI32" s="299">
        <f>[1]DISP_OCT!$D$87</f>
        <v>460</v>
      </c>
      <c r="BJ32" s="13">
        <f>[1]DISP_OCT!$E$87</f>
        <v>208</v>
      </c>
      <c r="BK32" s="13">
        <f>[1]DISP_OCT!$F$87</f>
        <v>62</v>
      </c>
      <c r="BL32" s="188">
        <f t="shared" si="426"/>
        <v>8.3333333333333329E-2</v>
      </c>
      <c r="BM32" s="13">
        <f>[1]DISP_OCT!$G$87</f>
        <v>0</v>
      </c>
      <c r="BN32" s="188">
        <f t="shared" si="427"/>
        <v>0</v>
      </c>
      <c r="BO32" s="13">
        <f>[1]DISP_OCT!$H$87</f>
        <v>14</v>
      </c>
      <c r="BP32" s="188">
        <f t="shared" si="428"/>
        <v>1.8817204301075269E-2</v>
      </c>
      <c r="BQ32" s="15">
        <v>0</v>
      </c>
      <c r="BR32" s="188">
        <f t="shared" si="429"/>
        <v>0.89784946236559138</v>
      </c>
      <c r="BS32" s="188">
        <f t="shared" si="462"/>
        <v>0.89784946236559138</v>
      </c>
      <c r="BT32" s="256">
        <f t="shared" si="430"/>
        <v>0.11877394636015326</v>
      </c>
      <c r="BU32" s="305">
        <f t="shared" si="431"/>
        <v>0.40521505376344086</v>
      </c>
      <c r="BV32" s="88">
        <f>[1]DISP_OCT!$M$87</f>
        <v>15074</v>
      </c>
      <c r="BW32" s="15">
        <v>50</v>
      </c>
      <c r="BZ32" s="78" t="s">
        <v>54</v>
      </c>
      <c r="CA32" s="13">
        <f>[1]DISP_NOV!$C$87</f>
        <v>698</v>
      </c>
      <c r="CB32" s="299">
        <f>[1]DISP_NOV!$D$87</f>
        <v>452</v>
      </c>
      <c r="CC32" s="13">
        <f>[1]DISP_NOV!$E$87</f>
        <v>246</v>
      </c>
      <c r="CD32" s="13">
        <f>[1]DISP_NOV!$F$87</f>
        <v>0</v>
      </c>
      <c r="CE32" s="188">
        <f t="shared" si="432"/>
        <v>0</v>
      </c>
      <c r="CF32" s="13">
        <f>[1]DISP_NOV!$G$87</f>
        <v>0</v>
      </c>
      <c r="CG32" s="188">
        <f t="shared" si="433"/>
        <v>0</v>
      </c>
      <c r="CH32" s="13">
        <f>[1]DISP_NOV!$H$87</f>
        <v>22</v>
      </c>
      <c r="CI32" s="188">
        <f t="shared" si="434"/>
        <v>3.0555555555555555E-2</v>
      </c>
      <c r="CJ32" s="15">
        <v>0</v>
      </c>
      <c r="CK32" s="188">
        <f t="shared" si="435"/>
        <v>0.96944444444444444</v>
      </c>
      <c r="CL32" s="188">
        <f t="shared" si="463"/>
        <v>0.96944444444444444</v>
      </c>
      <c r="CM32" s="256">
        <f t="shared" si="436"/>
        <v>0</v>
      </c>
      <c r="CN32" s="305">
        <f t="shared" si="464"/>
        <v>0.40436111111111112</v>
      </c>
      <c r="CO32" s="88">
        <f>[1]DISP_NOV!$M$87</f>
        <v>14557</v>
      </c>
      <c r="CP32" s="15">
        <v>50</v>
      </c>
      <c r="CS32" s="78" t="s">
        <v>54</v>
      </c>
      <c r="CT32" s="13">
        <f>[1]DISP_DIC!$C$87</f>
        <v>675</v>
      </c>
      <c r="CU32" s="299">
        <f>[1]DISP_DIC!$D$87</f>
        <v>265</v>
      </c>
      <c r="CV32" s="13">
        <f>[1]DISP_DIC!$E$87</f>
        <v>410</v>
      </c>
      <c r="CW32" s="13">
        <f>[1]DISP_DIC!$F$87</f>
        <v>0</v>
      </c>
      <c r="CX32" s="188">
        <f t="shared" si="437"/>
        <v>0</v>
      </c>
      <c r="CY32" s="13">
        <f>[1]DISP_DIC!$G$87</f>
        <v>58</v>
      </c>
      <c r="CZ32" s="188">
        <f t="shared" si="437"/>
        <v>7.7956989247311828E-2</v>
      </c>
      <c r="DA32" s="13">
        <f>[1]DISP_DIC!$H$87</f>
        <v>11</v>
      </c>
      <c r="DB32" s="188">
        <f t="shared" ref="DB32" si="495">(DA32/$CS$4)</f>
        <v>1.4784946236559141E-2</v>
      </c>
      <c r="DC32" s="15">
        <v>0</v>
      </c>
      <c r="DD32" s="188">
        <f t="shared" si="439"/>
        <v>0.907258064516129</v>
      </c>
      <c r="DE32" s="162">
        <f t="shared" si="466"/>
        <v>0.907258064516129</v>
      </c>
      <c r="DF32" s="256">
        <f t="shared" si="440"/>
        <v>0</v>
      </c>
      <c r="DG32" s="305">
        <f t="shared" si="441"/>
        <v>0.21596774193548388</v>
      </c>
      <c r="DH32" s="88">
        <f>[1]DISP_DIC!$M$87</f>
        <v>8034</v>
      </c>
      <c r="DI32" s="15">
        <v>50</v>
      </c>
      <c r="DL32" s="78" t="s">
        <v>54</v>
      </c>
      <c r="DM32" s="13">
        <f>[2]DISP_ENE!$C$87</f>
        <v>744</v>
      </c>
      <c r="DN32" s="299">
        <f>[2]DISP_ENE!$D$87</f>
        <v>313</v>
      </c>
      <c r="DO32" s="13">
        <f>[2]DISP_ENE!$E$87</f>
        <v>431</v>
      </c>
      <c r="DP32" s="13">
        <f>[2]DISP_ENE!$F$87</f>
        <v>0</v>
      </c>
      <c r="DQ32" s="188">
        <f t="shared" si="442"/>
        <v>0</v>
      </c>
      <c r="DR32" s="13">
        <f>[2]DISP_ENE!$G$87</f>
        <v>0</v>
      </c>
      <c r="DS32" s="188">
        <f t="shared" si="442"/>
        <v>0</v>
      </c>
      <c r="DT32" s="13">
        <f>[2]DISP_ENE!$H$87</f>
        <v>0</v>
      </c>
      <c r="DU32" s="188">
        <f t="shared" si="442"/>
        <v>0</v>
      </c>
      <c r="DV32" s="15">
        <v>0</v>
      </c>
      <c r="DW32" s="188">
        <f t="shared" si="443"/>
        <v>1</v>
      </c>
      <c r="DX32" s="162">
        <f t="shared" si="467"/>
        <v>1</v>
      </c>
      <c r="DY32" s="256">
        <f t="shared" si="468"/>
        <v>0</v>
      </c>
      <c r="DZ32" s="305">
        <f t="shared" si="469"/>
        <v>0.26443548387096777</v>
      </c>
      <c r="EA32" s="88">
        <f>[2]DISP_ENE!$M$87</f>
        <v>9837</v>
      </c>
      <c r="EB32" s="15">
        <v>50</v>
      </c>
      <c r="EE32" s="78" t="s">
        <v>54</v>
      </c>
      <c r="EF32" s="13">
        <f>[2]DISP_FEB!$C$87</f>
        <v>677</v>
      </c>
      <c r="EG32" s="299">
        <f>[2]DISP_FEB!$D$87</f>
        <v>299</v>
      </c>
      <c r="EH32" s="13">
        <f>[2]DISP_FEB!$E$87</f>
        <v>378</v>
      </c>
      <c r="EI32" s="13">
        <f>[2]DISP_FEB!$F$87</f>
        <v>15</v>
      </c>
      <c r="EJ32" s="188">
        <f t="shared" si="445"/>
        <v>2.1551724137931036E-2</v>
      </c>
      <c r="EK32" s="13">
        <f>[2]DISP_FEB!$G$87</f>
        <v>0</v>
      </c>
      <c r="EL32" s="188">
        <f t="shared" si="446"/>
        <v>0</v>
      </c>
      <c r="EM32" s="13">
        <f>[2]DISP_FEB!$H$87</f>
        <v>4</v>
      </c>
      <c r="EN32" s="188">
        <f t="shared" si="447"/>
        <v>5.7471264367816091E-3</v>
      </c>
      <c r="EO32" s="15">
        <v>0</v>
      </c>
      <c r="EP32" s="188">
        <f t="shared" si="470"/>
        <v>0.9727011494252874</v>
      </c>
      <c r="EQ32" s="162">
        <f t="shared" si="471"/>
        <v>0.9727011494252874</v>
      </c>
      <c r="ER32" s="256">
        <f t="shared" si="448"/>
        <v>4.7770700636942678E-2</v>
      </c>
      <c r="ES32" s="305">
        <f t="shared" si="472"/>
        <v>0.26715517241379311</v>
      </c>
      <c r="ET32" s="88">
        <f>[2]DISP_FEB!$M$87</f>
        <v>9297</v>
      </c>
      <c r="EU32" s="15">
        <v>50</v>
      </c>
      <c r="EX32" s="78" t="s">
        <v>54</v>
      </c>
      <c r="EY32" s="13">
        <f>[2]DISP_MAR!$C$87</f>
        <v>744</v>
      </c>
      <c r="EZ32" s="299">
        <f>[2]DISP_MAR!$D$87</f>
        <v>252</v>
      </c>
      <c r="FA32" s="13">
        <f>[2]DISP_MAR!$E$87</f>
        <v>492</v>
      </c>
      <c r="FB32" s="13">
        <f>[2]DISP_MAR!$F$87</f>
        <v>0</v>
      </c>
      <c r="FC32" s="188">
        <f t="shared" si="449"/>
        <v>0</v>
      </c>
      <c r="FD32" s="13">
        <f>[2]DISP_MAR!$G$87</f>
        <v>0</v>
      </c>
      <c r="FE32" s="188">
        <f t="shared" si="473"/>
        <v>0</v>
      </c>
      <c r="FF32" s="13">
        <f>[2]DISP_MAR!$H$87</f>
        <v>0</v>
      </c>
      <c r="FG32" s="188">
        <f t="shared" si="450"/>
        <v>0</v>
      </c>
      <c r="FH32" s="15">
        <v>0</v>
      </c>
      <c r="FI32" s="188">
        <f t="shared" si="451"/>
        <v>1</v>
      </c>
      <c r="FJ32" s="162">
        <f t="shared" si="474"/>
        <v>1</v>
      </c>
      <c r="FK32" s="256">
        <f t="shared" si="475"/>
        <v>0</v>
      </c>
      <c r="FL32" s="305">
        <f t="shared" si="476"/>
        <v>0.21263440860215055</v>
      </c>
      <c r="FM32" s="88">
        <f>[2]DISP_MAR!$M$87</f>
        <v>7910</v>
      </c>
      <c r="FN32" s="15">
        <v>50</v>
      </c>
      <c r="FQ32" s="78" t="s">
        <v>54</v>
      </c>
      <c r="FR32" s="13">
        <f>[2]DISP_ABR!$C$87</f>
        <v>720</v>
      </c>
      <c r="FS32" s="299">
        <f>[2]DISP_ABR!$D$87</f>
        <v>367</v>
      </c>
      <c r="FT32" s="13">
        <f>[2]DISP_ABR!$E$87</f>
        <v>353</v>
      </c>
      <c r="FU32" s="13">
        <f>[2]DISP_ABR!$F$87</f>
        <v>0</v>
      </c>
      <c r="FV32" s="188">
        <f t="shared" si="452"/>
        <v>0</v>
      </c>
      <c r="FW32" s="13">
        <f>[2]DISP_ABR!$G$87</f>
        <v>0</v>
      </c>
      <c r="FX32" s="188">
        <f t="shared" si="453"/>
        <v>0</v>
      </c>
      <c r="FY32" s="13">
        <f>[2]DISP_ABR!$H$87</f>
        <v>0</v>
      </c>
      <c r="FZ32" s="188">
        <f t="shared" si="454"/>
        <v>0</v>
      </c>
      <c r="GA32" s="15">
        <v>0</v>
      </c>
      <c r="GB32" s="188">
        <f t="shared" si="477"/>
        <v>1</v>
      </c>
      <c r="GC32" s="188">
        <f t="shared" si="478"/>
        <v>1</v>
      </c>
      <c r="GD32" s="256">
        <f t="shared" si="455"/>
        <v>0</v>
      </c>
      <c r="GE32" s="305">
        <f t="shared" si="456"/>
        <v>0.32427777777777778</v>
      </c>
      <c r="GF32" s="88">
        <f>[2]DISP_ABR!$M$87</f>
        <v>11674</v>
      </c>
      <c r="GG32" s="15">
        <v>50</v>
      </c>
      <c r="GJ32" s="78" t="s">
        <v>54</v>
      </c>
      <c r="GK32" s="13">
        <f>[2]DISP_MAY!C83</f>
        <v>0</v>
      </c>
      <c r="GL32" s="299">
        <f>[2]DISP_MAY!D83</f>
        <v>0</v>
      </c>
      <c r="GM32" s="13">
        <f>[2]DISP_MAY!E83</f>
        <v>0</v>
      </c>
      <c r="GN32" s="13">
        <f>[2]DISP_MAY!F83</f>
        <v>0</v>
      </c>
      <c r="GO32" s="188">
        <f t="shared" si="457"/>
        <v>0</v>
      </c>
      <c r="GP32" s="13">
        <f>[2]DISP_MAY!$G$83</f>
        <v>744</v>
      </c>
      <c r="GQ32" s="188">
        <f t="shared" si="458"/>
        <v>1</v>
      </c>
      <c r="GR32" s="13">
        <f>[2]DISP_MAY!$H$83</f>
        <v>0</v>
      </c>
      <c r="GS32" s="188">
        <f t="shared" si="479"/>
        <v>0</v>
      </c>
      <c r="GT32" s="15">
        <v>0</v>
      </c>
      <c r="GU32" s="188">
        <f t="shared" si="480"/>
        <v>0</v>
      </c>
      <c r="GV32" s="188">
        <f t="shared" si="481"/>
        <v>0</v>
      </c>
      <c r="GW32" s="256">
        <f t="shared" si="459"/>
        <v>0</v>
      </c>
      <c r="GX32" s="305">
        <f t="shared" si="482"/>
        <v>0</v>
      </c>
      <c r="GY32" s="88">
        <f>[2]DISP_MAY!$M$83</f>
        <v>0</v>
      </c>
      <c r="GZ32" s="15">
        <v>50</v>
      </c>
      <c r="HC32" s="78" t="s">
        <v>54</v>
      </c>
      <c r="HD32" s="13">
        <f>[2]DISP_JUN!$C$87</f>
        <v>719</v>
      </c>
      <c r="HE32" s="299">
        <f>[2]DISP_JUN!$D$87</f>
        <v>277</v>
      </c>
      <c r="HF32" s="13">
        <f>[2]DISP_JUN!$E$87</f>
        <v>442</v>
      </c>
      <c r="HG32" s="13">
        <f>[2]DISP_JUN!$F$87</f>
        <v>0</v>
      </c>
      <c r="HH32" s="188">
        <f t="shared" si="483"/>
        <v>0</v>
      </c>
      <c r="HI32" s="13">
        <f>[2]DISP_JUN!$G$87</f>
        <v>0</v>
      </c>
      <c r="HJ32" s="188">
        <f t="shared" si="483"/>
        <v>0</v>
      </c>
      <c r="HK32" s="13">
        <f>[2]DISP_JUN!$H$87</f>
        <v>1</v>
      </c>
      <c r="HL32" s="257">
        <v>0</v>
      </c>
      <c r="HM32" s="15">
        <v>105.74</v>
      </c>
      <c r="HN32" s="188">
        <f t="shared" si="484"/>
        <v>0.99861111111111112</v>
      </c>
      <c r="HO32" s="188">
        <f t="shared" si="485"/>
        <v>0.85175000000000001</v>
      </c>
      <c r="HP32" s="188">
        <f t="shared" si="486"/>
        <v>0.27627109787322984</v>
      </c>
      <c r="HQ32" s="305">
        <f t="shared" si="487"/>
        <v>0.23786111111111111</v>
      </c>
      <c r="HR32" s="88">
        <f>[2]DISP_JUN!$M$87</f>
        <v>8563</v>
      </c>
      <c r="HS32" s="15">
        <v>50</v>
      </c>
    </row>
    <row r="33" spans="1:228" ht="13.8" hidden="1" x14ac:dyDescent="0.3">
      <c r="B33" s="144" t="s">
        <v>37</v>
      </c>
      <c r="C33" s="52">
        <f>SUM(C23:C32)</f>
        <v>2875</v>
      </c>
      <c r="D33" s="300">
        <f t="shared" ref="D33:L33" si="496">SUM(D23:D32)</f>
        <v>2334</v>
      </c>
      <c r="E33" s="52">
        <f t="shared" si="496"/>
        <v>541</v>
      </c>
      <c r="F33" s="52">
        <f t="shared" si="496"/>
        <v>2241</v>
      </c>
      <c r="G33" s="187">
        <f>(G23*R23+G24*R24+G25*R25+G26*R26+G27*R27+G28*R28+G29*R29+G30*R30+G31*R31+G32*R32)/R33</f>
        <v>0.33210276809067135</v>
      </c>
      <c r="H33" s="52">
        <f t="shared" si="496"/>
        <v>2232</v>
      </c>
      <c r="I33" s="187">
        <f>(I23*R23+I24*R24+I25*R25+I26*R26+I27*R27+I28*R28+I29*R29+I30*R30+I31*R31+I32*R32)/R33</f>
        <v>0.33108108108108109</v>
      </c>
      <c r="J33" s="53">
        <f>SUM(J23:J32)</f>
        <v>92</v>
      </c>
      <c r="K33" s="187">
        <f>(K23*R23+K24*R24+K25*R25+K26*R26+K27*R27+K28*R28+K29*R29+K30*R30+K31*R31+K32*R32)/R33</f>
        <v>1.0443911653589072E-2</v>
      </c>
      <c r="L33" s="52">
        <f t="shared" si="496"/>
        <v>0</v>
      </c>
      <c r="M33" s="187">
        <f>(M23*R23+M24*R24+M25*R25+M26*R26+M27*R27+M28*R28+M29*R29+M30*R30+M31*R31+M32*R32)/R33</f>
        <v>0.32637223917465852</v>
      </c>
      <c r="N33" s="186">
        <f>(N23*R23+N24*R24+N25*R25+N26*R26+N27*R27+N28*R28+N29*R29+N30*R30+N31*R31+N32*R32)/R33</f>
        <v>0.32637223917465852</v>
      </c>
      <c r="O33" s="186">
        <f>(O23*R23+O24*R24+O25*R25+O26*R26+O27*R27+O28*R28+O29*R29+O30*R30+O31*R31+O32*R32)/R33</f>
        <v>0.33266573694023938</v>
      </c>
      <c r="P33" s="306">
        <f>(P23*R23+P24*R24+P25*R25+P26*R26+P27*R27+P28*R28+P29*R29+P30*R30+P31*R31+P32*R32)/R33</f>
        <v>0.18374019180470794</v>
      </c>
      <c r="Q33" s="145">
        <f>SUM(Q23:Q32)</f>
        <v>80928</v>
      </c>
      <c r="R33" s="55">
        <f>SUM(R23:R32)</f>
        <v>592</v>
      </c>
      <c r="U33" s="81" t="s">
        <v>37</v>
      </c>
      <c r="V33" s="52">
        <f>SUM(V23:V32)</f>
        <v>2954</v>
      </c>
      <c r="W33" s="300">
        <f t="shared" ref="W33:AE33" si="497">SUM(W23:W32)</f>
        <v>1865</v>
      </c>
      <c r="X33" s="52">
        <f t="shared" si="497"/>
        <v>1089</v>
      </c>
      <c r="Y33" s="52">
        <f t="shared" si="497"/>
        <v>2240</v>
      </c>
      <c r="Z33" s="187">
        <f>(Z23*AK23+Z24*AK24+Z25*AK25+Z26*AK26+Z27*AK27+Z28*AK28+Z29*AK29+Z30*AK30+Z31*AK31+Z32*AK32)/AK33</f>
        <v>0.33198924731182794</v>
      </c>
      <c r="AA33" s="52">
        <f t="shared" si="497"/>
        <v>2232</v>
      </c>
      <c r="AB33" s="187">
        <f>(AB23*AK23+AB24*AK24+AB25*AK25+AB26*AK26+AB27*AK27+AB28*AK28+AB29*AK29+AB30*AK30+AB31*AK31+AB32*AK32)/AK33</f>
        <v>0.33108108108108109</v>
      </c>
      <c r="AC33" s="53">
        <f>SUM(AC23:AC32)</f>
        <v>14</v>
      </c>
      <c r="AD33" s="187">
        <f>(AD23*AK23+AD24*AK24+AD25*AK25+AD26*AK26+AD27*AK27+AD28*AK28+AD29*AK29+AD30*AK30+AD31*AK31+AD32*AK32)/AK33</f>
        <v>1.5892909038070328E-3</v>
      </c>
      <c r="AE33" s="52">
        <f t="shared" si="497"/>
        <v>0</v>
      </c>
      <c r="AF33" s="187">
        <f>(AF23*AK23+AF24*AK24+AF25*AK25+AF26*AK26+AF27*AK27+AF28*AK28+AF29*AK29+AF30*AK30+AF31*AK31+AF32*AK32)/AK33</f>
        <v>0.33534038070328387</v>
      </c>
      <c r="AG33" s="186">
        <f>(AG23*AK23+AG24*AK24+AG25*AK25+AG26*AK26+AG27*AK27+AG28*AK28+AG29*AK29+AG30*AK30+AG31*AK31+AG32*AK32)/AK33</f>
        <v>0.33534038070328387</v>
      </c>
      <c r="AH33" s="186">
        <f>(AH23*AK23+AH24*AK24+AH25*AK25+AH26*AK26+AH27*AK27+AH28*AK28+AH29*AK29+AH30*AK30+AH31*AK31+AH32*AK32)/AK33</f>
        <v>0.33267555807815036</v>
      </c>
      <c r="AI33" s="306">
        <f>(AI23*AK23+AI24*AK24+AI25*AK25+AI26*AK26+AI27*AK27+AI28*AK28+AI29*AK29+AI30*AK30+AI31*AK31+AI32*AK32)/AK33</f>
        <v>0.13715353458297008</v>
      </c>
      <c r="AJ33" s="145">
        <f>SUM(AJ23:AJ32)</f>
        <v>60409</v>
      </c>
      <c r="AK33" s="55">
        <f>SUM(AK23:AK32)</f>
        <v>592</v>
      </c>
      <c r="AN33" s="81" t="s">
        <v>37</v>
      </c>
      <c r="AO33" s="52">
        <f>SUM(AO23:AO32)</f>
        <v>2091</v>
      </c>
      <c r="AP33" s="300">
        <f t="shared" ref="AP33:AR33" si="498">SUM(AP23:AP32)</f>
        <v>1214</v>
      </c>
      <c r="AQ33" s="52">
        <f t="shared" si="498"/>
        <v>877</v>
      </c>
      <c r="AR33" s="52">
        <f t="shared" si="498"/>
        <v>2949</v>
      </c>
      <c r="AS33" s="187">
        <f>(AS23*BD23+AS24*BD24+AS25*BD25+AS26*BD26+AS27*BD27+AS28*BD28+AS29*BD29+AS30*BD30+AS31*BD31+AS32*BD32)/BD33</f>
        <v>0.42363457207207206</v>
      </c>
      <c r="AT33" s="52">
        <f t="shared" ref="AT33" si="499">SUM(AT23:AT32)</f>
        <v>2160</v>
      </c>
      <c r="AU33" s="187">
        <f>(AU23*BD23+AU24*BD24+AU25*BD25+AU26*BD26+AU27*BD27+AU28*BD28+AU29*BD29+AU30*BD30+AU31*BD31+AU32*BD32)/BD33</f>
        <v>0.33108108108108109</v>
      </c>
      <c r="AV33" s="53">
        <f>SUM(AV23:AV32)</f>
        <v>0</v>
      </c>
      <c r="AW33" s="187">
        <f>(AW23*BD23+AW24*BD24+AW25*BD25+AW26*BD26+AW27*BD27+AW28*BD28+AW29*BD29+AW30*BD30+AW31*BD31+AW32*BD32)/BD33</f>
        <v>0</v>
      </c>
      <c r="AX33" s="52">
        <f t="shared" ref="AX33" si="500">SUM(AX23:AX32)</f>
        <v>0</v>
      </c>
      <c r="AY33" s="187">
        <f>(AY23*BD23+AY24*BD24+AY25*BD25+AY26*BD26+AY27*BD27+AY28*BD28+AY29*BD29+AY30*BD30+AY31*BD31+AY32*BD32)/BD33</f>
        <v>0.2452843468468468</v>
      </c>
      <c r="AZ33" s="186">
        <f>(AZ23*BD23+AZ24*BD24+AZ25*BD25+AZ26*BD26+AZ27*BD27+AZ28*BD28+AZ29*BD29+AZ30*BD30+AZ31*BD31+AZ32*BD32)/BD33</f>
        <v>0.2452843468468468</v>
      </c>
      <c r="BA33" s="186">
        <f>(BA23*BD23+BA24*BD24+BA25*BD25+BA26*BD26+BA27*BD27+BA28*BD28+BA29*BD29+BA30*BD30+BA31*BD31+BA32*BD32)/BD33</f>
        <v>0.42905458962502169</v>
      </c>
      <c r="BB33" s="306">
        <f>(BB23*BD23+BB24*BD24+BB25*BD25+BB26*BD26+BB27*BD27+BB28*BD28+BB29*BD29+BB30*BD30+BB31*BD31+BB32*BD32)/BD33</f>
        <v>9.7895551801801803E-2</v>
      </c>
      <c r="BC33" s="145">
        <f>SUM(BC23:BC32)</f>
        <v>41727</v>
      </c>
      <c r="BD33" s="55">
        <f>SUM(BD23:BD32)</f>
        <v>592</v>
      </c>
      <c r="BG33" s="81" t="s">
        <v>37</v>
      </c>
      <c r="BH33" s="52">
        <f>SUM(BH23:BH32)</f>
        <v>2554</v>
      </c>
      <c r="BI33" s="300">
        <f t="shared" ref="BI33:BK33" si="501">SUM(BI23:BI32)</f>
        <v>1657</v>
      </c>
      <c r="BJ33" s="52">
        <f t="shared" si="501"/>
        <v>897</v>
      </c>
      <c r="BK33" s="52">
        <f t="shared" si="501"/>
        <v>2613</v>
      </c>
      <c r="BL33" s="187">
        <f>(BL23*BW23+BL24*BW24+BL25*BW25+BL26*BW26+BL27*BW27+BL28*BW28+BL29*BW29+BL30*BW30+BL31*BW31+BL32*BW32)/BW33</f>
        <v>0.37433249782040101</v>
      </c>
      <c r="BM33" s="52">
        <f t="shared" ref="BM33" si="502">SUM(BM23:BM32)</f>
        <v>2232</v>
      </c>
      <c r="BN33" s="187">
        <f>(BN23*BW23+BN24*BW24+BN25*BW25+BN26*BW26+BN27*BW27+BN28*BW28+BN29*BW29+BN30*BW30+BN31*BW31+BN32*BW32)/BW33</f>
        <v>0.33108108108108109</v>
      </c>
      <c r="BO33" s="53">
        <f>SUM(BO23:BO32)</f>
        <v>41</v>
      </c>
      <c r="BP33" s="187">
        <f>(BP23*BW23+BP24*BW24+BP25*BW25+BP26*BW26+BP27*BW27+BP28*BW28+BP29*BW29+BP30*BW30+BP31*BW31+BP32*BW32)/BW33</f>
        <v>4.6543519325777391E-3</v>
      </c>
      <c r="BQ33" s="52">
        <f t="shared" ref="BQ33" si="503">SUM(BQ23:BQ32)</f>
        <v>0</v>
      </c>
      <c r="BR33" s="187">
        <f>(BR23*BW23+BR24*BW24+BR25*BW25+BR26*BW26+BR27*BW27+BR28*BW28+BR29*BW29+BR30*BW30+BR31*BW31+BR32*BW32)/BW33</f>
        <v>0.28993206916594011</v>
      </c>
      <c r="BS33" s="186">
        <f>(BS23*BW23+BS24*BW24+BS25*BW25+BS26*BW26+BS27*BW27+BS28*BW28+BS29*BW29+BS30*BW30+BS31*BW31+BS32*BW32)/BW33</f>
        <v>0.28993206916594011</v>
      </c>
      <c r="BT33" s="186">
        <f>(BT23*BW23+BT24*BW24+BT25*BW25+BT26*BW26+BT27*BW27+BT28*BW28+BT29*BW29+BT30*BW30+BT31*BW31+BT32*BW32)/BW33</f>
        <v>0.38848664041749842</v>
      </c>
      <c r="BU33" s="306">
        <f>(BU23*BW23+BU24*BW24+BU25*BW25+BU26*BW26+BU27*BW27+BU28*BW28+BU29*BW29+BU30*BW30+BU31*BW31+BU32*BW32)/BW33</f>
        <v>0.12175103530950306</v>
      </c>
      <c r="BV33" s="145">
        <f>SUM(BV23:BV32)</f>
        <v>53625</v>
      </c>
      <c r="BW33" s="55">
        <f>SUM(BW23:BW32)</f>
        <v>592</v>
      </c>
      <c r="BZ33" s="81" t="s">
        <v>37</v>
      </c>
      <c r="CA33" s="52">
        <f>SUM(CA23:CA32)</f>
        <v>2758</v>
      </c>
      <c r="CB33" s="300">
        <f t="shared" ref="CB33:CD33" si="504">SUM(CB23:CB32)</f>
        <v>1656</v>
      </c>
      <c r="CC33" s="52">
        <f t="shared" si="504"/>
        <v>1102</v>
      </c>
      <c r="CD33" s="52">
        <f t="shared" si="504"/>
        <v>2191</v>
      </c>
      <c r="CE33" s="187">
        <f>(CE23*CP23+CE24*CP24+CE25*CP25+CE26*CP26+CE27*CP27+CE28*CP28+CE29*CP29+CE30*CP30+CE31*CP31+CE32*CP32)/CP33</f>
        <v>0.33471753003003002</v>
      </c>
      <c r="CF33" s="52">
        <f t="shared" ref="CF33" si="505">SUM(CF23:CF32)</f>
        <v>2160</v>
      </c>
      <c r="CG33" s="187">
        <f>(CG23*CP23+CG24*CP24+CG25*CP25+CG26*CP26+CG27*CP27+CG28*CP28+CG29*CP29+CG30*CP30+CG31*CP31+CG32*CP32)/CP33</f>
        <v>0.33108108108108109</v>
      </c>
      <c r="CH33" s="53">
        <f>SUM(CH23:CH32)</f>
        <v>91</v>
      </c>
      <c r="CI33" s="187">
        <f>(CI23*CP23+CI24*CP24+CI25*CP25+CI26*CP26+CI27*CP27+CI28*CP28+CI29*CP29+CI30*CP30+CI31*CP31+CI32*CP32)/CP33</f>
        <v>1.0674737237237237E-2</v>
      </c>
      <c r="CJ33" s="52">
        <f t="shared" ref="CJ33" si="506">SUM(CJ23:CJ32)</f>
        <v>0</v>
      </c>
      <c r="CK33" s="187">
        <f>(CK23*CP23+CK24*CP24+CK25*CP25+CK26*CP26+CK27*CP27+CK28*CP28+CK29*CP29+CK30*CP30+CK31*CP31+CK32*CP32)/CP33</f>
        <v>0.32352665165165168</v>
      </c>
      <c r="CL33" s="186">
        <f>(CL23*CP23+CL24*CP24+CL25*CP25+CL26*CP26+CL27*CP27+CL28*CP28+CL29*CP29+CL30*CP30+CL31*CP31+CL32*CP32)/CP33</f>
        <v>0.32352665165165168</v>
      </c>
      <c r="CM33" s="186">
        <f>(CM23*CP23+CM24*CP24+CM25*CP25+CM26*CP26+CM27*CP27+CM28*CP28+CM29*CP29+CM30*CP30+CM31*CP31+CM32*CP32)/CP33</f>
        <v>0.33718208428041646</v>
      </c>
      <c r="CN33" s="306">
        <f>(CN23*CP23+CN24*CP24+CN25*CP25+CN26*CP26+CN27*CP27+CN28*CP28+CN29*CP29+CN30*CP30+CN31*CP31+CN32*CP32)/CP33</f>
        <v>0.12409675300300299</v>
      </c>
      <c r="CO33" s="145">
        <f>SUM(CO23:CO32)</f>
        <v>52895</v>
      </c>
      <c r="CP33" s="55">
        <f>SUM(CP23:CP32)</f>
        <v>592</v>
      </c>
      <c r="CS33" s="81" t="s">
        <v>37</v>
      </c>
      <c r="CT33" s="52">
        <f>SUM(CT23:CT32)</f>
        <v>2755</v>
      </c>
      <c r="CU33" s="300">
        <f t="shared" ref="CU33:CW33" si="507">SUM(CU23:CU32)</f>
        <v>1083</v>
      </c>
      <c r="CV33" s="52">
        <f t="shared" si="507"/>
        <v>1672</v>
      </c>
      <c r="CW33" s="52">
        <f t="shared" si="507"/>
        <v>2232</v>
      </c>
      <c r="CX33" s="187">
        <f>(CX23*DI23+CX24*DI24+CX25*DI25+CX26*DI26+CX27*DI27+CX28*DI28+CX29*DI29+CX30*DI30+CX31*DI31+CX32*DI32)/DI33</f>
        <v>0.33108108108108109</v>
      </c>
      <c r="CY33" s="52">
        <f t="shared" ref="CY33" si="508">SUM(CY23:CY32)</f>
        <v>2402</v>
      </c>
      <c r="CZ33" s="187">
        <f>(CZ23*DI23+CZ24*DI24+CZ25*DI25+CZ26*DI26+CZ27*DI27+CZ28*DI28+CZ29*DI29+CZ30*DI30+CZ31*DI31+CZ32*DI32)/DI33</f>
        <v>0.35037961348445223</v>
      </c>
      <c r="DA33" s="53">
        <f>SUM(DA23:DA32)</f>
        <v>51</v>
      </c>
      <c r="DB33" s="187">
        <f>(DB23*DI23+DB24*DI24+DB25*DI25+DB26*DI26+DB27*DI27+DB28*DI28+DB29*DI29+DB30*DI30+DB31*DI31+DB32*DI32)/DI33</f>
        <v>5.7895597210113345E-3</v>
      </c>
      <c r="DC33" s="52">
        <f t="shared" ref="DC33" si="509">SUM(DC23:DC32)</f>
        <v>0</v>
      </c>
      <c r="DD33" s="187">
        <f>(DD23*DI23+DD24*DI24+DD25*DI25+DD26*DI26+DD27*DI27+DD28*DI28+DD29*DI29+DD30*DI30+DD31*DI31+DD32*DI32)/DI33</f>
        <v>0.31274974571345537</v>
      </c>
      <c r="DE33" s="186">
        <f>(DE23*DI23+DE24*DI24+DE25*DI25+DE26*DI26+DE27*DI27+DE28*DI28+DE29*DI29+DE30*DI30+DE31*DI31+DE32*DI32)/DI33</f>
        <v>0.31274974571345537</v>
      </c>
      <c r="DF33" s="186">
        <f>(DF23*DI23+DF24*DI24+DF25*DI25+DF26*DI26+DF27*DI27+DF28*DI28+DF29*DI29+DF30*DI30+DF31*DI31+DF32*DI32)/DI33</f>
        <v>0.33108108108108109</v>
      </c>
      <c r="DG33" s="306">
        <f>(DG23*DI23+DG24*DI24+DG25*DI25+DG26*DI26+DG27*DI27+DG28*DI28+DG29*DI29+DG30*DI30+DG31*DI31+DG32*DI32)/DI33</f>
        <v>7.5577593722755007E-2</v>
      </c>
      <c r="DH33" s="145">
        <f>SUM(DH23:DH32)</f>
        <v>33288</v>
      </c>
      <c r="DI33" s="55">
        <f>SUM(DI23:DI32)</f>
        <v>592</v>
      </c>
      <c r="DL33" s="81" t="s">
        <v>37</v>
      </c>
      <c r="DM33" s="52">
        <f>SUM(DM23:DM32)</f>
        <v>2232</v>
      </c>
      <c r="DN33" s="300">
        <f t="shared" ref="DN33:DP33" si="510">SUM(DN23:DN32)</f>
        <v>1117</v>
      </c>
      <c r="DO33" s="52">
        <f t="shared" si="510"/>
        <v>1115</v>
      </c>
      <c r="DP33" s="52">
        <f t="shared" si="510"/>
        <v>2232</v>
      </c>
      <c r="DQ33" s="187">
        <f>(DQ23*EB23+DQ24*EB24+DQ25*EB25+DQ26*EB26+DQ27*EB27+DQ28*EB28+DQ29*EB29+DQ30*EB30+DQ31*EB31+DQ32*EB32)/EB33</f>
        <v>0.33108108108108109</v>
      </c>
      <c r="DR33" s="52">
        <f t="shared" ref="DR33" si="511">SUM(DR23:DR32)</f>
        <v>2976</v>
      </c>
      <c r="DS33" s="187">
        <f>(DS23*EB23+DS24*EB24+DS25*EB25+DS26*EB26+DS27*EB27+DS28*EB28+DS29*EB29+DS30*EB30+DS31*EB31+DS32*EB32)/EB33</f>
        <v>0.41554054054054052</v>
      </c>
      <c r="DT33" s="53">
        <f>SUM(DT23:DT32)</f>
        <v>0</v>
      </c>
      <c r="DU33" s="187">
        <f>(DU23*EB23+DU24*EB24+DU25*EB25+DU26*EB26+DU27*EB27+DU28*EB28+DU29*EB29+DU30*EB30+DU31*EB31+DU32*EB32)/EB33</f>
        <v>0</v>
      </c>
      <c r="DV33" s="52">
        <f t="shared" ref="DV33" si="512">SUM(DV23:DV32)</f>
        <v>0</v>
      </c>
      <c r="DW33" s="187">
        <f>(DW23*EB23+DW24*EB24+DW25*EB25+DW26*EB26+DW27*EB27+DW28*EB28+DW29*EB29+DW30*EB30+DW31*EB31+DW32*EB32)/EB33</f>
        <v>0.2533783783783784</v>
      </c>
      <c r="DX33" s="186">
        <f>(DX23*EB23+DX24*EB24+DX25*EB25+DX26*EB26+DX27*EB27+DX28*EB28+DX29*EB29+DX30*EB30+DX31*EB31+DX32*EB32)/EB33</f>
        <v>0.2533783783783784</v>
      </c>
      <c r="DY33" s="186">
        <f>(DY23*EB23+DY24*EB24+DY25*EB25+DY26*EB26+DY27*EB27+DY28*EB28+DY29*EB29+DY30*EB30+DY31*EB31+DY32*EB32)/EB33</f>
        <v>0.33108108108108109</v>
      </c>
      <c r="DZ33" s="306">
        <f>(DZ23*EB23+DZ24*EB24+DZ25*EB25+DZ26*EB26+DZ27*EB27+DZ28*EB28+DZ29*EB29+DZ30*EB30+DZ31*EB31+DZ32*EB32)/EB33</f>
        <v>8.2125472246439971E-2</v>
      </c>
      <c r="EA33" s="145">
        <f>SUM(EA23:EA32)</f>
        <v>36172</v>
      </c>
      <c r="EB33" s="55">
        <f>SUM(EB23:EB32)</f>
        <v>592</v>
      </c>
      <c r="EC33" s="36"/>
      <c r="EE33" s="81" t="s">
        <v>37</v>
      </c>
      <c r="EF33" s="52">
        <f>SUM(EF23:EF32)</f>
        <v>3418</v>
      </c>
      <c r="EG33" s="300">
        <f t="shared" ref="EG33:EI33" si="513">SUM(EG23:EG32)</f>
        <v>907</v>
      </c>
      <c r="EH33" s="52">
        <f t="shared" si="513"/>
        <v>2511</v>
      </c>
      <c r="EI33" s="52">
        <f t="shared" si="513"/>
        <v>746</v>
      </c>
      <c r="EJ33" s="187">
        <f>(EJ23*EU23+EJ24*EU24+EJ25*EU25+EJ26*EU26+EJ27*EU27+EJ28*EU28+EJ29*EU29+EJ30*EU30+EJ31*EU31+EJ32*EU32)/EU33</f>
        <v>9.0526949363156264E-2</v>
      </c>
      <c r="EK33" s="52">
        <f t="shared" ref="EK33" si="514">SUM(EK23:EK32)</f>
        <v>2784</v>
      </c>
      <c r="EL33" s="187">
        <f>(EL23*EU23+EL24*EU24+EL25*EU25+EL26*EU26+EL27*EU27+EL28*EU28+EL29*EU29+EL30*EU30+EL31*EU31+EL32*EU32)/EU33</f>
        <v>0.41554054054054052</v>
      </c>
      <c r="EM33" s="53">
        <f>SUM(EM23:EM32)</f>
        <v>12</v>
      </c>
      <c r="EN33" s="187">
        <f>(EN23*EU23+EN24*EU24+EN25*EU25+EN26*EU26+EN27*EU27+EN28*EU28+EN29*EU29+EN30*EU30+EN31*EU31+EN32*EU32)/EU33</f>
        <v>1.456197576887232E-3</v>
      </c>
      <c r="EO33" s="52">
        <f t="shared" ref="EO33" si="515">SUM(EO23:EO32)</f>
        <v>0</v>
      </c>
      <c r="EP33" s="187">
        <f>(EP23*EU23+EP24*EU24+EP25*EU25+EP26*EU26+EP27*EU27+EP28*EU28+EP29*EU29+EP30*EU30+EP31*EU31+EP32*EU32)/EU33</f>
        <v>0.49247631251941593</v>
      </c>
      <c r="EQ33" s="163">
        <f>(EQ23*EU23+EQ24*EU24+EQ25*EU25+EQ26*EU26+EQ27*EU27+EQ28*EU28+EQ29*EU29+EQ30*EU30+EQ31*EU31+EQ32*EU32)/EU33</f>
        <v>0.49247631251941593</v>
      </c>
      <c r="ER33" s="186">
        <f>(ER23*EU23+ER24*EU24+ER25*EU25+ER26*EU26+ER27*EU27+ER28*EU28+ER29*EU29+ER30*EU30+ER31*EU31+ER32*EU32)/EU33</f>
        <v>9.7908417972112236E-2</v>
      </c>
      <c r="ES33" s="306">
        <f>(ES23*EU23+ES24*EU24+ES25*EU25+ES26*EU26+ES27*EU27+ES28*EU28+ES29*EU29+ES30*EU30+ES31*EU31+ES32*EU32)/EU33</f>
        <v>6.8276250388319359E-2</v>
      </c>
      <c r="ET33" s="145">
        <f>SUM(ET23:ET32)</f>
        <v>28132</v>
      </c>
      <c r="EU33" s="55">
        <f>SUM(EU23:EU32)</f>
        <v>592</v>
      </c>
      <c r="EV33" s="36"/>
      <c r="EX33" s="81" t="s">
        <v>37</v>
      </c>
      <c r="EY33" s="52">
        <f>SUM(EY23:EY32)</f>
        <v>1982</v>
      </c>
      <c r="EZ33" s="300">
        <f t="shared" ref="EZ33:FB33" si="516">SUM(EZ23:EZ32)</f>
        <v>790</v>
      </c>
      <c r="FA33" s="52">
        <f t="shared" si="516"/>
        <v>1192</v>
      </c>
      <c r="FB33" s="52">
        <f t="shared" si="516"/>
        <v>2482</v>
      </c>
      <c r="FC33" s="187">
        <f>(FC23*FN23+FC24*FN24+FC25*FN25+FC26*FN26+FC27*FN27+FC28*FN28+FC29*FN29+FC30*FN30+FC31*FN31+FC32*FN32)/FN33</f>
        <v>0.34400428654460913</v>
      </c>
      <c r="FD33" s="52">
        <f t="shared" ref="FD33" si="517">SUM(FD23:FD32)</f>
        <v>2976</v>
      </c>
      <c r="FE33" s="187">
        <f>(FE23*FN23+FE24*FN24+FE25*FN25+FE26*FN26+FE27*FN27+FE28*FN28+FE29*FN29+FE30*FN30+FE31*FN31+FE32*FN32)/FN33</f>
        <v>0.41554054054054052</v>
      </c>
      <c r="FF33" s="53">
        <f>SUM(FF23:FF32)</f>
        <v>0</v>
      </c>
      <c r="FG33" s="187">
        <f>(FG23*FN23+FG24*FN24+FG25*FN25+FG26*FN26+FG27*FN27+FG28*FN28+FG29*FN29+FG30*FN30+FG31*FN31+FG32*FN32)/FN33</f>
        <v>0</v>
      </c>
      <c r="FH33" s="52">
        <f t="shared" ref="FH33" si="518">SUM(FH23:FH32)</f>
        <v>0</v>
      </c>
      <c r="FI33" s="187">
        <f>(FI23*FN23+FI24*FN24+FI25*FN25+FI26*FN26+FI27*FN27+FI28*FN28+FI29*FN29+FI30*FN30+FI31*FN31+FI32*FN32)/FN33</f>
        <v>0.24045517291485033</v>
      </c>
      <c r="FJ33" s="163">
        <f>(FJ23*FN23+FJ24*FN24+FJ25*FN25+FJ26*FN26+FJ27*FN27+FJ28*FN28+FJ29*FN29+FJ30*FN30+FJ31*FN31+FJ32*FN32)/FN33</f>
        <v>0.24045517291485033</v>
      </c>
      <c r="FK33" s="186">
        <f>(FK23*FN23+FK24*FN24+FK25*FN25+FK26*FN26+FK27*FN27+FK28*FN28+FK29*FN29+FK30*FN30+FK31*FN31+FK32*FN32)/FN33</f>
        <v>0.37915128358100103</v>
      </c>
      <c r="FL33" s="306">
        <f>(FL23*FN23+FL24*FN24+FL25*FN25+FL26*FN26+FL27*FN27+FL28*FN28+FL29*FN29+FL30*FN30+FL31*FN31+FL32*FN32)/FN33</f>
        <v>5.8367843650101718E-2</v>
      </c>
      <c r="FM33" s="145">
        <f>SUM(FM23:FM32)</f>
        <v>25708</v>
      </c>
      <c r="FN33" s="55">
        <f>SUM(FN23:FN32)</f>
        <v>592</v>
      </c>
      <c r="FO33" s="36"/>
      <c r="FQ33" s="81" t="s">
        <v>37</v>
      </c>
      <c r="FR33" s="152">
        <f>SUM(FR23:FR32)</f>
        <v>2618</v>
      </c>
      <c r="FS33" s="309">
        <f t="shared" ref="FS33:FU33" si="519">SUM(FS23:FS32)</f>
        <v>1559</v>
      </c>
      <c r="FT33" s="152">
        <f t="shared" si="519"/>
        <v>1059</v>
      </c>
      <c r="FU33" s="152">
        <f t="shared" si="519"/>
        <v>1697</v>
      </c>
      <c r="FV33" s="187">
        <f>(FV23*GG23+FV24*GG24+FV25*GG25+FV26*GG26+FV27*GG27+FV28*GG28+FV29*GG29+FV30*GG30+FV31*GG31+FV32*GG32)/GG33</f>
        <v>0.22626219969969971</v>
      </c>
      <c r="FW33" s="152">
        <f t="shared" ref="FW33" si="520">SUM(FW23:FW32)</f>
        <v>2880</v>
      </c>
      <c r="FX33" s="187">
        <f>(FX23*GG23+FX24*GG24+FX25*GG25+FX26*GG26+FX27*GG27+FX28*GG28+FX29*GG29+FX30*GG30+FX31*GG31+FX32*GG32)/GG33</f>
        <v>0.41554054054054052</v>
      </c>
      <c r="FY33" s="53">
        <f>SUM(FY23:FY32)</f>
        <v>5</v>
      </c>
      <c r="FZ33" s="187">
        <f>(FZ23*GG23+FZ24*GG24+FZ25*GG25+FZ26*GG26+FZ27*GG27+FZ28*GG28+FZ29*GG29+FZ30*GG30+FZ31*GG31+FZ32*GG32)/GG33</f>
        <v>5.8652402402402403E-4</v>
      </c>
      <c r="GA33" s="52">
        <f t="shared" ref="GA33" si="521">SUM(GA23:GA32)</f>
        <v>0</v>
      </c>
      <c r="GB33" s="187">
        <f>(GB23*GG23+GB24*GG24+GB25*GG25+GB26*GG26+GB27*GG27+GB28*GG28+GB29*GG29+GB30*GG30+GB31*GG31+GB32*GG32)/GG33</f>
        <v>0.35761073573573576</v>
      </c>
      <c r="GC33" s="186">
        <f>(GC23*GG23+GC24*GG24+GC25*GG25+GC26*GG26+GC27*GG27+GC28*GG28+GC29*GG29+GC30*GG30+GC31*GG31+GC32*GG32)/GG33</f>
        <v>0.35761073573573576</v>
      </c>
      <c r="GD33" s="186">
        <f>(GD23*GG23+GD24*GG24+GD25*GG25+GD26*GG26+GD27*GG27+GD28*GG28+GD29*GG29+GD30*GG30+GD31*GG31+GD32*GG32)/GG33</f>
        <v>0.24983192815491617</v>
      </c>
      <c r="GE33" s="306">
        <f>(GE23*GG23+GE24*GG24+GE25*GG25+GE26*GG26+GE27*GG27+GE28*GG28+GE29*GG29+GE30*GG30+GE31*GG31+GE32*GG32)/GG33</f>
        <v>0.13248170045045043</v>
      </c>
      <c r="GF33" s="145">
        <f>SUM(GF23:GF32)</f>
        <v>56469</v>
      </c>
      <c r="GG33" s="55">
        <f>SUM(GG23:GG32)</f>
        <v>592</v>
      </c>
      <c r="GH33" s="36"/>
      <c r="GJ33" s="81" t="s">
        <v>37</v>
      </c>
      <c r="GK33" s="52">
        <f>SUM(GK23:GK32)</f>
        <v>4986</v>
      </c>
      <c r="GL33" s="300">
        <f t="shared" ref="GL33:GN33" si="522">SUM(GL23:GL32)</f>
        <v>2942</v>
      </c>
      <c r="GM33" s="52">
        <f t="shared" si="522"/>
        <v>1300</v>
      </c>
      <c r="GN33" s="52">
        <f t="shared" si="522"/>
        <v>2454</v>
      </c>
      <c r="GO33" s="187" t="e">
        <f>(GO23*GZ23+GO24*GZ24+GO25*GZ25+GO26*GZ26+GO27*GZ27+GO28*GZ28+GO29*GZ29+GO30*GZ30+GO31*GZ31+GO32*GZ32)/GZ33</f>
        <v>#VALUE!</v>
      </c>
      <c r="GP33" s="52">
        <f t="shared" ref="GP33" si="523">SUM(GP23:GP32)</f>
        <v>2232</v>
      </c>
      <c r="GQ33" s="187" t="e">
        <f>(GQ23*GZ23+GQ24*GZ24+GQ25*GZ25+GQ26*GZ26+GQ27*GZ27+GQ28*GZ28+GQ29*GZ29+GQ30*GZ30+GQ31*GZ31+GQ32*GZ32)/GZ33</f>
        <v>#VALUE!</v>
      </c>
      <c r="GR33" s="53">
        <f>SUM(GR23:GR32)</f>
        <v>0</v>
      </c>
      <c r="GS33" s="187" t="e">
        <f>(GS23*GZ23+GS24*GZ24+GS25*GZ25+GS26*GZ26+GS27*GZ27+GS28*GZ28+GS29*GZ29+GS30*GZ30+GS31*GZ31+GS32*GZ32)/GZ33</f>
        <v>#VALUE!</v>
      </c>
      <c r="GT33" s="52">
        <f t="shared" ref="GT33" si="524">SUM(GT23:GT32)</f>
        <v>0</v>
      </c>
      <c r="GU33" s="187" t="e">
        <f>(GU23*GZ23+GU24*GZ24+GU25*GZ25+GU26*GZ26+GU27*GZ27+GU28*GZ28+GU29*GZ29+GU30*GZ30+GU31*GZ31+GU32*GZ32)/GZ33</f>
        <v>#VALUE!</v>
      </c>
      <c r="GV33" s="186" t="e">
        <f>(GV23*GZ23+GV24*GZ24+GV25*GZ25+GV26*GZ26+GV27*GZ27+GV28*GZ28+GV29*GZ29+GV30*GZ30+GV31*GZ31+GV32*GZ32)/GZ33</f>
        <v>#VALUE!</v>
      </c>
      <c r="GW33" s="186" t="e">
        <f>(GW23*GZ23+GW24*GZ24+GW25*GZ25+GW26*GZ26+GW27*GZ27+GW28*GZ28+GW29*GZ29+GW30*GZ30+GW31*GZ31+GW32*GZ32)/GZ33</f>
        <v>#VALUE!</v>
      </c>
      <c r="GX33" s="306" t="e">
        <f>(GX23*GZ23+GX24*GZ24+GX25*GZ25+GX26*GZ26+GX27*GZ27+GX28*GZ28+GX29*GZ29+GX30*GZ30+GX31*GZ31+GX32*GZ32)/GZ33</f>
        <v>#VALUE!</v>
      </c>
      <c r="GY33" s="145">
        <f>SUM(GY23:GY32)</f>
        <v>117036</v>
      </c>
      <c r="GZ33" s="55">
        <f>SUM(GZ23:GZ32)</f>
        <v>592</v>
      </c>
      <c r="HA33" s="36"/>
      <c r="HC33" s="81" t="s">
        <v>37</v>
      </c>
      <c r="HD33" s="52">
        <f>SUM(HD23:HD32)</f>
        <v>3029</v>
      </c>
      <c r="HE33" s="300">
        <f t="shared" ref="HE33:HG33" si="525">SUM(HE23:HE32)</f>
        <v>1486</v>
      </c>
      <c r="HF33" s="52">
        <f t="shared" si="525"/>
        <v>1543</v>
      </c>
      <c r="HG33" s="52">
        <f t="shared" si="525"/>
        <v>1220</v>
      </c>
      <c r="HH33" s="187">
        <f>(HH23*HS23+HH24*HS24+HH25*HS25+HH26*HS26+HH27*HS27+HH28*HS28+HH29*HS29+HH30*HS30+HH31*HS31+HH32*HS32)/HS33</f>
        <v>0.16512762762762764</v>
      </c>
      <c r="HI33" s="52">
        <f t="shared" ref="HI33" si="526">SUM(HI23:HI32)</f>
        <v>2880</v>
      </c>
      <c r="HJ33" s="187">
        <f>(HJ23*HS23+HJ24*HS24+HJ25*HS25+HJ26*HS26+HJ27*HS27+HJ28*HS28+HJ29*HS29+HJ30*HS30+HJ31*HS31+HJ32*HS32)/HS33</f>
        <v>0.41554054054054052</v>
      </c>
      <c r="HK33" s="53">
        <f>SUM(HK23:HK32)</f>
        <v>71</v>
      </c>
      <c r="HL33" s="187">
        <f>(HL23*HS23+HL24*HS24+HL25*HS25+HL26*HS26+HL27*HS27+HL28*HS28+HL29*HS29+HL30*HS30+HL31*HS31+HL32*HS32)/HS33</f>
        <v>0</v>
      </c>
      <c r="HM33" s="52">
        <f t="shared" ref="HM33" si="527">SUM(HM23:HM32)</f>
        <v>344.53999999999996</v>
      </c>
      <c r="HN33" s="187">
        <f>(HN23*HS23+HN24*HS24+HN25*HS25+HN26*HS26+HN27*HS27+HN28*HS28+HN29*HS29+HN30*HS30+HN31*HS31+HN32*HS32)/HS33</f>
        <v>0.40366460210210209</v>
      </c>
      <c r="HO33" s="186">
        <f>(HO23*HS23+HO24*HS24+HO25*HS25+HO26*HS26+HO27*HS27+HO28*HS28+HO29*HS29+HO30*HS30+HO31*HS31+HO32*HS32)/HS33</f>
        <v>0.36324840465465469</v>
      </c>
      <c r="HP33" s="186">
        <f>(HP23*HS23+HP24*HS24+HP25*HS25+HP26*HS26+HP27*HS27+HP28*HS28+HP29*HS29+HP30*HS30+HP31*HS31+HP32*HS32)/HS33</f>
        <v>0.27115347318231098</v>
      </c>
      <c r="HQ33" s="306">
        <f>(HQ23*HS23+HQ24*HS24+HQ25*HS25+HQ26*HS26+HQ27*HS27+HQ28*HS28+HQ29*HS29+HQ30*HS30+HQ31*HS31+HQ32*HS32)/HS33</f>
        <v>0.12249906156156157</v>
      </c>
      <c r="HR33" s="145">
        <f>SUM(HR23:HR32)</f>
        <v>52214</v>
      </c>
      <c r="HS33" s="55">
        <f>SUM(HS23:HS32)</f>
        <v>592</v>
      </c>
      <c r="HT33" s="36"/>
    </row>
    <row r="34" spans="1:228" ht="13.8" hidden="1" x14ac:dyDescent="0.3">
      <c r="A34" s="43" t="s">
        <v>38</v>
      </c>
      <c r="B34" s="78" t="s">
        <v>46</v>
      </c>
      <c r="C34" s="13">
        <f>[1]DISP_JUL!$D$106</f>
        <v>744</v>
      </c>
      <c r="D34" s="299">
        <f>[1]DISP_JUL!$E$106</f>
        <v>329</v>
      </c>
      <c r="E34" s="13">
        <f>[1]DISP_JUL!$F$106</f>
        <v>415</v>
      </c>
      <c r="F34" s="13">
        <f>[1]DISP_JUL!$G$106</f>
        <v>0</v>
      </c>
      <c r="G34" s="188">
        <f t="shared" ref="G34:G36" si="528">(F34/$B$4)</f>
        <v>0</v>
      </c>
      <c r="H34" s="13">
        <f>[1]DISP_JUL!$H$106</f>
        <v>0</v>
      </c>
      <c r="I34" s="188">
        <f t="shared" ref="I34:I36" si="529">(H34/$B$4)</f>
        <v>0</v>
      </c>
      <c r="J34" s="13">
        <f>[1]DISP_JUL!$I$106</f>
        <v>0</v>
      </c>
      <c r="K34" s="188">
        <f t="shared" ref="K34:K36" si="530">(J34/$B$4)</f>
        <v>0</v>
      </c>
      <c r="L34" s="36">
        <f ca="1">IF(AND(D34=0,F34=0), 0, ((O34/100)*(D34+F34)) - F34)</f>
        <v>0</v>
      </c>
      <c r="M34" s="188">
        <f t="shared" ref="M34:M36" si="531">(C34/$B$4)</f>
        <v>1</v>
      </c>
      <c r="N34" s="188">
        <f t="shared" ref="N34:N36" ca="1" si="532">((C34-L34)/$B$4)</f>
        <v>0</v>
      </c>
      <c r="O34" s="256">
        <f ca="1">IF((AND(D34=0,F34=0)),0,(F34+L34)/(D34+F34+L34))</f>
        <v>1</v>
      </c>
      <c r="P34" s="305">
        <f>(Q34/($B$4*R34))</f>
        <v>0.39400921658986177</v>
      </c>
      <c r="Q34" s="88">
        <f>[1]DISP_JUL!$M$106</f>
        <v>6156</v>
      </c>
      <c r="R34" s="15">
        <v>21</v>
      </c>
      <c r="T34" s="43" t="s">
        <v>38</v>
      </c>
      <c r="U34" s="78" t="s">
        <v>46</v>
      </c>
      <c r="V34" s="13">
        <f>[1]DISP_AGO!$D$106</f>
        <v>744</v>
      </c>
      <c r="W34" s="299">
        <f>[1]DISP_AGO!$E$106</f>
        <v>410</v>
      </c>
      <c r="X34" s="13">
        <f>[1]DISP_AGO!$F$106</f>
        <v>334</v>
      </c>
      <c r="Y34" s="13">
        <f>[1]DISP_AGO!$G$106</f>
        <v>0</v>
      </c>
      <c r="Z34" s="188">
        <f t="shared" ref="Z34:Z36" si="533">(Y34/$U$4)</f>
        <v>0</v>
      </c>
      <c r="AA34" s="13">
        <f>[1]DISP_AGO!$H$106</f>
        <v>0</v>
      </c>
      <c r="AB34" s="188">
        <f t="shared" ref="AB34:AB36" si="534">(AA34/$U$4)</f>
        <v>0</v>
      </c>
      <c r="AC34" s="13">
        <f>[1]DISP_AGO!$I$106</f>
        <v>0</v>
      </c>
      <c r="AD34" s="188">
        <f t="shared" ref="AD34:AD36" si="535">(AC34/$U$4)</f>
        <v>0</v>
      </c>
      <c r="AE34" s="15">
        <v>0</v>
      </c>
      <c r="AF34" s="188">
        <f t="shared" ref="AF34:AF36" si="536">(V34/$U$4)</f>
        <v>1</v>
      </c>
      <c r="AG34" s="188">
        <f t="shared" ref="AG34:AG36" si="537">((V34-AE34)/$U$4)</f>
        <v>1</v>
      </c>
      <c r="AH34" s="256">
        <f t="shared" ref="AH34:AH36" si="538">IF((AND(W34=0,Y34=0)),0,(Y34+AE34)/(W34+Y34))</f>
        <v>0</v>
      </c>
      <c r="AI34" s="305">
        <f t="shared" ref="AI34:AI36" si="539">(AJ34/($U$4*AK34))</f>
        <v>0.48969534050179214</v>
      </c>
      <c r="AJ34" s="88">
        <f>[1]DISP_AGO!$M$106</f>
        <v>7651</v>
      </c>
      <c r="AK34" s="15">
        <v>21</v>
      </c>
      <c r="AM34" s="43" t="s">
        <v>38</v>
      </c>
      <c r="AN34" s="78" t="s">
        <v>46</v>
      </c>
      <c r="AO34" s="13">
        <f>[1]DISP_SEP!$D$106</f>
        <v>720</v>
      </c>
      <c r="AP34" s="299">
        <f>[1]DISP_SEP!$E$106</f>
        <v>497</v>
      </c>
      <c r="AQ34" s="13">
        <f>[1]DISP_SEP!$F$106</f>
        <v>223</v>
      </c>
      <c r="AR34" s="13">
        <f>[1]DISP_SEP!$G$106</f>
        <v>0</v>
      </c>
      <c r="AS34" s="188">
        <f t="shared" ref="AS34:AS36" si="540">(AR34/$AN$4)</f>
        <v>0</v>
      </c>
      <c r="AT34" s="13">
        <f>[1]DISP_SEP!$H$106</f>
        <v>0</v>
      </c>
      <c r="AU34" s="188">
        <f t="shared" ref="AU34:AU36" si="541">(AT34/$AN$4)</f>
        <v>0</v>
      </c>
      <c r="AV34" s="13">
        <f>[1]DISP_SEP!$I$106</f>
        <v>0</v>
      </c>
      <c r="AW34" s="188">
        <f t="shared" ref="AW34:AW36" si="542">(AV34/$AN$4)</f>
        <v>0</v>
      </c>
      <c r="AX34" s="15">
        <v>0</v>
      </c>
      <c r="AY34" s="188">
        <f t="shared" ref="AY34:AY36" si="543">(AO34/$AN$4)</f>
        <v>1</v>
      </c>
      <c r="AZ34" s="188">
        <f t="shared" ref="AZ34:AZ36" si="544">((AO34-AX34)/$AN$4)</f>
        <v>1</v>
      </c>
      <c r="BA34" s="256">
        <f t="shared" ref="BA34:BA36" si="545">IF((AND(AP34=0,AR34=0)),0,(AR34+AX34)/(AP34+AR34+AX34))</f>
        <v>0</v>
      </c>
      <c r="BB34" s="305">
        <f t="shared" ref="BB34:BB36" si="546">(BC34/($AN$4*BD34))</f>
        <v>0.59966931216931219</v>
      </c>
      <c r="BC34" s="88">
        <f>[1]DISP_SEP!$M$106</f>
        <v>9067</v>
      </c>
      <c r="BD34" s="15">
        <v>21</v>
      </c>
      <c r="BF34" s="43" t="s">
        <v>38</v>
      </c>
      <c r="BG34" s="78" t="s">
        <v>46</v>
      </c>
      <c r="BH34" s="13">
        <f>[1]DISP_OCT!$D$106</f>
        <v>667</v>
      </c>
      <c r="BI34" s="299">
        <f>[1]DISP_OCT!$E$106</f>
        <v>524</v>
      </c>
      <c r="BJ34" s="13">
        <f>[1]DISP_OCT!$F$106</f>
        <v>143</v>
      </c>
      <c r="BK34" s="13">
        <f>[1]DISP_OCT!$G$106</f>
        <v>62</v>
      </c>
      <c r="BL34" s="188">
        <f t="shared" ref="BL34:BL36" si="547">(BK34/$BG$4)</f>
        <v>8.3333333333333329E-2</v>
      </c>
      <c r="BM34" s="13">
        <f>[1]DISP_OCT!$H$106</f>
        <v>0</v>
      </c>
      <c r="BN34" s="188">
        <f t="shared" ref="BN34:BN36" si="548">(BM34/$BG$4)</f>
        <v>0</v>
      </c>
      <c r="BO34" s="13">
        <f>[1]DISP_OCT!$I$106</f>
        <v>15</v>
      </c>
      <c r="BP34" s="188">
        <f t="shared" ref="BP34:BP36" si="549">(BO34/$BG$4)</f>
        <v>2.0161290322580645E-2</v>
      </c>
      <c r="BQ34" s="15">
        <v>0</v>
      </c>
      <c r="BR34" s="188">
        <f>(BH34/$BG$4)</f>
        <v>0.896505376344086</v>
      </c>
      <c r="BS34" s="188">
        <f t="shared" ref="BS34:BS36" si="550">((BH34-BQ34)/$BG$4)</f>
        <v>0.896505376344086</v>
      </c>
      <c r="BT34" s="256">
        <f t="shared" ref="BT34:BT36" si="551">IF((AND(BI34=0,BK34=0)),0,(BK34+BQ34)/(BI34+BK34+BQ34))</f>
        <v>0.10580204778156997</v>
      </c>
      <c r="BU34" s="305">
        <f t="shared" ref="BU34:BU36" si="552">(BV34/($BG$4*BW34))</f>
        <v>0.61040706605222739</v>
      </c>
      <c r="BV34" s="88">
        <f>[1]DISP_OCT!$M$106</f>
        <v>9537</v>
      </c>
      <c r="BW34" s="15">
        <v>21</v>
      </c>
      <c r="BY34" s="43" t="s">
        <v>38</v>
      </c>
      <c r="BZ34" s="78" t="s">
        <v>46</v>
      </c>
      <c r="CA34" s="13">
        <f>[1]DISP_NOV!$D$106</f>
        <v>462</v>
      </c>
      <c r="CB34" s="299">
        <f>[1]DISP_NOV!$E$106</f>
        <v>140</v>
      </c>
      <c r="CC34" s="13">
        <f>[1]DISP_NOV!$F$106</f>
        <v>322</v>
      </c>
      <c r="CD34" s="13">
        <f>[1]DISP_NOV!$G$106</f>
        <v>258</v>
      </c>
      <c r="CE34" s="188">
        <f t="shared" ref="CE34:CE36" si="553">(CD34/$BZ$4)</f>
        <v>0.35833333333333334</v>
      </c>
      <c r="CF34" s="13">
        <f>[1]DISP_NOV!$H$106</f>
        <v>0</v>
      </c>
      <c r="CG34" s="188">
        <f t="shared" ref="CG34:CG36" si="554">(CF34/$BZ$4)</f>
        <v>0</v>
      </c>
      <c r="CH34" s="13">
        <f>[1]DISP_NOV!$I$106</f>
        <v>0</v>
      </c>
      <c r="CI34" s="188">
        <f t="shared" ref="CI34:CI36" si="555">(CH34/$BZ$4)</f>
        <v>0</v>
      </c>
      <c r="CJ34" s="15">
        <v>0</v>
      </c>
      <c r="CK34" s="188">
        <f t="shared" ref="CK34:CK36" si="556">(CA34/$BZ$4)</f>
        <v>0.64166666666666672</v>
      </c>
      <c r="CL34" s="188">
        <f>((CA34-CJ34)/$BZ$4)</f>
        <v>0.64166666666666672</v>
      </c>
      <c r="CM34" s="256">
        <f t="shared" ref="CM34:CM36" si="557">IF((AND(CB34=0,CD34=0)),0,(CD34+CJ34)/(CB34+CD34+CJ34))</f>
        <v>0.64824120603015079</v>
      </c>
      <c r="CN34" s="305">
        <f t="shared" si="464"/>
        <v>0.17010582010582009</v>
      </c>
      <c r="CO34" s="88">
        <f>[1]DISP_NOV!$M$106</f>
        <v>2572</v>
      </c>
      <c r="CP34" s="15">
        <v>21</v>
      </c>
      <c r="CR34" s="43" t="s">
        <v>38</v>
      </c>
      <c r="CS34" s="78" t="s">
        <v>46</v>
      </c>
      <c r="CT34" s="13">
        <f>[1]DISP_DIC!$D$106</f>
        <v>247</v>
      </c>
      <c r="CU34" s="299">
        <f>[1]DISP_DIC!$E$106</f>
        <v>64</v>
      </c>
      <c r="CV34" s="13">
        <f>[1]DISP_DIC!$F$106</f>
        <v>183</v>
      </c>
      <c r="CW34" s="13">
        <f>[1]DISP_DIC!$G$106</f>
        <v>497</v>
      </c>
      <c r="CX34" s="188">
        <f t="shared" ref="CX34" si="558">(CW34/$CS$4)</f>
        <v>0.668010752688172</v>
      </c>
      <c r="CY34" s="13">
        <f>[1]DISP_DIC!$H$106</f>
        <v>0</v>
      </c>
      <c r="CZ34" s="188">
        <f t="shared" ref="CZ34" si="559">(CY34/$CS$4)</f>
        <v>0</v>
      </c>
      <c r="DA34" s="13">
        <f>[1]DISP_DIC!$I$106</f>
        <v>0</v>
      </c>
      <c r="DB34" s="188">
        <f t="shared" ref="DB34" si="560">(DA34/$CS$4)</f>
        <v>0</v>
      </c>
      <c r="DC34" s="15">
        <v>0</v>
      </c>
      <c r="DD34" s="188">
        <f t="shared" si="439"/>
        <v>0.33198924731182794</v>
      </c>
      <c r="DE34" s="162">
        <f t="shared" ref="DE34:DE36" si="561">((CT34-DC34)/$CS$4)</f>
        <v>0.33198924731182794</v>
      </c>
      <c r="DF34" s="256">
        <f t="shared" si="440"/>
        <v>0.88591800356506234</v>
      </c>
      <c r="DG34" s="305">
        <f t="shared" si="441"/>
        <v>8.4037378392217102E-2</v>
      </c>
      <c r="DH34" s="95">
        <f>[1]DISP_DIC!$M$106</f>
        <v>1313</v>
      </c>
      <c r="DI34" s="15">
        <v>21</v>
      </c>
      <c r="DK34" s="43" t="s">
        <v>38</v>
      </c>
      <c r="DL34" s="78" t="s">
        <v>46</v>
      </c>
      <c r="DM34" s="13">
        <f>[2]DISP_ENE!$D$106</f>
        <v>424</v>
      </c>
      <c r="DN34" s="299">
        <f>[2]DISP_ENE!$E$106</f>
        <v>123</v>
      </c>
      <c r="DO34" s="13">
        <f>[2]DISP_ENE!$F$106</f>
        <v>301</v>
      </c>
      <c r="DP34" s="13">
        <f>[2]DISP_ENE!$G$106</f>
        <v>320</v>
      </c>
      <c r="DQ34" s="188">
        <f t="shared" si="442"/>
        <v>0.43010752688172044</v>
      </c>
      <c r="DR34" s="13">
        <f>[2]DISP_ENE!$H$106</f>
        <v>0</v>
      </c>
      <c r="DS34" s="188">
        <f t="shared" si="442"/>
        <v>0</v>
      </c>
      <c r="DT34" s="13">
        <f>[2]DISP_ENE!$I$106</f>
        <v>0</v>
      </c>
      <c r="DU34" s="188">
        <f t="shared" si="442"/>
        <v>0</v>
      </c>
      <c r="DV34" s="15">
        <v>0</v>
      </c>
      <c r="DW34" s="188">
        <f t="shared" ref="DW34:DW35" si="562">(DM34/$DL$4)</f>
        <v>0.56989247311827962</v>
      </c>
      <c r="DX34" s="188">
        <f>((DM34-DV34)/$DL$4)</f>
        <v>0.56989247311827962</v>
      </c>
      <c r="DY34" s="256">
        <f>IF((AND(DN34=0,DP34=0)),0,(DP34+DV34)/(DN34+DP34+DV34))</f>
        <v>0.72234762979683975</v>
      </c>
      <c r="DZ34" s="305">
        <f t="shared" ref="DZ34:DZ35" si="563">(EA34/($DL$4*EB34))</f>
        <v>0.1493215565796211</v>
      </c>
      <c r="EA34" s="88">
        <f>[2]DISP_ENE!$M$106</f>
        <v>2333</v>
      </c>
      <c r="EB34" s="15">
        <v>21</v>
      </c>
      <c r="ED34" s="43" t="s">
        <v>38</v>
      </c>
      <c r="EE34" s="78" t="s">
        <v>46</v>
      </c>
      <c r="EF34" s="13">
        <f>[2]DISP_FEB!$D$106</f>
        <v>614</v>
      </c>
      <c r="EG34" s="299">
        <f>[2]DISP_FEB!$E$106</f>
        <v>220</v>
      </c>
      <c r="EH34" s="13">
        <f>[2]DISP_FEB!$F$106</f>
        <v>394</v>
      </c>
      <c r="EI34" s="13">
        <f>[2]DISP_FEB!$G$106</f>
        <v>82</v>
      </c>
      <c r="EJ34" s="188">
        <f t="shared" ref="EJ34:EJ36" si="564">(EI34/$EE$4)</f>
        <v>0.11781609195402298</v>
      </c>
      <c r="EK34" s="13">
        <f>[2]DISP_FEB!$H$106</f>
        <v>0</v>
      </c>
      <c r="EL34" s="188">
        <f t="shared" ref="EL34:EL36" si="565">(EK34/$EE$4)</f>
        <v>0</v>
      </c>
      <c r="EM34" s="13">
        <f>[2]DISP_FEB!$I$106</f>
        <v>0</v>
      </c>
      <c r="EN34" s="188">
        <f t="shared" ref="EN34:EN36" si="566">(EM34/$EE$4)</f>
        <v>0</v>
      </c>
      <c r="EO34" s="15">
        <v>0</v>
      </c>
      <c r="EP34" s="188">
        <f>(EF34/$EE$4)</f>
        <v>0.88218390804597702</v>
      </c>
      <c r="EQ34" s="162">
        <f t="shared" ref="EQ34:EQ36" si="567">((EF34-EO34)/$EE$4)</f>
        <v>0.88218390804597702</v>
      </c>
      <c r="ER34" s="256">
        <f t="shared" ref="ER34:ER36" si="568">IF((AND(EG34=0,EI34=0)),0,(EI34+EO34)/(EG34+EI34+EO34))</f>
        <v>0.27152317880794702</v>
      </c>
      <c r="ES34" s="305">
        <f t="shared" ref="ES34:ES36" si="569">(ET34/($EE$4*EU34))</f>
        <v>0.29385604816639299</v>
      </c>
      <c r="ET34" s="88">
        <f>[2]DISP_FEB!$M$106</f>
        <v>4295</v>
      </c>
      <c r="EU34" s="15">
        <v>21</v>
      </c>
      <c r="EW34" s="43" t="s">
        <v>38</v>
      </c>
      <c r="EX34" s="78" t="s">
        <v>46</v>
      </c>
      <c r="EY34" s="13">
        <f>[2]DISP_MAR!$D$106</f>
        <v>744</v>
      </c>
      <c r="EZ34" s="299">
        <f>[2]DISP_MAR!$E$106</f>
        <v>233</v>
      </c>
      <c r="FA34" s="13">
        <f>[2]DISP_MAR!$F$106</f>
        <v>511</v>
      </c>
      <c r="FB34" s="13">
        <f>[2]DISP_MAR!$G$106</f>
        <v>0</v>
      </c>
      <c r="FC34" s="188">
        <f t="shared" ref="FC34:FC36" si="570">(FB34/$EX$4)</f>
        <v>0</v>
      </c>
      <c r="FD34" s="13">
        <f>[2]DISP_MAR!$H$106</f>
        <v>0</v>
      </c>
      <c r="FE34" s="188">
        <f t="shared" ref="FE34:FE36" si="571">(FD34/$EX$4)</f>
        <v>0</v>
      </c>
      <c r="FF34" s="13">
        <f>[2]DISP_MAR!$I$106</f>
        <v>0</v>
      </c>
      <c r="FG34" s="188">
        <f t="shared" ref="FG34:FG36" si="572">(FF34/$EX$4)</f>
        <v>0</v>
      </c>
      <c r="FH34" s="15">
        <v>0</v>
      </c>
      <c r="FI34" s="188">
        <f t="shared" ref="FI34:FI36" si="573">(EY34/$EX$4)</f>
        <v>1</v>
      </c>
      <c r="FJ34" s="162">
        <f>((EY34-FH34)/$EX$4)</f>
        <v>1</v>
      </c>
      <c r="FK34" s="256">
        <f>IF((AND(EZ34=0,FB34=0)),0,(FB34+FH34)/(EZ34+FB34+FH34))</f>
        <v>0</v>
      </c>
      <c r="FL34" s="305">
        <f>(FM34/($EX$4*FN34))</f>
        <v>0.25640040962621607</v>
      </c>
      <c r="FM34" s="88">
        <f>[2]DISP_MAR!$M$106</f>
        <v>4006</v>
      </c>
      <c r="FN34" s="15">
        <v>21</v>
      </c>
      <c r="FP34" s="43" t="s">
        <v>38</v>
      </c>
      <c r="FQ34" s="78" t="s">
        <v>46</v>
      </c>
      <c r="FR34" s="13">
        <f>[2]DISP_ABR!$D$106</f>
        <v>682</v>
      </c>
      <c r="FS34" s="299">
        <f>[2]DISP_ABR!$E$106</f>
        <v>215</v>
      </c>
      <c r="FT34" s="13">
        <f>[2]DISP_ABR!$F$106</f>
        <v>467</v>
      </c>
      <c r="FU34" s="13">
        <f>[2]DISP_ABR!$G$106</f>
        <v>38</v>
      </c>
      <c r="FV34" s="188">
        <f t="shared" ref="FV34:FV36" si="574">(FU34/$FQ$4)</f>
        <v>5.2777777777777778E-2</v>
      </c>
      <c r="FW34" s="13">
        <f>[2]DISP_ABR!$H$106</f>
        <v>0</v>
      </c>
      <c r="FX34" s="188">
        <f t="shared" ref="FX34:FX36" si="575">(FW34/$FQ$4)</f>
        <v>0</v>
      </c>
      <c r="FY34" s="13">
        <f>[2]DISP_ABR!$I$106</f>
        <v>0</v>
      </c>
      <c r="FZ34" s="188">
        <f t="shared" ref="FZ34:FZ36" si="576">(FY34/$FQ$4)</f>
        <v>0</v>
      </c>
      <c r="GA34" s="15">
        <v>0</v>
      </c>
      <c r="GB34" s="188">
        <f t="shared" ref="GB34:GB36" si="577">(FR34/$FQ$4)</f>
        <v>0.94722222222222219</v>
      </c>
      <c r="GC34" s="188">
        <f>((FR34-GA34)/$FQ$4)</f>
        <v>0.94722222222222219</v>
      </c>
      <c r="GD34" s="256">
        <f t="shared" ref="GD34:GD36" si="578">IF((AND(FS34=0,FU34=0)),0,(FU34+GA34)/(FS34+FU34+GA34))</f>
        <v>0.15019762845849802</v>
      </c>
      <c r="GE34" s="305">
        <f t="shared" ref="GE34:GE36" si="579">(GF34/($FQ$4*GG34))</f>
        <v>0.23981481481481481</v>
      </c>
      <c r="GF34" s="88">
        <f>[2]DISP_ABR!$M$106</f>
        <v>3626</v>
      </c>
      <c r="GG34" s="15">
        <v>21</v>
      </c>
      <c r="GI34" s="43" t="s">
        <v>38</v>
      </c>
      <c r="GJ34" s="78" t="s">
        <v>46</v>
      </c>
      <c r="GK34" s="13">
        <f>[2]DISP_MAY!D102</f>
        <v>0</v>
      </c>
      <c r="GL34" s="299">
        <f>[2]DISP_MAY!E102</f>
        <v>0</v>
      </c>
      <c r="GM34" s="13">
        <f>[2]DISP_MAY!F102</f>
        <v>0</v>
      </c>
      <c r="GN34" s="13">
        <f>[2]DISP_MAY!G102</f>
        <v>0</v>
      </c>
      <c r="GO34" s="188">
        <f t="shared" ref="GO34:GO36" si="580">(GN34/$GJ$4)</f>
        <v>0</v>
      </c>
      <c r="GP34" s="13">
        <f>[2]DISP_MAY!$H$102</f>
        <v>0</v>
      </c>
      <c r="GQ34" s="188">
        <f t="shared" ref="GQ34:GQ36" si="581">(GP34/$GJ$4)</f>
        <v>0</v>
      </c>
      <c r="GR34" s="13">
        <f>[2]DISP_MAY!$I$102</f>
        <v>0</v>
      </c>
      <c r="GS34" s="188">
        <f t="shared" ref="GS34:GS36" si="582">(GR34/$GJ$4)</f>
        <v>0</v>
      </c>
      <c r="GT34" s="15">
        <v>0</v>
      </c>
      <c r="GU34" s="188">
        <f>(GK34/$GJ$4)</f>
        <v>0</v>
      </c>
      <c r="GV34" s="188">
        <f t="shared" ref="GV34:GV36" si="583">((GK34-GT34)/$GJ$4)</f>
        <v>0</v>
      </c>
      <c r="GW34" s="256">
        <f t="shared" ref="GW34:GW36" si="584">IF((AND(GL34=0,GN34=0)),0,(GN34+GT34)/(GL34+GN34+GT34))</f>
        <v>0</v>
      </c>
      <c r="GX34" s="305">
        <f t="shared" ref="GX34:GX36" si="585">(GY34/($GJ$4*GZ34))</f>
        <v>0</v>
      </c>
      <c r="GY34" s="88">
        <f>[2]DISP_MAY!$M$102</f>
        <v>0</v>
      </c>
      <c r="GZ34" s="15">
        <v>21</v>
      </c>
      <c r="HB34" s="43" t="s">
        <v>38</v>
      </c>
      <c r="HC34" s="78" t="s">
        <v>46</v>
      </c>
      <c r="HD34" s="13">
        <v>704</v>
      </c>
      <c r="HE34" s="299">
        <v>143</v>
      </c>
      <c r="HF34" s="13">
        <v>561</v>
      </c>
      <c r="HG34" s="13">
        <v>16</v>
      </c>
      <c r="HH34" s="188">
        <f>(HG34/$HC$4)</f>
        <v>2.2222222222222223E-2</v>
      </c>
      <c r="HI34" s="13">
        <f>[2]DISP_JUN!$H$106</f>
        <v>0</v>
      </c>
      <c r="HJ34" s="188">
        <f>(HI34/$HC$4)</f>
        <v>0</v>
      </c>
      <c r="HK34" s="13">
        <f>[2]DISP_JUN!$I$106</f>
        <v>0</v>
      </c>
      <c r="HL34" s="188">
        <f>(HK34/$HC$4)</f>
        <v>0</v>
      </c>
      <c r="HM34" s="13">
        <v>28.285714285714281</v>
      </c>
      <c r="HN34" s="188">
        <f>(HD34/$HC$4)</f>
        <v>0.97777777777777775</v>
      </c>
      <c r="HO34" s="188">
        <f>((HD34-HM34)/$HC$4)</f>
        <v>0.93849206349206338</v>
      </c>
      <c r="HP34" s="188">
        <f>IF((AND(HE34=0,HG34=0)),0,(HG34+HM34)/(HE34+HG34+HM34))</f>
        <v>0.23646071700991605</v>
      </c>
      <c r="HQ34" s="305">
        <f>(HR34/($HC$4*HS34))</f>
        <v>0.15932539682539681</v>
      </c>
      <c r="HR34" s="88">
        <f>[2]DISP_JUN!$M$106</f>
        <v>2409</v>
      </c>
      <c r="HS34" s="15">
        <v>21</v>
      </c>
    </row>
    <row r="35" spans="1:228" ht="13.8" hidden="1" x14ac:dyDescent="0.3">
      <c r="A35" s="43" t="s">
        <v>39</v>
      </c>
      <c r="B35" s="78" t="s">
        <v>47</v>
      </c>
      <c r="C35" s="13">
        <f>[1]DISP_JUL!$D$108</f>
        <v>505</v>
      </c>
      <c r="D35" s="299">
        <f>[1]DISP_JUL!$E$108</f>
        <v>169</v>
      </c>
      <c r="E35" s="13">
        <f>[1]DISP_JUL!$F$108</f>
        <v>336</v>
      </c>
      <c r="F35" s="13">
        <f>[1]DISP_JUL!$G$108</f>
        <v>239</v>
      </c>
      <c r="G35" s="188">
        <f t="shared" si="528"/>
        <v>0.32123655913978494</v>
      </c>
      <c r="H35" s="13">
        <f>[1]DISP_JUL!$H$108</f>
        <v>0</v>
      </c>
      <c r="I35" s="188">
        <f t="shared" si="529"/>
        <v>0</v>
      </c>
      <c r="J35" s="13">
        <f>[1]DISP_JUL!$I$108</f>
        <v>0</v>
      </c>
      <c r="K35" s="188">
        <f t="shared" si="530"/>
        <v>0</v>
      </c>
      <c r="L35" s="36">
        <f t="shared" ref="L35:L36" ca="1" si="586">IF(AND(D35=0,F35=0), 0, ((O35/100)*(D35+F35)) - F35)</f>
        <v>0</v>
      </c>
      <c r="M35" s="188">
        <f t="shared" si="531"/>
        <v>0.67876344086021501</v>
      </c>
      <c r="N35" s="188">
        <f t="shared" ca="1" si="532"/>
        <v>0</v>
      </c>
      <c r="O35" s="256">
        <f t="shared" ref="O35:O36" ca="1" si="587">IF((AND(D35=0,F35=0)),0,(F35+L35)/(D35+F35+L35))</f>
        <v>1</v>
      </c>
      <c r="P35" s="305">
        <f t="shared" ref="P35:P36" si="588">(Q35/($B$4*R35))</f>
        <v>0.14861751152073732</v>
      </c>
      <c r="Q35" s="88">
        <f>[1]DISP_JUL!$M$108</f>
        <v>2322</v>
      </c>
      <c r="R35" s="15">
        <v>21</v>
      </c>
      <c r="T35" s="43" t="s">
        <v>39</v>
      </c>
      <c r="U35" s="78" t="s">
        <v>47</v>
      </c>
      <c r="V35" s="13">
        <f>[1]DISP_AGO!$D$108</f>
        <v>616</v>
      </c>
      <c r="W35" s="299">
        <f>[1]DISP_AGO!$E$108</f>
        <v>287</v>
      </c>
      <c r="X35" s="13">
        <f>[1]DISP_AGO!$F$108</f>
        <v>329</v>
      </c>
      <c r="Y35" s="13">
        <f>[1]DISP_AGO!$G$108</f>
        <v>128</v>
      </c>
      <c r="Z35" s="188">
        <f t="shared" si="533"/>
        <v>0.17204301075268819</v>
      </c>
      <c r="AA35" s="13">
        <f>[1]DISP_AGO!$H$108</f>
        <v>0</v>
      </c>
      <c r="AB35" s="188">
        <f t="shared" si="534"/>
        <v>0</v>
      </c>
      <c r="AC35" s="13">
        <f>[1]DISP_AGO!$I$108</f>
        <v>0</v>
      </c>
      <c r="AD35" s="188">
        <f t="shared" si="535"/>
        <v>0</v>
      </c>
      <c r="AE35" s="15">
        <v>0</v>
      </c>
      <c r="AF35" s="188">
        <f t="shared" si="536"/>
        <v>0.82795698924731187</v>
      </c>
      <c r="AG35" s="188">
        <f t="shared" si="537"/>
        <v>0.82795698924731187</v>
      </c>
      <c r="AH35" s="256">
        <f t="shared" si="538"/>
        <v>0.30843373493975906</v>
      </c>
      <c r="AI35" s="305">
        <f t="shared" si="539"/>
        <v>0.23943932411674348</v>
      </c>
      <c r="AJ35" s="88">
        <f>[1]DISP_AGO!$M$108</f>
        <v>3741</v>
      </c>
      <c r="AK35" s="15">
        <v>21</v>
      </c>
      <c r="AM35" s="43" t="s">
        <v>39</v>
      </c>
      <c r="AN35" s="78" t="s">
        <v>47</v>
      </c>
      <c r="AO35" s="13">
        <f>[1]DISP_SEP!$D$108</f>
        <v>240</v>
      </c>
      <c r="AP35" s="299">
        <f>[1]DISP_SEP!$E$108</f>
        <v>115</v>
      </c>
      <c r="AQ35" s="13">
        <f>[1]DISP_SEP!$F$108</f>
        <v>125</v>
      </c>
      <c r="AR35" s="13">
        <f>[1]DISP_SEP!$G$108</f>
        <v>480</v>
      </c>
      <c r="AS35" s="188">
        <f t="shared" si="540"/>
        <v>0.66666666666666663</v>
      </c>
      <c r="AT35" s="13">
        <f>[1]DISP_SEP!$H$108</f>
        <v>0</v>
      </c>
      <c r="AU35" s="188">
        <f t="shared" si="541"/>
        <v>0</v>
      </c>
      <c r="AV35" s="13">
        <f>[1]DISP_SEP!$I$108</f>
        <v>0</v>
      </c>
      <c r="AW35" s="188">
        <f t="shared" si="542"/>
        <v>0</v>
      </c>
      <c r="AX35" s="15">
        <v>0</v>
      </c>
      <c r="AY35" s="188">
        <f t="shared" si="543"/>
        <v>0.33333333333333331</v>
      </c>
      <c r="AZ35" s="188">
        <f t="shared" si="544"/>
        <v>0.33333333333333331</v>
      </c>
      <c r="BA35" s="256">
        <f t="shared" si="545"/>
        <v>0.80672268907563027</v>
      </c>
      <c r="BB35" s="305">
        <f t="shared" si="546"/>
        <v>0.1357142857142857</v>
      </c>
      <c r="BC35" s="88">
        <f>[1]DISP_SEP!$M$108</f>
        <v>2052</v>
      </c>
      <c r="BD35" s="15">
        <v>21</v>
      </c>
      <c r="BF35" s="43" t="s">
        <v>39</v>
      </c>
      <c r="BG35" s="78" t="s">
        <v>47</v>
      </c>
      <c r="BH35" s="13">
        <f>[1]DISP_OCT!$D$108</f>
        <v>0</v>
      </c>
      <c r="BI35" s="299">
        <f>[1]DISP_OCT!$E$108</f>
        <v>0</v>
      </c>
      <c r="BJ35" s="13">
        <f>[1]DISP_OCT!$F$108</f>
        <v>0</v>
      </c>
      <c r="BK35" s="13">
        <f>[1]DISP_OCT!$G$108</f>
        <v>744</v>
      </c>
      <c r="BL35" s="188">
        <f t="shared" si="547"/>
        <v>1</v>
      </c>
      <c r="BM35" s="13">
        <f>[1]DISP_OCT!$H$108</f>
        <v>0</v>
      </c>
      <c r="BN35" s="188">
        <f t="shared" si="548"/>
        <v>0</v>
      </c>
      <c r="BO35" s="13">
        <f>[1]DISP_OCT!$I$108</f>
        <v>0</v>
      </c>
      <c r="BP35" s="188">
        <f t="shared" si="549"/>
        <v>0</v>
      </c>
      <c r="BQ35" s="15">
        <v>0</v>
      </c>
      <c r="BR35" s="188">
        <f t="shared" ref="BR35:BR36" si="589">(BH35/$BG$4)</f>
        <v>0</v>
      </c>
      <c r="BS35" s="188">
        <f t="shared" si="550"/>
        <v>0</v>
      </c>
      <c r="BT35" s="256">
        <f t="shared" si="551"/>
        <v>1</v>
      </c>
      <c r="BU35" s="305">
        <f t="shared" si="552"/>
        <v>0</v>
      </c>
      <c r="BV35" s="36">
        <f>[1]DISP_OCT!$M$108</f>
        <v>0</v>
      </c>
      <c r="BW35" s="15">
        <v>21</v>
      </c>
      <c r="BY35" s="43" t="s">
        <v>39</v>
      </c>
      <c r="BZ35" s="78" t="s">
        <v>47</v>
      </c>
      <c r="CA35" s="13">
        <f>[1]DISP_NOV!$D$108</f>
        <v>0</v>
      </c>
      <c r="CB35" s="299">
        <f>[1]DISP_NOV!$E$108</f>
        <v>0</v>
      </c>
      <c r="CC35" s="13">
        <f>[1]DISP_NOV!$F$108</f>
        <v>0</v>
      </c>
      <c r="CD35" s="13">
        <f>[1]DISP_NOV!$G$108</f>
        <v>720</v>
      </c>
      <c r="CE35" s="188">
        <f t="shared" si="553"/>
        <v>1</v>
      </c>
      <c r="CF35" s="13">
        <f>[1]DISP_NOV!$H$108</f>
        <v>0</v>
      </c>
      <c r="CG35" s="188">
        <f t="shared" si="554"/>
        <v>0</v>
      </c>
      <c r="CH35" s="13">
        <f>[1]DISP_NOV!$I$108</f>
        <v>0</v>
      </c>
      <c r="CI35" s="188">
        <f t="shared" si="555"/>
        <v>0</v>
      </c>
      <c r="CJ35" s="15">
        <v>0</v>
      </c>
      <c r="CK35" s="188">
        <f t="shared" si="556"/>
        <v>0</v>
      </c>
      <c r="CL35" s="188">
        <f t="shared" ref="CL35:CL36" si="590">((CA35-CJ35)/$BZ$4)</f>
        <v>0</v>
      </c>
      <c r="CM35" s="256">
        <f t="shared" si="557"/>
        <v>1</v>
      </c>
      <c r="CN35" s="305">
        <f t="shared" si="464"/>
        <v>0</v>
      </c>
      <c r="CO35" s="36">
        <f>[1]DISP_NOV!$M$108</f>
        <v>0</v>
      </c>
      <c r="CP35" s="15">
        <v>21</v>
      </c>
      <c r="CR35" s="43" t="s">
        <v>39</v>
      </c>
      <c r="CS35" s="78" t="s">
        <v>47</v>
      </c>
      <c r="CT35" s="13">
        <f>[1]DISP_DIC!$D$108</f>
        <v>0</v>
      </c>
      <c r="CU35" s="299">
        <f>[1]DISP_DIC!$E$108</f>
        <v>0</v>
      </c>
      <c r="CV35" s="13">
        <f>[1]DISP_DIC!$F$108</f>
        <v>0</v>
      </c>
      <c r="CW35" s="13">
        <f>[1]DISP_DIC!$G$108</f>
        <v>744</v>
      </c>
      <c r="CX35" s="188">
        <f t="shared" ref="CX35" si="591">(CW35/$CS$4)</f>
        <v>1</v>
      </c>
      <c r="CY35" s="13">
        <f>[1]DISP_DIC!$H$108</f>
        <v>0</v>
      </c>
      <c r="CZ35" s="188">
        <f t="shared" ref="CZ35" si="592">(CY35/$CS$4)</f>
        <v>0</v>
      </c>
      <c r="DA35" s="13">
        <f>[1]DISP_DIC!$I$108</f>
        <v>0</v>
      </c>
      <c r="DB35" s="188">
        <f t="shared" ref="DB35" si="593">(DA35/$CS$4)</f>
        <v>0</v>
      </c>
      <c r="DC35" s="15">
        <v>0</v>
      </c>
      <c r="DD35" s="188">
        <f t="shared" si="439"/>
        <v>0</v>
      </c>
      <c r="DE35" s="162">
        <f t="shared" si="561"/>
        <v>0</v>
      </c>
      <c r="DF35" s="256">
        <f t="shared" si="440"/>
        <v>1</v>
      </c>
      <c r="DG35" s="305">
        <f t="shared" si="441"/>
        <v>0</v>
      </c>
      <c r="DH35" s="36">
        <f>[1]DISP_DIC!$M$108</f>
        <v>0</v>
      </c>
      <c r="DI35" s="15">
        <v>21</v>
      </c>
      <c r="DK35" s="43" t="s">
        <v>39</v>
      </c>
      <c r="DL35" s="78" t="s">
        <v>47</v>
      </c>
      <c r="DM35" s="13">
        <f>[2]DISP_ENE!$D$108</f>
        <v>0</v>
      </c>
      <c r="DN35" s="299">
        <f>[2]DISP_ENE!$E$108</f>
        <v>0</v>
      </c>
      <c r="DO35" s="13">
        <f>[2]DISP_ENE!$F$108</f>
        <v>0</v>
      </c>
      <c r="DP35" s="13">
        <f>[2]DISP_ENE!$G$108</f>
        <v>744</v>
      </c>
      <c r="DQ35" s="188">
        <f t="shared" si="442"/>
        <v>1</v>
      </c>
      <c r="DR35" s="13">
        <f>[2]DISP_ENE!$H$108</f>
        <v>0</v>
      </c>
      <c r="DS35" s="188">
        <f t="shared" si="442"/>
        <v>0</v>
      </c>
      <c r="DT35" s="13">
        <f>[2]DISP_ENE!$I$108</f>
        <v>0</v>
      </c>
      <c r="DU35" s="188">
        <f t="shared" si="442"/>
        <v>0</v>
      </c>
      <c r="DV35" s="15">
        <v>0</v>
      </c>
      <c r="DW35" s="188">
        <f t="shared" si="562"/>
        <v>0</v>
      </c>
      <c r="DX35" s="188">
        <f t="shared" ref="DX35" si="594">((DM35-DV35)/$DL$4)</f>
        <v>0</v>
      </c>
      <c r="DY35" s="256">
        <f t="shared" ref="DY35" si="595">IF((AND(DN35=0,DP35=0)),0,(DP35+DV35)/(DN35+DP35+DV35))</f>
        <v>1</v>
      </c>
      <c r="DZ35" s="305">
        <f t="shared" si="563"/>
        <v>0</v>
      </c>
      <c r="EA35" s="36">
        <f>[2]DISP_ENE!$M$108</f>
        <v>0</v>
      </c>
      <c r="EB35" s="15">
        <v>21</v>
      </c>
      <c r="ED35" s="43" t="s">
        <v>39</v>
      </c>
      <c r="EE35" s="78" t="s">
        <v>47</v>
      </c>
      <c r="EF35" s="13">
        <f>[2]DISP_FEB!$D$108</f>
        <v>636</v>
      </c>
      <c r="EG35" s="299">
        <f>[2]DISP_FEB!$E$108</f>
        <v>203</v>
      </c>
      <c r="EH35" s="13">
        <f>[2]DISP_FEB!$F$108</f>
        <v>433</v>
      </c>
      <c r="EI35" s="13">
        <f>[2]DISP_FEB!$G$108</f>
        <v>60</v>
      </c>
      <c r="EJ35" s="188">
        <f t="shared" si="564"/>
        <v>8.6206896551724144E-2</v>
      </c>
      <c r="EK35" s="13">
        <f>[2]DISP_FEB!$H$108</f>
        <v>0</v>
      </c>
      <c r="EL35" s="188">
        <f t="shared" si="565"/>
        <v>0</v>
      </c>
      <c r="EM35" s="13">
        <f>[2]DISP_FEB!$I$108</f>
        <v>0</v>
      </c>
      <c r="EN35" s="188">
        <f t="shared" si="566"/>
        <v>0</v>
      </c>
      <c r="EO35" s="15">
        <v>0</v>
      </c>
      <c r="EP35" s="188">
        <f t="shared" ref="EP35:EP36" si="596">(EF35/$EE$4)</f>
        <v>0.91379310344827591</v>
      </c>
      <c r="EQ35" s="162">
        <f t="shared" si="567"/>
        <v>0.91379310344827591</v>
      </c>
      <c r="ER35" s="256">
        <f t="shared" si="568"/>
        <v>0.22813688212927757</v>
      </c>
      <c r="ES35" s="305">
        <f t="shared" si="569"/>
        <v>0.20990695128626163</v>
      </c>
      <c r="ET35" s="88">
        <f>[2]DISP_FEB!$M$108</f>
        <v>3068</v>
      </c>
      <c r="EU35" s="15">
        <v>21</v>
      </c>
      <c r="EW35" s="43" t="s">
        <v>39</v>
      </c>
      <c r="EX35" s="78" t="s">
        <v>47</v>
      </c>
      <c r="EY35" s="13">
        <f>[2]DISP_MAR!$D$108</f>
        <v>744</v>
      </c>
      <c r="EZ35" s="299">
        <f>[2]DISP_MAR!$E$108</f>
        <v>437</v>
      </c>
      <c r="FA35" s="13">
        <f>[2]DISP_MAR!$F$108</f>
        <v>307</v>
      </c>
      <c r="FB35" s="13">
        <f>[2]DISP_MAR!$G$108</f>
        <v>0</v>
      </c>
      <c r="FC35" s="188">
        <f t="shared" si="570"/>
        <v>0</v>
      </c>
      <c r="FD35" s="13">
        <f>[2]DISP_MAR!$H$108</f>
        <v>0</v>
      </c>
      <c r="FE35" s="188">
        <f t="shared" si="571"/>
        <v>0</v>
      </c>
      <c r="FF35" s="13">
        <f>[2]DISP_MAR!$I$108</f>
        <v>0</v>
      </c>
      <c r="FG35" s="188">
        <f t="shared" si="572"/>
        <v>0</v>
      </c>
      <c r="FH35" s="15">
        <v>0</v>
      </c>
      <c r="FI35" s="188">
        <f t="shared" si="573"/>
        <v>1</v>
      </c>
      <c r="FJ35" s="162">
        <f t="shared" ref="FJ35:FJ36" si="597">((EY35-FH35)/$EX$4)</f>
        <v>1</v>
      </c>
      <c r="FK35" s="256">
        <f t="shared" ref="FK35:FK36" si="598">IF((AND(EZ35=0,FB35=0)),0,(FB35+FH35)/(EZ35+FB35+FH35))</f>
        <v>0</v>
      </c>
      <c r="FL35" s="305">
        <f t="shared" ref="FL35:FL36" si="599">(FM35/($EX$4*FN35))</f>
        <v>0.29025857654889914</v>
      </c>
      <c r="FM35" s="88">
        <f>[2]DISP_MAR!$M$108</f>
        <v>4535</v>
      </c>
      <c r="FN35" s="15">
        <v>21</v>
      </c>
      <c r="FP35" s="43" t="s">
        <v>39</v>
      </c>
      <c r="FQ35" s="78" t="s">
        <v>47</v>
      </c>
      <c r="FR35" s="13">
        <f>[2]DISP_ABR!$D$108</f>
        <v>241</v>
      </c>
      <c r="FS35" s="299">
        <f>[2]DISP_ABR!$E$108</f>
        <v>109</v>
      </c>
      <c r="FT35" s="13">
        <f>[2]DISP_ABR!$F$108</f>
        <v>132</v>
      </c>
      <c r="FU35" s="13">
        <f>[2]DISP_ABR!$G$108</f>
        <v>479</v>
      </c>
      <c r="FV35" s="188">
        <f t="shared" si="574"/>
        <v>0.66527777777777775</v>
      </c>
      <c r="FW35" s="13">
        <f>[2]DISP_ABR!$H$108</f>
        <v>0</v>
      </c>
      <c r="FX35" s="188">
        <f t="shared" si="575"/>
        <v>0</v>
      </c>
      <c r="FY35" s="13">
        <f>[2]DISP_ABR!$I$108</f>
        <v>0</v>
      </c>
      <c r="FZ35" s="188">
        <f t="shared" si="576"/>
        <v>0</v>
      </c>
      <c r="GA35" s="15">
        <v>0</v>
      </c>
      <c r="GB35" s="188">
        <f t="shared" si="577"/>
        <v>0.3347222222222222</v>
      </c>
      <c r="GC35" s="188">
        <f t="shared" ref="GC35:GC36" si="600">((FR35-GA35)/$FQ$4)</f>
        <v>0.3347222222222222</v>
      </c>
      <c r="GD35" s="256">
        <f t="shared" si="578"/>
        <v>0.81462585034013602</v>
      </c>
      <c r="GE35" s="305">
        <f t="shared" si="579"/>
        <v>0.13253968253968254</v>
      </c>
      <c r="GF35" s="88">
        <f>[2]DISP_ABR!$M$108</f>
        <v>2004</v>
      </c>
      <c r="GG35" s="15">
        <v>21</v>
      </c>
      <c r="GI35" s="43" t="s">
        <v>39</v>
      </c>
      <c r="GJ35" s="78" t="s">
        <v>47</v>
      </c>
      <c r="GK35" s="13" t="str">
        <f>[2]DISP_MAY!D104</f>
        <v>AH</v>
      </c>
      <c r="GL35" s="299" t="str">
        <f>[2]DISP_MAY!E104</f>
        <v>SH</v>
      </c>
      <c r="GM35" s="13" t="str">
        <f>[2]DISP_MAY!F104</f>
        <v>RSH</v>
      </c>
      <c r="GN35" s="13" t="str">
        <f>[2]DISP_MAY!G104</f>
        <v>FOH</v>
      </c>
      <c r="GO35" s="188" t="e">
        <f t="shared" si="580"/>
        <v>#VALUE!</v>
      </c>
      <c r="GP35" s="13" t="str">
        <f>[2]DISP_MAY!$H$104</f>
        <v>POH</v>
      </c>
      <c r="GQ35" s="188" t="e">
        <f t="shared" si="581"/>
        <v>#VALUE!</v>
      </c>
      <c r="GR35" s="13" t="str">
        <f>[2]DISP_MAY!$I$104</f>
        <v>MOH</v>
      </c>
      <c r="GS35" s="188" t="e">
        <f t="shared" si="582"/>
        <v>#VALUE!</v>
      </c>
      <c r="GT35" s="15">
        <v>0</v>
      </c>
      <c r="GU35" s="188" t="e">
        <f t="shared" ref="GU35:GU36" si="601">(GK35/$GJ$4)</f>
        <v>#VALUE!</v>
      </c>
      <c r="GV35" s="188" t="e">
        <f t="shared" si="583"/>
        <v>#VALUE!</v>
      </c>
      <c r="GW35" s="256" t="e">
        <f t="shared" si="584"/>
        <v>#VALUE!</v>
      </c>
      <c r="GX35" s="305" t="e">
        <f t="shared" si="585"/>
        <v>#VALUE!</v>
      </c>
      <c r="GY35" s="88" t="str">
        <f>[2]DISP_MAY!$M$104</f>
        <v>LOAD</v>
      </c>
      <c r="GZ35" s="15">
        <v>21</v>
      </c>
      <c r="HB35" s="43" t="s">
        <v>39</v>
      </c>
      <c r="HC35" s="78" t="s">
        <v>47</v>
      </c>
      <c r="HD35" s="13">
        <v>720</v>
      </c>
      <c r="HE35" s="299">
        <v>159</v>
      </c>
      <c r="HF35" s="13">
        <v>561</v>
      </c>
      <c r="HG35" s="13">
        <v>0</v>
      </c>
      <c r="HH35" s="188">
        <f t="shared" ref="HH35:HJ36" si="602">(HG35/$HC$4)</f>
        <v>0</v>
      </c>
      <c r="HI35" s="13">
        <f>[2]DISP_JUN!$H$108</f>
        <v>0</v>
      </c>
      <c r="HJ35" s="188">
        <f t="shared" si="602"/>
        <v>0</v>
      </c>
      <c r="HK35" s="13">
        <f>[2]DISP_JUN!$I$108</f>
        <v>0</v>
      </c>
      <c r="HL35" s="188">
        <f t="shared" ref="HL35" si="603">(HK35/$HC$4)</f>
        <v>0</v>
      </c>
      <c r="HM35" s="13">
        <v>24.095238095238102</v>
      </c>
      <c r="HN35" s="188">
        <f t="shared" ref="HN35:HN36" si="604">(HD35/$HC$4)</f>
        <v>1</v>
      </c>
      <c r="HO35" s="188">
        <f t="shared" ref="HO35:HO36" si="605">((HD35-HM35)/$HC$4)</f>
        <v>0.96653439153439158</v>
      </c>
      <c r="HP35" s="188">
        <f t="shared" ref="HP35:HP36" si="606">IF((AND(HE35=0,HG35=0)),0,(HG35+HM35)/(HE35+HG35+HM35))</f>
        <v>0.1315994798439532</v>
      </c>
      <c r="HQ35" s="305">
        <f t="shared" ref="HQ35:HQ36" si="607">(HR35/($HC$4*HS35))</f>
        <v>0.18736772486772488</v>
      </c>
      <c r="HR35" s="88">
        <f>[2]DISP_JUN!$M$108</f>
        <v>2833</v>
      </c>
      <c r="HS35" s="15">
        <v>21</v>
      </c>
    </row>
    <row r="36" spans="1:228" ht="13.8" hidden="1" x14ac:dyDescent="0.3">
      <c r="B36" s="78" t="s">
        <v>51</v>
      </c>
      <c r="C36" s="13">
        <f>[1]DISP_JUL!$D$110</f>
        <v>0</v>
      </c>
      <c r="D36" s="299">
        <f>[1]DISP_JUL!$E$110</f>
        <v>0</v>
      </c>
      <c r="E36" s="13">
        <f>[1]DISP_JUL!$F$110</f>
        <v>0</v>
      </c>
      <c r="F36" s="13">
        <f>[1]DISP_JUL!$G$110</f>
        <v>0</v>
      </c>
      <c r="G36" s="188">
        <f t="shared" si="528"/>
        <v>0</v>
      </c>
      <c r="H36" s="13">
        <f>[1]DISP_JUL!$H$110</f>
        <v>744</v>
      </c>
      <c r="I36" s="188">
        <f t="shared" si="529"/>
        <v>1</v>
      </c>
      <c r="J36" s="13">
        <f>[1]DISP_JUL!$I$110</f>
        <v>0</v>
      </c>
      <c r="K36" s="188">
        <f t="shared" si="530"/>
        <v>0</v>
      </c>
      <c r="L36" s="36">
        <f t="shared" si="586"/>
        <v>0</v>
      </c>
      <c r="M36" s="188">
        <f t="shared" si="531"/>
        <v>0</v>
      </c>
      <c r="N36" s="188">
        <f t="shared" si="532"/>
        <v>0</v>
      </c>
      <c r="O36" s="256">
        <f t="shared" si="587"/>
        <v>0</v>
      </c>
      <c r="P36" s="305">
        <f t="shared" si="588"/>
        <v>0</v>
      </c>
      <c r="Q36" s="36">
        <f>[1]DISP_JUL!$M$110</f>
        <v>0</v>
      </c>
      <c r="R36" s="15">
        <v>21</v>
      </c>
      <c r="U36" s="78" t="s">
        <v>51</v>
      </c>
      <c r="V36" s="13">
        <f>[1]DISP_AGO!$D$110</f>
        <v>0</v>
      </c>
      <c r="W36" s="299">
        <f>[1]DISP_AGO!$E$110</f>
        <v>0</v>
      </c>
      <c r="X36" s="13">
        <f>[1]DISP_AGO!$F$110</f>
        <v>0</v>
      </c>
      <c r="Y36" s="13">
        <f>[1]DISP_AGO!$G$110</f>
        <v>744</v>
      </c>
      <c r="Z36" s="188">
        <f t="shared" si="533"/>
        <v>1</v>
      </c>
      <c r="AA36" s="13">
        <f>[1]DISP_AGO!$H$110</f>
        <v>0</v>
      </c>
      <c r="AB36" s="188">
        <f t="shared" si="534"/>
        <v>0</v>
      </c>
      <c r="AC36" s="13">
        <f>[1]DISP_AGO!$I$110</f>
        <v>0</v>
      </c>
      <c r="AD36" s="188">
        <f t="shared" si="535"/>
        <v>0</v>
      </c>
      <c r="AE36" s="15">
        <v>0</v>
      </c>
      <c r="AF36" s="188">
        <f t="shared" si="536"/>
        <v>0</v>
      </c>
      <c r="AG36" s="188">
        <f t="shared" si="537"/>
        <v>0</v>
      </c>
      <c r="AH36" s="256">
        <f t="shared" si="538"/>
        <v>1</v>
      </c>
      <c r="AI36" s="305">
        <f t="shared" si="539"/>
        <v>0</v>
      </c>
      <c r="AJ36" s="36">
        <f>[1]DISP_AGO!$M$110</f>
        <v>0</v>
      </c>
      <c r="AK36" s="15">
        <v>21</v>
      </c>
      <c r="AN36" s="78" t="s">
        <v>51</v>
      </c>
      <c r="AO36" s="13">
        <f>[1]DISP_SEP!$D$110</f>
        <v>0</v>
      </c>
      <c r="AP36" s="299">
        <f>[1]DISP_SEP!$E$110</f>
        <v>0</v>
      </c>
      <c r="AQ36" s="13">
        <f>[1]DISP_SEP!$F$110</f>
        <v>0</v>
      </c>
      <c r="AR36" s="13">
        <f>[1]DISP_SEP!$G$110</f>
        <v>0</v>
      </c>
      <c r="AS36" s="188">
        <f t="shared" si="540"/>
        <v>0</v>
      </c>
      <c r="AT36" s="13">
        <f>[1]DISP_SEP!$H$110</f>
        <v>720</v>
      </c>
      <c r="AU36" s="188">
        <f t="shared" si="541"/>
        <v>1</v>
      </c>
      <c r="AV36" s="13">
        <f>[1]DISP_SEP!$I$110</f>
        <v>0</v>
      </c>
      <c r="AW36" s="188">
        <f t="shared" si="542"/>
        <v>0</v>
      </c>
      <c r="AX36" s="15">
        <v>0</v>
      </c>
      <c r="AY36" s="188">
        <f t="shared" si="543"/>
        <v>0</v>
      </c>
      <c r="AZ36" s="188">
        <f t="shared" si="544"/>
        <v>0</v>
      </c>
      <c r="BA36" s="256">
        <f t="shared" si="545"/>
        <v>0</v>
      </c>
      <c r="BB36" s="305">
        <f t="shared" si="546"/>
        <v>0</v>
      </c>
      <c r="BC36" s="36">
        <f>[1]DISP_SEP!$M$110</f>
        <v>0</v>
      </c>
      <c r="BD36" s="15">
        <v>21</v>
      </c>
      <c r="BG36" s="78" t="s">
        <v>51</v>
      </c>
      <c r="BH36" s="13">
        <f>[1]DISP_OCT!$D$110</f>
        <v>476</v>
      </c>
      <c r="BI36" s="299">
        <f>[1]DISP_OCT!$E$110</f>
        <v>476</v>
      </c>
      <c r="BJ36" s="13">
        <f>[1]DISP_OCT!$F$110</f>
        <v>0</v>
      </c>
      <c r="BK36" s="13">
        <f>[1]DISP_OCT!$G$110</f>
        <v>108</v>
      </c>
      <c r="BL36" s="188">
        <f t="shared" si="547"/>
        <v>0.14516129032258066</v>
      </c>
      <c r="BM36" s="13">
        <f>[1]DISP_OCT!$H$110</f>
        <v>0</v>
      </c>
      <c r="BN36" s="188">
        <f t="shared" si="548"/>
        <v>0</v>
      </c>
      <c r="BO36" s="13">
        <f>[1]DISP_OCT!$I$110</f>
        <v>160</v>
      </c>
      <c r="BP36" s="188">
        <f t="shared" si="549"/>
        <v>0.21505376344086022</v>
      </c>
      <c r="BQ36" s="15">
        <v>0</v>
      </c>
      <c r="BR36" s="188">
        <f t="shared" si="589"/>
        <v>0.63978494623655913</v>
      </c>
      <c r="BS36" s="188">
        <f t="shared" si="550"/>
        <v>0.63978494623655913</v>
      </c>
      <c r="BT36" s="256">
        <f t="shared" si="551"/>
        <v>0.18493150684931506</v>
      </c>
      <c r="BU36" s="305">
        <f t="shared" si="552"/>
        <v>0.58685355862775213</v>
      </c>
      <c r="BV36" s="88">
        <f>[1]DISP_OCT!$M$110</f>
        <v>9169</v>
      </c>
      <c r="BW36" s="15">
        <v>21</v>
      </c>
      <c r="BZ36" s="78" t="s">
        <v>51</v>
      </c>
      <c r="CA36" s="13">
        <f>[1]DISP_NOV!$D$110</f>
        <v>480</v>
      </c>
      <c r="CB36" s="299">
        <f>[1]DISP_NOV!$E$110</f>
        <v>205</v>
      </c>
      <c r="CC36" s="13">
        <f>[1]DISP_NOV!$F$110</f>
        <v>275</v>
      </c>
      <c r="CD36" s="13">
        <f>[1]DISP_NOV!$G$110</f>
        <v>240</v>
      </c>
      <c r="CE36" s="188">
        <f t="shared" si="553"/>
        <v>0.33333333333333331</v>
      </c>
      <c r="CF36" s="13">
        <f>[1]DISP_NOV!$H$110</f>
        <v>0</v>
      </c>
      <c r="CG36" s="188">
        <f t="shared" si="554"/>
        <v>0</v>
      </c>
      <c r="CH36" s="13">
        <f>[1]DISP_NOV!$I$110</f>
        <v>0</v>
      </c>
      <c r="CI36" s="188">
        <f t="shared" si="555"/>
        <v>0</v>
      </c>
      <c r="CJ36" s="15">
        <v>0</v>
      </c>
      <c r="CK36" s="188">
        <f t="shared" si="556"/>
        <v>0.66666666666666663</v>
      </c>
      <c r="CL36" s="188">
        <f t="shared" si="590"/>
        <v>0.66666666666666663</v>
      </c>
      <c r="CM36" s="256">
        <f t="shared" si="557"/>
        <v>0.5393258426966292</v>
      </c>
      <c r="CN36" s="305">
        <f t="shared" si="464"/>
        <v>0.26931216931216934</v>
      </c>
      <c r="CO36" s="88">
        <f>[1]DISP_NOV!$M$110</f>
        <v>4072</v>
      </c>
      <c r="CP36" s="15">
        <v>21</v>
      </c>
      <c r="CS36" s="78" t="s">
        <v>51</v>
      </c>
      <c r="CT36" s="13">
        <f>[1]DISP_DIC!$D$110</f>
        <v>744</v>
      </c>
      <c r="CU36" s="299">
        <f>[1]DISP_DIC!$E$110</f>
        <v>263</v>
      </c>
      <c r="CV36" s="13">
        <f>[1]DISP_DIC!$F$110</f>
        <v>481</v>
      </c>
      <c r="CW36" s="13">
        <f>[1]DISP_DIC!$G$110</f>
        <v>0</v>
      </c>
      <c r="CX36" s="188">
        <f t="shared" ref="CX36" si="608">(CW36/$CS$4)</f>
        <v>0</v>
      </c>
      <c r="CY36" s="13">
        <f>[1]DISP_DIC!$H$110</f>
        <v>0</v>
      </c>
      <c r="CZ36" s="188">
        <f t="shared" ref="CZ36" si="609">(CY36/$CS$4)</f>
        <v>0</v>
      </c>
      <c r="DA36" s="13">
        <f>[1]DISP_DIC!$I$110</f>
        <v>0</v>
      </c>
      <c r="DB36" s="188">
        <f t="shared" ref="DB36" si="610">(DA36/$CS$4)</f>
        <v>0</v>
      </c>
      <c r="DC36" s="15">
        <v>0</v>
      </c>
      <c r="DD36" s="188">
        <f t="shared" si="439"/>
        <v>1</v>
      </c>
      <c r="DE36" s="162">
        <f t="shared" si="561"/>
        <v>1</v>
      </c>
      <c r="DF36" s="256">
        <f t="shared" si="440"/>
        <v>0</v>
      </c>
      <c r="DG36" s="305">
        <f t="shared" si="441"/>
        <v>0.32834101382488479</v>
      </c>
      <c r="DH36" s="95">
        <f>[1]DISP_DIC!$M$110</f>
        <v>5130</v>
      </c>
      <c r="DI36" s="15">
        <v>21</v>
      </c>
      <c r="DL36" s="78" t="s">
        <v>51</v>
      </c>
      <c r="DM36" s="13">
        <f>[2]DISP_ENE!$D$110</f>
        <v>713</v>
      </c>
      <c r="DN36" s="299">
        <f>[2]DISP_ENE!$E$110</f>
        <v>202</v>
      </c>
      <c r="DO36" s="13">
        <f>[2]DISP_ENE!$F$110</f>
        <v>511</v>
      </c>
      <c r="DP36" s="13">
        <f>[2]DISP_ENE!$G$110</f>
        <v>31</v>
      </c>
      <c r="DQ36" s="188">
        <f t="shared" si="442"/>
        <v>4.1666666666666664E-2</v>
      </c>
      <c r="DR36" s="13">
        <f>[2]DISP_ENE!$H$110</f>
        <v>0</v>
      </c>
      <c r="DS36" s="188">
        <f t="shared" si="442"/>
        <v>0</v>
      </c>
      <c r="DT36" s="13">
        <f>[2]DISP_ENE!$I$110</f>
        <v>0</v>
      </c>
      <c r="DU36" s="188">
        <f t="shared" si="442"/>
        <v>0</v>
      </c>
      <c r="DV36" s="15">
        <v>0</v>
      </c>
      <c r="DW36" s="188">
        <f t="shared" ref="DW36" si="611">(DM36/$DL$4)</f>
        <v>0.95833333333333337</v>
      </c>
      <c r="DX36" s="188">
        <f t="shared" ref="DX36" si="612">((DM36-DV36)/$DL$4)</f>
        <v>0.95833333333333337</v>
      </c>
      <c r="DY36" s="256">
        <f t="shared" ref="DY36" si="613">IF((AND(DN36=0,DP36=0)),0,(DP36+DV36)/(DN36+DP36+DV36))</f>
        <v>0.13304721030042918</v>
      </c>
      <c r="DZ36" s="305">
        <f t="shared" ref="DZ36" si="614">(EA36/($DL$4*EB36))</f>
        <v>0.2537762416794675</v>
      </c>
      <c r="EA36" s="88">
        <f>[2]DISP_ENE!$M$110</f>
        <v>3965</v>
      </c>
      <c r="EB36" s="15">
        <v>21</v>
      </c>
      <c r="EE36" s="78" t="s">
        <v>51</v>
      </c>
      <c r="EF36" s="13">
        <f>[2]DISP_FEB!$D$110</f>
        <v>216</v>
      </c>
      <c r="EG36" s="299">
        <f>[2]DISP_FEB!$E$110</f>
        <v>81</v>
      </c>
      <c r="EH36" s="13">
        <f>[2]DISP_FEB!$F$110</f>
        <v>135</v>
      </c>
      <c r="EI36" s="13">
        <f>[2]DISP_FEB!$G$110</f>
        <v>480</v>
      </c>
      <c r="EJ36" s="188">
        <f t="shared" si="564"/>
        <v>0.68965517241379315</v>
      </c>
      <c r="EK36" s="13">
        <f>[2]DISP_FEB!$H$110</f>
        <v>0</v>
      </c>
      <c r="EL36" s="188">
        <f t="shared" si="565"/>
        <v>0</v>
      </c>
      <c r="EM36" s="13">
        <f>[2]DISP_FEB!$I$110</f>
        <v>0</v>
      </c>
      <c r="EN36" s="188">
        <f t="shared" si="566"/>
        <v>0</v>
      </c>
      <c r="EO36" s="15">
        <v>0</v>
      </c>
      <c r="EP36" s="188">
        <f t="shared" si="596"/>
        <v>0.31034482758620691</v>
      </c>
      <c r="EQ36" s="162">
        <f t="shared" si="567"/>
        <v>0.31034482758620691</v>
      </c>
      <c r="ER36" s="256">
        <f t="shared" si="568"/>
        <v>0.85561497326203206</v>
      </c>
      <c r="ES36" s="305">
        <f t="shared" si="569"/>
        <v>0.10960591133004927</v>
      </c>
      <c r="ET36" s="88">
        <f>[2]DISP_FEB!$M$110</f>
        <v>1602</v>
      </c>
      <c r="EU36" s="15">
        <v>21</v>
      </c>
      <c r="EX36" s="78" t="s">
        <v>51</v>
      </c>
      <c r="EY36" s="13">
        <f>[2]DISP_MAR!$D$110</f>
        <v>470</v>
      </c>
      <c r="EZ36" s="299">
        <f>[2]DISP_MAR!$E$110</f>
        <v>166</v>
      </c>
      <c r="FA36" s="13">
        <f>[2]DISP_MAR!$F$110</f>
        <v>304</v>
      </c>
      <c r="FB36" s="13">
        <f>[2]DISP_MAR!$G$110</f>
        <v>274</v>
      </c>
      <c r="FC36" s="188">
        <f t="shared" si="570"/>
        <v>0.36827956989247312</v>
      </c>
      <c r="FD36" s="13">
        <f>[2]DISP_MAR!$H$110</f>
        <v>0</v>
      </c>
      <c r="FE36" s="188">
        <f t="shared" si="571"/>
        <v>0</v>
      </c>
      <c r="FF36" s="13">
        <f>[2]DISP_MAR!$I$110</f>
        <v>0</v>
      </c>
      <c r="FG36" s="188">
        <f t="shared" si="572"/>
        <v>0</v>
      </c>
      <c r="FH36" s="15">
        <v>0</v>
      </c>
      <c r="FI36" s="188">
        <f t="shared" si="573"/>
        <v>0.63172043010752688</v>
      </c>
      <c r="FJ36" s="162">
        <f t="shared" si="597"/>
        <v>0.63172043010752688</v>
      </c>
      <c r="FK36" s="256">
        <f t="shared" si="598"/>
        <v>0.62272727272727268</v>
      </c>
      <c r="FL36" s="305">
        <f t="shared" si="599"/>
        <v>0.19226830517153098</v>
      </c>
      <c r="FM36" s="88">
        <f>[2]DISP_MAR!$M$110</f>
        <v>3004</v>
      </c>
      <c r="FN36" s="15">
        <v>21</v>
      </c>
      <c r="FQ36" s="78" t="s">
        <v>51</v>
      </c>
      <c r="FR36" s="13">
        <f>[2]DISP_ABR!$D$110</f>
        <v>352</v>
      </c>
      <c r="FS36" s="299">
        <f>[2]DISP_ABR!$E$110</f>
        <v>160</v>
      </c>
      <c r="FT36" s="13">
        <f>[2]DISP_ABR!$F$110</f>
        <v>192</v>
      </c>
      <c r="FU36" s="13">
        <f>[2]DISP_ABR!$G$110</f>
        <v>368</v>
      </c>
      <c r="FV36" s="188">
        <f t="shared" si="574"/>
        <v>0.51111111111111107</v>
      </c>
      <c r="FW36" s="13">
        <f>[2]DISP_ABR!$H$110</f>
        <v>0</v>
      </c>
      <c r="FX36" s="188">
        <f t="shared" si="575"/>
        <v>0</v>
      </c>
      <c r="FY36" s="13">
        <f>[2]DISP_ABR!$I$110</f>
        <v>0</v>
      </c>
      <c r="FZ36" s="188">
        <f t="shared" si="576"/>
        <v>0</v>
      </c>
      <c r="GA36" s="15">
        <v>0</v>
      </c>
      <c r="GB36" s="188">
        <f t="shared" si="577"/>
        <v>0.48888888888888887</v>
      </c>
      <c r="GC36" s="188">
        <f t="shared" si="600"/>
        <v>0.48888888888888887</v>
      </c>
      <c r="GD36" s="256">
        <f t="shared" si="578"/>
        <v>0.69696969696969702</v>
      </c>
      <c r="GE36" s="305">
        <f t="shared" si="579"/>
        <v>0.19503968253968254</v>
      </c>
      <c r="GF36" s="88">
        <f>[2]DISP_ABR!$M$110</f>
        <v>2949</v>
      </c>
      <c r="GG36" s="15">
        <v>21</v>
      </c>
      <c r="GJ36" s="78" t="s">
        <v>51</v>
      </c>
      <c r="GK36" s="13">
        <f>[2]DISP_MAY!D106</f>
        <v>576</v>
      </c>
      <c r="GL36" s="299">
        <f>[2]DISP_MAY!E106</f>
        <v>226</v>
      </c>
      <c r="GM36" s="13">
        <f>[2]DISP_MAY!F106</f>
        <v>350</v>
      </c>
      <c r="GN36" s="13">
        <f>[2]DISP_MAY!G106</f>
        <v>168</v>
      </c>
      <c r="GO36" s="188">
        <f t="shared" si="580"/>
        <v>0.22580645161290322</v>
      </c>
      <c r="GP36" s="13">
        <f>[2]DISP_MAY!$H$106</f>
        <v>0</v>
      </c>
      <c r="GQ36" s="188">
        <f t="shared" si="581"/>
        <v>0</v>
      </c>
      <c r="GR36" s="13">
        <f>[2]DISP_MAY!$I$106</f>
        <v>0</v>
      </c>
      <c r="GS36" s="188">
        <f t="shared" si="582"/>
        <v>0</v>
      </c>
      <c r="GT36" s="15">
        <v>0</v>
      </c>
      <c r="GU36" s="188">
        <f t="shared" si="601"/>
        <v>0.77419354838709675</v>
      </c>
      <c r="GV36" s="188">
        <f t="shared" si="583"/>
        <v>0.77419354838709675</v>
      </c>
      <c r="GW36" s="256">
        <f t="shared" si="584"/>
        <v>0.42639593908629442</v>
      </c>
      <c r="GX36" s="305">
        <f t="shared" si="585"/>
        <v>0.2354710701484895</v>
      </c>
      <c r="GY36" s="88">
        <f>[2]DISP_MAY!$M$106</f>
        <v>3679</v>
      </c>
      <c r="GZ36" s="15">
        <v>21</v>
      </c>
      <c r="HC36" s="78" t="s">
        <v>51</v>
      </c>
      <c r="HD36" s="13">
        <v>720</v>
      </c>
      <c r="HE36" s="299">
        <v>159</v>
      </c>
      <c r="HF36" s="13">
        <v>561</v>
      </c>
      <c r="HG36" s="13">
        <v>0</v>
      </c>
      <c r="HH36" s="188">
        <f t="shared" si="602"/>
        <v>0</v>
      </c>
      <c r="HI36" s="13">
        <f>[2]DISP_JUN!$H$110</f>
        <v>0</v>
      </c>
      <c r="HJ36" s="188">
        <f t="shared" si="602"/>
        <v>0</v>
      </c>
      <c r="HK36" s="13">
        <f>[2]DISP_JUN!$I$110</f>
        <v>0</v>
      </c>
      <c r="HL36" s="188">
        <f t="shared" ref="HL36" si="615">(HK36/$HC$4)</f>
        <v>0</v>
      </c>
      <c r="HM36" s="13">
        <v>21.047619047619055</v>
      </c>
      <c r="HN36" s="188">
        <f t="shared" si="604"/>
        <v>1</v>
      </c>
      <c r="HO36" s="188">
        <f t="shared" si="605"/>
        <v>0.97076719576719583</v>
      </c>
      <c r="HP36" s="188">
        <f t="shared" si="606"/>
        <v>0.11690029092832586</v>
      </c>
      <c r="HQ36" s="305">
        <f t="shared" si="607"/>
        <v>0.1916005291005291</v>
      </c>
      <c r="HR36" s="88">
        <f>[2]DISP_JUN!$M$110</f>
        <v>2897</v>
      </c>
      <c r="HS36" s="15">
        <v>21</v>
      </c>
    </row>
    <row r="37" spans="1:228" ht="13.8" hidden="1" x14ac:dyDescent="0.3">
      <c r="B37" s="51" t="s">
        <v>37</v>
      </c>
      <c r="C37" s="52">
        <f>SUM(C34:C36)</f>
        <v>1249</v>
      </c>
      <c r="D37" s="300">
        <f t="shared" ref="D37:L37" si="616">SUM(D34:D36)</f>
        <v>498</v>
      </c>
      <c r="E37" s="52">
        <f t="shared" si="616"/>
        <v>751</v>
      </c>
      <c r="F37" s="52">
        <f t="shared" si="616"/>
        <v>239</v>
      </c>
      <c r="G37" s="187">
        <f>(G34*R34+G35*R35+G36*R36)/R37</f>
        <v>0.10707885304659498</v>
      </c>
      <c r="H37" s="52">
        <f t="shared" si="616"/>
        <v>744</v>
      </c>
      <c r="I37" s="187">
        <f>(I34*R34+I35*R35+I36*R36)/R37</f>
        <v>0.33333333333333331</v>
      </c>
      <c r="J37" s="52">
        <f t="shared" si="616"/>
        <v>0</v>
      </c>
      <c r="K37" s="187">
        <f>(K34*R34+K35*R35+K36*R36)/R37</f>
        <v>0</v>
      </c>
      <c r="L37" s="52">
        <f t="shared" ca="1" si="616"/>
        <v>0</v>
      </c>
      <c r="M37" s="187">
        <f>(M34*R34+M35*R35+M36*R36)/R37</f>
        <v>0.55958781362007159</v>
      </c>
      <c r="N37" s="190">
        <f ca="1">(N34*R34+N35*R35+N36*R36)/R37</f>
        <v>0</v>
      </c>
      <c r="O37" s="186">
        <v>0.66700000000000004</v>
      </c>
      <c r="P37" s="306">
        <f>(P34*$R34+P35*$R35+P36*$R36)/$R37</f>
        <v>0.18087557603686638</v>
      </c>
      <c r="Q37" s="69">
        <f>SUM(Q34:Q36)</f>
        <v>8478</v>
      </c>
      <c r="R37" s="55">
        <f>SUM(R34:R36)</f>
        <v>63</v>
      </c>
      <c r="U37" s="59" t="s">
        <v>37</v>
      </c>
      <c r="V37" s="52">
        <f>SUM(V34:V36)</f>
        <v>1360</v>
      </c>
      <c r="W37" s="300">
        <f t="shared" ref="W37:AE37" si="617">SUM(W34:W36)</f>
        <v>697</v>
      </c>
      <c r="X37" s="52">
        <f t="shared" si="617"/>
        <v>663</v>
      </c>
      <c r="Y37" s="52">
        <f t="shared" si="617"/>
        <v>872</v>
      </c>
      <c r="Z37" s="187">
        <f>(Z34*AK34+Z35*AK35+Z36*AK36)/AK37</f>
        <v>0.39068100358422941</v>
      </c>
      <c r="AA37" s="52">
        <f t="shared" si="617"/>
        <v>0</v>
      </c>
      <c r="AB37" s="187">
        <f>(AB34*AK34+AB35*AK35+AB36*AK36)/AK37</f>
        <v>0</v>
      </c>
      <c r="AC37" s="52">
        <f t="shared" si="617"/>
        <v>0</v>
      </c>
      <c r="AD37" s="187">
        <f>(AD34*AK34+AD35*AK35+AD36*AK36)/AK37</f>
        <v>0</v>
      </c>
      <c r="AE37" s="52">
        <f t="shared" si="617"/>
        <v>0</v>
      </c>
      <c r="AF37" s="187">
        <f>(AF34*AK34+AF35*AK35+AF36*AK36)/AK37</f>
        <v>0.6093189964157707</v>
      </c>
      <c r="AG37" s="186">
        <f>(AG34*AK34+AG35*AK35+AG36*AK36)/AK37</f>
        <v>0.6093189964157707</v>
      </c>
      <c r="AH37" s="186">
        <f>(AH34*AK34+AH35*AK35+AH36*AK36)/AK37</f>
        <v>0.43614457831325304</v>
      </c>
      <c r="AI37" s="306">
        <f>(AI34*AK34+AI35*AK35+AI36*AK36)/AK37</f>
        <v>0.24304488820617853</v>
      </c>
      <c r="AJ37" s="69">
        <f>SUM(AJ34:AJ36)</f>
        <v>11392</v>
      </c>
      <c r="AK37" s="55">
        <f>SUM(AK34:AK36)</f>
        <v>63</v>
      </c>
      <c r="AN37" s="59" t="s">
        <v>37</v>
      </c>
      <c r="AO37" s="52">
        <f>SUM(AO34:AO36)</f>
        <v>960</v>
      </c>
      <c r="AP37" s="300">
        <f t="shared" ref="AP37:AR37" si="618">SUM(AP34:AP36)</f>
        <v>612</v>
      </c>
      <c r="AQ37" s="52">
        <f t="shared" si="618"/>
        <v>348</v>
      </c>
      <c r="AR37" s="52">
        <f t="shared" si="618"/>
        <v>480</v>
      </c>
      <c r="AS37" s="187">
        <f>(AS34*BD34+AS35*BD35+AS36*BD36)/BD37</f>
        <v>0.22222222222222221</v>
      </c>
      <c r="AT37" s="52">
        <f t="shared" ref="AT37" si="619">SUM(AT34:AT36)</f>
        <v>720</v>
      </c>
      <c r="AU37" s="187">
        <f>(AU34*BD34+AU35*BD35+AU36*BD36)/BD37</f>
        <v>0.33333333333333331</v>
      </c>
      <c r="AV37" s="52">
        <f t="shared" ref="AV37" si="620">SUM(AV34:AV36)</f>
        <v>0</v>
      </c>
      <c r="AW37" s="187">
        <f>(AW34*BD34+AW35*BD35+AW36*BD36)/BD37</f>
        <v>0</v>
      </c>
      <c r="AX37" s="52">
        <f t="shared" ref="AX37" si="621">SUM(AX34:AX36)</f>
        <v>0</v>
      </c>
      <c r="AY37" s="187">
        <f>(AY34*BD34+AY35*BD35+AY36*BD36)/BD37</f>
        <v>0.44444444444444442</v>
      </c>
      <c r="AZ37" s="186">
        <f>(AZ34*BD34+AZ35*BD35+AZ36*BD36)/BD37</f>
        <v>0.44444444444444442</v>
      </c>
      <c r="BA37" s="186">
        <f>(BA34*BD34+BA35*BD35+BA36*BD36)/BD37</f>
        <v>0.26890756302521007</v>
      </c>
      <c r="BB37" s="306">
        <f>(BB34*BD34+BB35*BD35+BB36*BD36)/BD37</f>
        <v>0.24512786596119929</v>
      </c>
      <c r="BC37" s="69">
        <f>SUM(BC34:BC36)</f>
        <v>11119</v>
      </c>
      <c r="BD37" s="55">
        <f>SUM(BD34:BD36)</f>
        <v>63</v>
      </c>
      <c r="BG37" s="59" t="s">
        <v>37</v>
      </c>
      <c r="BH37" s="52">
        <f>SUM(BH34:BH36)</f>
        <v>1143</v>
      </c>
      <c r="BI37" s="300">
        <f t="shared" ref="BI37:BK37" si="622">SUM(BI34:BI36)</f>
        <v>1000</v>
      </c>
      <c r="BJ37" s="52">
        <f t="shared" si="622"/>
        <v>143</v>
      </c>
      <c r="BK37" s="52">
        <f t="shared" si="622"/>
        <v>914</v>
      </c>
      <c r="BL37" s="187">
        <f>(BL34*BW34+BL35*BW35+BL36*BW36)/BW37</f>
        <v>0.40949820788530461</v>
      </c>
      <c r="BM37" s="52">
        <f t="shared" ref="BM37" si="623">SUM(BM34:BM36)</f>
        <v>0</v>
      </c>
      <c r="BN37" s="187">
        <f>(BN34*BW34+BN35*BW35+BN36*BW36)/BW37</f>
        <v>0</v>
      </c>
      <c r="BO37" s="52">
        <f t="shared" ref="BO37" si="624">SUM(BO34:BO36)</f>
        <v>175</v>
      </c>
      <c r="BP37" s="187">
        <f>(BP34*BW34+BP35*BW35+BP36*BW36)/BW37</f>
        <v>7.8405017921146972E-2</v>
      </c>
      <c r="BQ37" s="52">
        <f t="shared" ref="BQ37" si="625">SUM(BQ34:BQ36)</f>
        <v>0</v>
      </c>
      <c r="BR37" s="187">
        <f>(BR34*BW34+BR35*BW35+BR36*BW36)/BW37</f>
        <v>0.51209677419354849</v>
      </c>
      <c r="BS37" s="186">
        <f>(BS34*BW34+BS35*BW35+BS36*BW36)/BW37</f>
        <v>0.51209677419354849</v>
      </c>
      <c r="BT37" s="186">
        <f>(BT34*BW34+BT35*BW35+BT36*BW36)/BW37</f>
        <v>0.43024451821029502</v>
      </c>
      <c r="BU37" s="306">
        <f>(BU34*BW34+BU35*BW35+BU36*BW36)/BW37</f>
        <v>0.3990868748933265</v>
      </c>
      <c r="BV37" s="69">
        <f>SUM(BV34:BV36)</f>
        <v>18706</v>
      </c>
      <c r="BW37" s="55">
        <f>SUM(BW34:BW36)</f>
        <v>63</v>
      </c>
      <c r="BZ37" s="59" t="s">
        <v>37</v>
      </c>
      <c r="CA37" s="52">
        <f>SUM(CA34:CA36)</f>
        <v>942</v>
      </c>
      <c r="CB37" s="300">
        <f t="shared" ref="CB37:CD37" si="626">SUM(CB34:CB36)</f>
        <v>345</v>
      </c>
      <c r="CC37" s="52">
        <f t="shared" si="626"/>
        <v>597</v>
      </c>
      <c r="CD37" s="52">
        <f t="shared" si="626"/>
        <v>1218</v>
      </c>
      <c r="CE37" s="187">
        <f>(CE34*CP34+CE35*CP35+CE36*CP36)/CP37</f>
        <v>0.56388888888888888</v>
      </c>
      <c r="CF37" s="52">
        <f t="shared" ref="CF37" si="627">SUM(CF34:CF36)</f>
        <v>0</v>
      </c>
      <c r="CG37" s="187">
        <f>(CG34*CP34+CG35*CP35+CG36*CP36)/CP37</f>
        <v>0</v>
      </c>
      <c r="CH37" s="52">
        <f t="shared" ref="CH37" si="628">SUM(CH34:CH36)</f>
        <v>0</v>
      </c>
      <c r="CI37" s="187">
        <f>(CI34*CP34+CI35*CP35+CI36*CP36)/CP37</f>
        <v>0</v>
      </c>
      <c r="CJ37" s="52">
        <f t="shared" ref="CJ37" si="629">SUM(CJ34:CJ36)</f>
        <v>0</v>
      </c>
      <c r="CK37" s="187">
        <f>(CK34*CP34+CK35*CP35+CK36*CP36)/CP37</f>
        <v>0.43611111111111112</v>
      </c>
      <c r="CL37" s="186">
        <f>(CL34*CP34+CL35*CP35+CL36*CP36)/CP37</f>
        <v>0.43611111111111112</v>
      </c>
      <c r="CM37" s="186">
        <f>(CM34*CP34+CM35*CP35+CM36*CP36)/CP37</f>
        <v>0.72918901624225985</v>
      </c>
      <c r="CN37" s="306">
        <f>(CN34*CP34+CN35*CP35+CN36*CP36)/CP37</f>
        <v>0.1464726631393298</v>
      </c>
      <c r="CO37" s="69">
        <f>SUM(CO34:CO36)</f>
        <v>6644</v>
      </c>
      <c r="CP37" s="55">
        <f>SUM(CP34:CP36)</f>
        <v>63</v>
      </c>
      <c r="CS37" s="59" t="s">
        <v>37</v>
      </c>
      <c r="CT37" s="52">
        <f>SUM(CT34:CT36)</f>
        <v>991</v>
      </c>
      <c r="CU37" s="300">
        <f t="shared" ref="CU37:CW37" si="630">SUM(CU34:CU36)</f>
        <v>327</v>
      </c>
      <c r="CV37" s="52">
        <f t="shared" si="630"/>
        <v>664</v>
      </c>
      <c r="CW37" s="52">
        <f t="shared" si="630"/>
        <v>1241</v>
      </c>
      <c r="CX37" s="187">
        <f>(CX34*DI34+CX35*DI35+CX36*DI36)/DI37</f>
        <v>0.55600358422939078</v>
      </c>
      <c r="CY37" s="52">
        <f t="shared" ref="CY37" si="631">SUM(CY34:CY36)</f>
        <v>0</v>
      </c>
      <c r="CZ37" s="187">
        <f>(CZ34*DI34+CZ35*DI35+CZ36*DI36)/DI37</f>
        <v>0</v>
      </c>
      <c r="DA37" s="52">
        <f t="shared" ref="DA37" si="632">SUM(DA34:DA36)</f>
        <v>0</v>
      </c>
      <c r="DB37" s="187">
        <f>(DB34*DI34+DB35*DI35+DB36*DI36)/DI37</f>
        <v>0</v>
      </c>
      <c r="DC37" s="52">
        <f t="shared" ref="DC37" si="633">SUM(DC34:DC36)</f>
        <v>0</v>
      </c>
      <c r="DD37" s="187">
        <f>(DD34*DI34+DD35*DI35+DD36*DI36)/DI37</f>
        <v>0.44399641577060933</v>
      </c>
      <c r="DE37" s="186">
        <f>(DE34*DI34+DE35*DI35+DE36*DI36)/DI37</f>
        <v>0.44399641577060933</v>
      </c>
      <c r="DF37" s="186">
        <f>(DF34*DI34+DF35*DI35+DF36*DI36)/DI37</f>
        <v>0.62863933452168741</v>
      </c>
      <c r="DG37" s="306">
        <f>(DG34*DI34+DG35*DI35+DG36*DI36)/DI37</f>
        <v>0.13745946407236731</v>
      </c>
      <c r="DH37" s="69">
        <f>SUM(DH34:DH36)</f>
        <v>6443</v>
      </c>
      <c r="DI37" s="55">
        <f>SUM(DI34:DI36)</f>
        <v>63</v>
      </c>
      <c r="DL37" s="59" t="s">
        <v>37</v>
      </c>
      <c r="DM37" s="52">
        <f>SUM(DM34:DM36)</f>
        <v>1137</v>
      </c>
      <c r="DN37" s="300">
        <f t="shared" ref="DN37:DP37" si="634">SUM(DN34:DN36)</f>
        <v>325</v>
      </c>
      <c r="DO37" s="52">
        <f t="shared" si="634"/>
        <v>812</v>
      </c>
      <c r="DP37" s="52">
        <f t="shared" si="634"/>
        <v>1095</v>
      </c>
      <c r="DQ37" s="187">
        <f>(DQ34*EB34+DQ35*EB35+DQ36*EB36)/EB37</f>
        <v>0.49059139784946237</v>
      </c>
      <c r="DR37" s="52">
        <f t="shared" ref="DR37" si="635">SUM(DR34:DR36)</f>
        <v>0</v>
      </c>
      <c r="DS37" s="187">
        <f>(DS34*EB34+DS35*EB35+DS36*EB36)/EB37</f>
        <v>0</v>
      </c>
      <c r="DT37" s="52">
        <f t="shared" ref="DT37" si="636">SUM(DT34:DT36)</f>
        <v>0</v>
      </c>
      <c r="DU37" s="187">
        <f>(DU34*EB34+DU35*EB35+DU36*EB36)/EB37</f>
        <v>0</v>
      </c>
      <c r="DV37" s="52">
        <f t="shared" ref="DV37" si="637">SUM(DV34:DV36)</f>
        <v>0</v>
      </c>
      <c r="DW37" s="187">
        <f>(DW34*EB34+DW35*EB35+DW36*EB36)/EB37</f>
        <v>0.50940860215053763</v>
      </c>
      <c r="DX37" s="186">
        <f>(DX34*EB34+DX35*EB35+DX36*EB36)/EB37</f>
        <v>0.50940860215053763</v>
      </c>
      <c r="DY37" s="186">
        <f>(DY34*EB34+DY35*EB35+DY36*EB36)/EB37</f>
        <v>0.61846494669908969</v>
      </c>
      <c r="DZ37" s="306">
        <f>(DZ34*EB34+DZ35*EB35+DZ36*EB36)/EB37</f>
        <v>0.13436593275302952</v>
      </c>
      <c r="EA37" s="69">
        <f>SUM(EA34:EA36)</f>
        <v>6298</v>
      </c>
      <c r="EB37" s="55">
        <f>SUM(EB34:EB36)</f>
        <v>63</v>
      </c>
      <c r="EC37" s="36"/>
      <c r="EE37" s="51" t="s">
        <v>37</v>
      </c>
      <c r="EF37" s="52">
        <f>SUM(EF34:EF36)</f>
        <v>1466</v>
      </c>
      <c r="EG37" s="300">
        <f t="shared" ref="EG37:EI37" si="638">SUM(EG34:EG36)</f>
        <v>504</v>
      </c>
      <c r="EH37" s="52">
        <f t="shared" si="638"/>
        <v>962</v>
      </c>
      <c r="EI37" s="52">
        <f t="shared" si="638"/>
        <v>622</v>
      </c>
      <c r="EJ37" s="187">
        <f>(EJ34*EU34+EJ35*EU35+EJ36*EU36)/EU37</f>
        <v>0.29789272030651343</v>
      </c>
      <c r="EK37" s="52">
        <f t="shared" ref="EK37" si="639">SUM(EK34:EK36)</f>
        <v>0</v>
      </c>
      <c r="EL37" s="187">
        <f>(EL34*EU34+EL35*EU35+EL36*EU36)/EU37</f>
        <v>0</v>
      </c>
      <c r="EM37" s="52">
        <f t="shared" ref="EM37" si="640">SUM(EM34:EM36)</f>
        <v>0</v>
      </c>
      <c r="EN37" s="187">
        <f>(EN34*EU34+EN35*EU35+EN36*EU36)/EU37</f>
        <v>0</v>
      </c>
      <c r="EO37" s="52">
        <f t="shared" ref="EO37" si="641">SUM(EO34:EO36)</f>
        <v>0</v>
      </c>
      <c r="EP37" s="187">
        <f>(EP34*EU34+EP35*EU35+EP36*EU36)/EU37</f>
        <v>0.70210727969348652</v>
      </c>
      <c r="EQ37" s="163">
        <f>(EQ34*EU34+EQ35*EU35+EQ36*EU36)/EU37</f>
        <v>0.70210727969348652</v>
      </c>
      <c r="ER37" s="186">
        <f>(ER34*EU34+ER35*EU35+ER36*EU36)/EU37</f>
        <v>0.45175834473308557</v>
      </c>
      <c r="ES37" s="306">
        <f>(ES34*EU34+ES35*EU35+ES36*EU36)/EU37</f>
        <v>0.20445630359423467</v>
      </c>
      <c r="ET37" s="69">
        <f>SUM(ET34:ET36)</f>
        <v>8965</v>
      </c>
      <c r="EU37" s="55">
        <f>SUM(EU34:EU36)</f>
        <v>63</v>
      </c>
      <c r="EV37" s="36"/>
      <c r="EX37" s="51" t="s">
        <v>37</v>
      </c>
      <c r="EY37" s="52">
        <f>SUM(EY34:EY36)</f>
        <v>1958</v>
      </c>
      <c r="EZ37" s="300">
        <f t="shared" ref="EZ37:FB37" si="642">SUM(EZ34:EZ36)</f>
        <v>836</v>
      </c>
      <c r="FA37" s="52">
        <f t="shared" si="642"/>
        <v>1122</v>
      </c>
      <c r="FB37" s="52">
        <f t="shared" si="642"/>
        <v>274</v>
      </c>
      <c r="FC37" s="187">
        <f>(FC34*FN34+FC35*FN35+FC36*FN36)/FN37</f>
        <v>0.12275985663082438</v>
      </c>
      <c r="FD37" s="52">
        <f t="shared" ref="FD37" si="643">SUM(FD34:FD36)</f>
        <v>0</v>
      </c>
      <c r="FE37" s="187">
        <f>(FE34*FN34+FE35*FN35+FE36*FN36)/FN37</f>
        <v>0</v>
      </c>
      <c r="FF37" s="52">
        <f t="shared" ref="FF37" si="644">SUM(FF34:FF36)</f>
        <v>0</v>
      </c>
      <c r="FG37" s="187">
        <f>(FG34*FN34+FG35*FN35+FG36*FN36)/FN37</f>
        <v>0</v>
      </c>
      <c r="FH37" s="52">
        <f t="shared" ref="FH37" si="645">SUM(FH34:FH36)</f>
        <v>0</v>
      </c>
      <c r="FI37" s="187">
        <f>(FI34*FN34+FI35*FN35+FI36*FN36)/FN37</f>
        <v>0.87724014336917566</v>
      </c>
      <c r="FJ37" s="163">
        <f>(FJ34*FN34+FJ35*FN35+FJ36*FN36)/FN37</f>
        <v>0.87724014336917566</v>
      </c>
      <c r="FK37" s="186">
        <f>(FK34*FN34+FK35*FN35+FK36*FN36)/FN37</f>
        <v>0.20757575757575755</v>
      </c>
      <c r="FL37" s="306">
        <f>(FL34*FN34+FL35*FN35+FL36*FN36)/FN37</f>
        <v>0.24630909711554877</v>
      </c>
      <c r="FM37" s="69">
        <f>SUM(FM34:FM36)</f>
        <v>11545</v>
      </c>
      <c r="FN37" s="55">
        <f>SUM(FN34:FN36)</f>
        <v>63</v>
      </c>
      <c r="FO37" s="36"/>
      <c r="FQ37" s="59" t="s">
        <v>37</v>
      </c>
      <c r="FR37" s="152">
        <f>SUM(FR34:FR36)</f>
        <v>1275</v>
      </c>
      <c r="FS37" s="300">
        <f t="shared" ref="FS37:FU37" si="646">SUM(FS34:FS36)</f>
        <v>484</v>
      </c>
      <c r="FT37" s="52">
        <f t="shared" si="646"/>
        <v>791</v>
      </c>
      <c r="FU37" s="52">
        <f t="shared" si="646"/>
        <v>885</v>
      </c>
      <c r="FV37" s="187">
        <f>(FV34*GG34+FV35*GG35+FV36*GG36)/GG37</f>
        <v>0.40972222222222221</v>
      </c>
      <c r="FW37" s="52">
        <f t="shared" ref="FW37" si="647">SUM(FW34:FW36)</f>
        <v>0</v>
      </c>
      <c r="FX37" s="187">
        <f>(FX34*GG34+FX35*GG35+FX36*GG36)/GG37</f>
        <v>0</v>
      </c>
      <c r="FY37" s="52">
        <f t="shared" ref="FY37" si="648">SUM(FY34:FY36)</f>
        <v>0</v>
      </c>
      <c r="FZ37" s="187">
        <f>(FZ34*GG34+FZ35*GG35+FZ36*GG36)/GG37</f>
        <v>0</v>
      </c>
      <c r="GA37" s="52">
        <f t="shared" ref="GA37" si="649">SUM(GA34:GA36)</f>
        <v>0</v>
      </c>
      <c r="GB37" s="187">
        <f>(GB34*GG34+GB35*GG35+GB36*GG36)/GG37</f>
        <v>0.59027777777777779</v>
      </c>
      <c r="GC37" s="186">
        <f>(GC34*GG34+GC35*GG35+GC36*GG36)/GG37</f>
        <v>0.59027777777777779</v>
      </c>
      <c r="GD37" s="186">
        <f>(GD34*GG34+GD35*GG35+GD36*GG36)/GG37</f>
        <v>0.55393105858944369</v>
      </c>
      <c r="GE37" s="306">
        <f>(GE34*GG34+GE35*GG35+GE36*GG36)/GG37</f>
        <v>0.18913139329805997</v>
      </c>
      <c r="GF37" s="69">
        <f>SUM(GF34:GF36)</f>
        <v>8579</v>
      </c>
      <c r="GG37" s="55">
        <f>SUM(GG34:GG36)</f>
        <v>63</v>
      </c>
      <c r="GH37" s="36"/>
      <c r="GJ37" s="59" t="s">
        <v>37</v>
      </c>
      <c r="GK37" s="52">
        <f>SUM(GK34:GK36)</f>
        <v>576</v>
      </c>
      <c r="GL37" s="300">
        <f t="shared" ref="GL37:GN37" si="650">SUM(GL34:GL36)</f>
        <v>226</v>
      </c>
      <c r="GM37" s="52">
        <f t="shared" si="650"/>
        <v>350</v>
      </c>
      <c r="GN37" s="52">
        <f t="shared" si="650"/>
        <v>168</v>
      </c>
      <c r="GO37" s="187" t="e">
        <f>(GO34*GZ34+GO35*GZ35+GO36*GZ36)/GZ37</f>
        <v>#VALUE!</v>
      </c>
      <c r="GP37" s="52">
        <f t="shared" ref="GP37" si="651">SUM(GP34:GP36)</f>
        <v>0</v>
      </c>
      <c r="GQ37" s="187" t="e">
        <f>(GQ34*GZ34+GQ35*GZ35+GQ36*GZ36)/GZ37</f>
        <v>#VALUE!</v>
      </c>
      <c r="GR37" s="52">
        <f t="shared" ref="GR37" si="652">SUM(GR34:GR36)</f>
        <v>0</v>
      </c>
      <c r="GS37" s="187" t="e">
        <f>(GS34*GZ34+GS35*GZ35+GS36*GZ36)/GZ37</f>
        <v>#VALUE!</v>
      </c>
      <c r="GT37" s="52">
        <f t="shared" ref="GT37" si="653">SUM(GT34:GT36)</f>
        <v>0</v>
      </c>
      <c r="GU37" s="187" t="e">
        <f>(GU34*GZ34+GU35*GZ35+GU36*GZ36)/GZ37</f>
        <v>#VALUE!</v>
      </c>
      <c r="GV37" s="186" t="e">
        <f>(GV34*GZ34+GV35*GZ35+GV36*GZ36)/GZ37</f>
        <v>#VALUE!</v>
      </c>
      <c r="GW37" s="186" t="e">
        <f>(GW34*GZ34+GW35*GZ35+GW36*GZ36)/GZ37</f>
        <v>#VALUE!</v>
      </c>
      <c r="GX37" s="306" t="e">
        <f>(GX34*GZ34+GX35*GZ35+GX36*GZ36)/GZ37</f>
        <v>#VALUE!</v>
      </c>
      <c r="GY37" s="69">
        <f>SUM(GY34:GY36)</f>
        <v>3679</v>
      </c>
      <c r="GZ37" s="55">
        <f>SUM(GZ34:GZ36)</f>
        <v>63</v>
      </c>
      <c r="HA37" s="36"/>
      <c r="HC37" s="81" t="s">
        <v>37</v>
      </c>
      <c r="HD37" s="52">
        <f>SUM(HD34:HD36)</f>
        <v>2144</v>
      </c>
      <c r="HE37" s="300">
        <f>SUM(HE34:HE36)</f>
        <v>461</v>
      </c>
      <c r="HF37" s="52">
        <f>SUM(HF34:HF36)</f>
        <v>1683</v>
      </c>
      <c r="HG37" s="52">
        <f>SUM(HG34:HG36)</f>
        <v>16</v>
      </c>
      <c r="HH37" s="187">
        <f>(HH34*HS34+HH35*HS35+HH36*HS36)/HS37</f>
        <v>7.4074074074074077E-3</v>
      </c>
      <c r="HI37" s="52">
        <f t="shared" ref="HI37" si="654">SUM(HI34:HI36)</f>
        <v>0</v>
      </c>
      <c r="HJ37" s="187">
        <f>(HJ34*HS34+HJ35*HS35+HJ36*HS36)/HS37</f>
        <v>0</v>
      </c>
      <c r="HK37" s="53">
        <f t="shared" ref="HK37" si="655">SUM(HK34:HK36)</f>
        <v>0</v>
      </c>
      <c r="HL37" s="187">
        <f>(HL34*HS34+HL35*HS35+HL36*HS36)/HS37</f>
        <v>0</v>
      </c>
      <c r="HM37" s="53">
        <f t="shared" ref="HM37" si="656">SUM(HM34:HM36)</f>
        <v>73.428571428571431</v>
      </c>
      <c r="HN37" s="187">
        <f>(HN34*HS34+HN35*HS35+HN36*HS36)/HS37</f>
        <v>0.99259259259259258</v>
      </c>
      <c r="HO37" s="186">
        <f>(HO34*HS34+HO35*HS35+HO36*HS36)/HS37</f>
        <v>0.95859788359788367</v>
      </c>
      <c r="HP37" s="186">
        <f>(HP34*HS34+HP35*HS35+HP36*HS36)/HS37</f>
        <v>0.16165349592739836</v>
      </c>
      <c r="HQ37" s="306">
        <f>(HQ34*HS34+HQ35*HS35+HQ36*HS36)/HS37</f>
        <v>0.17943121693121694</v>
      </c>
      <c r="HR37" s="69">
        <f>SUM(HR34:HR36)</f>
        <v>8139</v>
      </c>
      <c r="HS37" s="55">
        <f>SUM(HS34:HS36)</f>
        <v>63</v>
      </c>
      <c r="HT37" s="36"/>
    </row>
    <row r="38" spans="1:228" ht="13.8" hidden="1" x14ac:dyDescent="0.3">
      <c r="A38" s="43" t="s">
        <v>40</v>
      </c>
      <c r="B38" s="78" t="s">
        <v>46</v>
      </c>
      <c r="C38" s="15">
        <f>[1]DISP_JUL!$D$120</f>
        <v>0</v>
      </c>
      <c r="D38" s="296">
        <f>[1]DISP_JUL!$E$120</f>
        <v>0</v>
      </c>
      <c r="E38" s="15">
        <f>[1]DISP_JUL!$F$120</f>
        <v>0</v>
      </c>
      <c r="F38" s="15">
        <f>[1]DISP_JUL!$G$120</f>
        <v>744</v>
      </c>
      <c r="G38" s="188">
        <f t="shared" ref="G38:G39" si="657">(F38/$B$4)</f>
        <v>1</v>
      </c>
      <c r="H38" s="15">
        <f>[1]DISP_JUL!$H$120</f>
        <v>0</v>
      </c>
      <c r="I38" s="188">
        <f t="shared" ref="I38:I39" si="658">(H38/$B$4)</f>
        <v>0</v>
      </c>
      <c r="J38" s="15">
        <f>[1]DISP_JUL!$I$120</f>
        <v>0</v>
      </c>
      <c r="K38" s="188">
        <f t="shared" ref="K38:K39" si="659">(J38/$B$4)</f>
        <v>0</v>
      </c>
      <c r="L38" s="15">
        <v>0</v>
      </c>
      <c r="M38" s="188">
        <f t="shared" ref="M38:M39" si="660">(C38/$B$4)</f>
        <v>0</v>
      </c>
      <c r="N38" s="188">
        <f t="shared" ref="N38:N39" si="661">((C38-L38)/$B$4)</f>
        <v>0</v>
      </c>
      <c r="O38" s="256">
        <f>IF((AND(D38=0,F38=0)),0,(F38+L38)/(D38+F38+L38))</f>
        <v>1</v>
      </c>
      <c r="P38" s="305">
        <f t="shared" ref="P38:P39" si="662">(Q38/($B$4*R38))</f>
        <v>0</v>
      </c>
      <c r="Q38" s="36">
        <f>[1]DISP_JUL!$M$120</f>
        <v>0</v>
      </c>
      <c r="R38" s="15">
        <v>21</v>
      </c>
      <c r="T38" s="43" t="s">
        <v>40</v>
      </c>
      <c r="U38" s="78" t="s">
        <v>46</v>
      </c>
      <c r="V38" s="15">
        <f>[1]DISP_AGO!$D$120</f>
        <v>0</v>
      </c>
      <c r="W38" s="296">
        <f>[1]DISP_AGO!$E$120</f>
        <v>0</v>
      </c>
      <c r="X38" s="15">
        <f>[1]DISP_AGO!$F$120</f>
        <v>0</v>
      </c>
      <c r="Y38" s="15">
        <f>[1]DISP_AGO!$G$120</f>
        <v>744</v>
      </c>
      <c r="Z38" s="188">
        <f t="shared" ref="Z38:Z39" si="663">(Y38/$U$4)</f>
        <v>1</v>
      </c>
      <c r="AA38" s="15">
        <f>[1]DISP_AGO!$H$120</f>
        <v>0</v>
      </c>
      <c r="AB38" s="188">
        <f t="shared" ref="AB38:AB39" si="664">(AA38/$U$4)</f>
        <v>0</v>
      </c>
      <c r="AC38" s="15">
        <f>[1]DISP_AGO!$I$120</f>
        <v>0</v>
      </c>
      <c r="AD38" s="188">
        <f>(AC38/$U$4)</f>
        <v>0</v>
      </c>
      <c r="AE38" s="15">
        <v>0</v>
      </c>
      <c r="AF38" s="188">
        <f t="shared" ref="AF38:AF39" si="665">(V38/$U$4)</f>
        <v>0</v>
      </c>
      <c r="AG38" s="188">
        <f t="shared" ref="AG38:AG39" si="666">((V38-AE38)/$U$4)</f>
        <v>0</v>
      </c>
      <c r="AH38" s="256">
        <f t="shared" ref="AH38:AH39" si="667">IF((AND(W38=0,Y38=0)),0,(Y38+AE38)/(W38+Y38))</f>
        <v>1</v>
      </c>
      <c r="AI38" s="305">
        <f t="shared" ref="AI38:AI39" si="668">(AJ38/($U$4*AK38))</f>
        <v>0</v>
      </c>
      <c r="AJ38" s="36">
        <f>[1]DISP_AGO!$M$120</f>
        <v>0</v>
      </c>
      <c r="AK38" s="15">
        <v>21</v>
      </c>
      <c r="AM38" s="43" t="s">
        <v>40</v>
      </c>
      <c r="AN38" s="78" t="s">
        <v>46</v>
      </c>
      <c r="AO38" s="15">
        <f>[1]DISP_SEP!$D$120</f>
        <v>0</v>
      </c>
      <c r="AP38" s="296">
        <f>[1]DISP_SEP!$E$120</f>
        <v>0</v>
      </c>
      <c r="AQ38" s="15">
        <f>[1]DISP_SEP!$F$120</f>
        <v>0</v>
      </c>
      <c r="AR38" s="15">
        <f>[1]DISP_SEP!$G$120</f>
        <v>720</v>
      </c>
      <c r="AS38" s="188">
        <f t="shared" ref="AS38:AS39" si="669">(AR38/$AN$4)</f>
        <v>1</v>
      </c>
      <c r="AT38" s="15">
        <f>[1]DISP_SEP!$H$120</f>
        <v>0</v>
      </c>
      <c r="AU38" s="188">
        <f t="shared" ref="AU38:AU39" si="670">(AT38/$AN$4)</f>
        <v>0</v>
      </c>
      <c r="AV38" s="15">
        <f>[1]DISP_SEP!$I$120</f>
        <v>0</v>
      </c>
      <c r="AW38" s="188">
        <f t="shared" ref="AW38:AW39" si="671">(AV38/$AN$4)</f>
        <v>0</v>
      </c>
      <c r="AX38" s="15">
        <v>0</v>
      </c>
      <c r="AY38" s="188">
        <f t="shared" ref="AY38:AY39" si="672">(AO38/$AN$4)</f>
        <v>0</v>
      </c>
      <c r="AZ38" s="188">
        <f t="shared" ref="AZ38:AZ39" si="673">((AO38-AX38)/$AN$4)</f>
        <v>0</v>
      </c>
      <c r="BA38" s="256">
        <f t="shared" ref="BA38:BA39" si="674">IF((AND(AP38=0,AR38=0)),0,(AR38+AX38)/(AP38+AR38+AX38))</f>
        <v>1</v>
      </c>
      <c r="BB38" s="305">
        <f t="shared" ref="BB38:BB39" si="675">(BC38/($AN$4*BD38))</f>
        <v>0</v>
      </c>
      <c r="BC38" s="36">
        <f>[1]DISP_SEP!$M$120</f>
        <v>0</v>
      </c>
      <c r="BD38" s="15">
        <v>21</v>
      </c>
      <c r="BF38" s="43" t="s">
        <v>40</v>
      </c>
      <c r="BG38" s="78" t="s">
        <v>46</v>
      </c>
      <c r="BH38" s="15">
        <f>[1]DISP_OCT!$D$120</f>
        <v>0</v>
      </c>
      <c r="BI38" s="296">
        <f>[1]DISP_OCT!$E$120</f>
        <v>0</v>
      </c>
      <c r="BJ38" s="15">
        <f>[1]DISP_OCT!$F$120</f>
        <v>0</v>
      </c>
      <c r="BK38" s="15">
        <f>[1]DISP_OCT!$G$120</f>
        <v>744</v>
      </c>
      <c r="BL38" s="188">
        <f t="shared" ref="BL38:BL39" si="676">(BK38/$BG$4)</f>
        <v>1</v>
      </c>
      <c r="BM38" s="15">
        <f>[1]DISP_OCT!$H$120</f>
        <v>0</v>
      </c>
      <c r="BN38" s="188">
        <f t="shared" ref="BN38:BN39" si="677">(BM38/$BG$4)</f>
        <v>0</v>
      </c>
      <c r="BO38" s="15">
        <f>[1]DISP_OCT!$I$120</f>
        <v>0</v>
      </c>
      <c r="BP38" s="188">
        <f t="shared" ref="BP38:BP39" si="678">(BO38/$BG$4)</f>
        <v>0</v>
      </c>
      <c r="BQ38" s="15">
        <v>0</v>
      </c>
      <c r="BR38" s="188">
        <f>(BH38/$BG$4)</f>
        <v>0</v>
      </c>
      <c r="BS38" s="188">
        <f t="shared" ref="BS38:BS39" si="679">((BH38-BQ38)/$BG$4)</f>
        <v>0</v>
      </c>
      <c r="BT38" s="256">
        <f t="shared" ref="BT38:BT39" si="680">IF((AND(BI38=0,BK38=0)),0,(BK38+BQ38)/(BI38+BK38+BQ38))</f>
        <v>1</v>
      </c>
      <c r="BU38" s="305">
        <f t="shared" ref="BU38:BU39" si="681">(BV38/($BG$4*BW38))</f>
        <v>0</v>
      </c>
      <c r="BV38" s="36">
        <f>[1]DISP_OCT!$M$120</f>
        <v>0</v>
      </c>
      <c r="BW38" s="15">
        <v>21</v>
      </c>
      <c r="BY38" s="43" t="s">
        <v>40</v>
      </c>
      <c r="BZ38" s="78" t="s">
        <v>46</v>
      </c>
      <c r="CA38" s="15">
        <f>[1]DISP_NOV!$D$120</f>
        <v>0</v>
      </c>
      <c r="CB38" s="296">
        <f>[1]DISP_NOV!$E$120</f>
        <v>0</v>
      </c>
      <c r="CC38" s="15">
        <f>[1]DISP_NOV!$F$120</f>
        <v>0</v>
      </c>
      <c r="CD38" s="15">
        <f>[1]DISP_NOV!$G$120</f>
        <v>720</v>
      </c>
      <c r="CE38" s="188">
        <f t="shared" ref="CE38:CE39" si="682">(CD38/$BZ$4)</f>
        <v>1</v>
      </c>
      <c r="CF38" s="15">
        <f>[1]DISP_NOV!$H$120</f>
        <v>0</v>
      </c>
      <c r="CG38" s="188">
        <f t="shared" ref="CG38:CG39" si="683">(CF38/$BZ$4)</f>
        <v>0</v>
      </c>
      <c r="CH38" s="15">
        <f>[1]DISP_NOV!$I$120</f>
        <v>0</v>
      </c>
      <c r="CI38" s="188">
        <f t="shared" ref="CI38:CI39" si="684">(CH38/$BZ$4)</f>
        <v>0</v>
      </c>
      <c r="CJ38" s="15">
        <v>0</v>
      </c>
      <c r="CK38" s="188">
        <f t="shared" ref="CK38:CK39" si="685">(CA38/$BZ$4)</f>
        <v>0</v>
      </c>
      <c r="CL38" s="188">
        <f>((CA38-CJ38)/$BZ$4)</f>
        <v>0</v>
      </c>
      <c r="CM38" s="256">
        <f t="shared" ref="CM38:CM39" si="686">IF((AND(CB38=0,CD38=0)),0,(CD38+CJ38)/(CB38+CD38+CJ38))</f>
        <v>1</v>
      </c>
      <c r="CN38" s="305">
        <f>(CO38/($BZ$4*CP38))</f>
        <v>0</v>
      </c>
      <c r="CO38" s="36">
        <f>[1]DISP_NOV!$M$120</f>
        <v>0</v>
      </c>
      <c r="CP38" s="15">
        <v>21</v>
      </c>
      <c r="CR38" s="43" t="s">
        <v>40</v>
      </c>
      <c r="CS38" s="78" t="s">
        <v>46</v>
      </c>
      <c r="CT38" s="15">
        <f>[1]DISP_DIC!$D$120</f>
        <v>0</v>
      </c>
      <c r="CU38" s="296">
        <f>[1]DISP_DIC!$E$120</f>
        <v>0</v>
      </c>
      <c r="CV38" s="15">
        <f>[1]DISP_DIC!$F$120</f>
        <v>0</v>
      </c>
      <c r="CW38" s="15">
        <f>[1]DISP_DIC!$G$120</f>
        <v>744</v>
      </c>
      <c r="CX38" s="188">
        <f>(CW38/$CS$4)</f>
        <v>1</v>
      </c>
      <c r="CY38" s="15">
        <f>[1]DISP_DIC!$H$120</f>
        <v>0</v>
      </c>
      <c r="CZ38" s="188">
        <f>(CY38/$CS$4)</f>
        <v>0</v>
      </c>
      <c r="DA38" s="15">
        <f>[1]DISP_DIC!$I$120</f>
        <v>0</v>
      </c>
      <c r="DB38" s="188">
        <f>(DA38/$CS$4)</f>
        <v>0</v>
      </c>
      <c r="DC38" s="15">
        <v>0</v>
      </c>
      <c r="DD38" s="188">
        <f t="shared" si="439"/>
        <v>0</v>
      </c>
      <c r="DE38" s="188">
        <f t="shared" ref="DE38:DE39" si="687">((CT38-DC38)/$CS$4)</f>
        <v>0</v>
      </c>
      <c r="DF38" s="256">
        <f t="shared" si="440"/>
        <v>1</v>
      </c>
      <c r="DG38" s="305">
        <f t="shared" ref="DG38:DG39" si="688">(DH38/($CS$4*DI38))</f>
        <v>0</v>
      </c>
      <c r="DH38" s="36">
        <f>[1]DISP_DIC!$M$120</f>
        <v>0</v>
      </c>
      <c r="DI38" s="15">
        <v>21</v>
      </c>
      <c r="DK38" s="43" t="s">
        <v>40</v>
      </c>
      <c r="DL38" s="78" t="s">
        <v>46</v>
      </c>
      <c r="DM38" s="15">
        <f>[2]DISP_ENE!$D$120</f>
        <v>0</v>
      </c>
      <c r="DN38" s="296">
        <f>[2]DISP_ENE!$E$120</f>
        <v>0</v>
      </c>
      <c r="DO38" s="15">
        <f>[2]DISP_ENE!$F$120</f>
        <v>0</v>
      </c>
      <c r="DP38" s="15">
        <f>[2]DISP_ENE!$G$120</f>
        <v>744</v>
      </c>
      <c r="DQ38" s="188">
        <f t="shared" ref="DQ38:DQ39" si="689">(DP38/$DL$4)</f>
        <v>1</v>
      </c>
      <c r="DR38" s="15">
        <f>[2]DISP_ENE!$H$120</f>
        <v>0</v>
      </c>
      <c r="DS38" s="188">
        <f t="shared" si="442"/>
        <v>0</v>
      </c>
      <c r="DT38" s="15">
        <f>[2]DISP_ENE!$I$120</f>
        <v>0</v>
      </c>
      <c r="DU38" s="188">
        <f t="shared" si="442"/>
        <v>0</v>
      </c>
      <c r="DV38" s="15">
        <v>0</v>
      </c>
      <c r="DW38" s="188">
        <f t="shared" ref="DW38:DW39" si="690">(DM38/$DL$4)</f>
        <v>0</v>
      </c>
      <c r="DX38" s="188">
        <f>((DM38-DV38)/$DL$4)</f>
        <v>0</v>
      </c>
      <c r="DY38" s="256">
        <f>IF((AND(DN38=0,DP38=0)),0,(DP38+DV38)/(DN38+DP38+DV38))</f>
        <v>1</v>
      </c>
      <c r="DZ38" s="305">
        <f t="shared" ref="DZ38:DZ39" si="691">(EA38/($DL$4*EB38))</f>
        <v>0</v>
      </c>
      <c r="EA38" s="36">
        <f>[2]DISP_ENE!$M$120</f>
        <v>0</v>
      </c>
      <c r="EB38" s="15">
        <v>21</v>
      </c>
      <c r="ED38" s="43" t="s">
        <v>40</v>
      </c>
      <c r="EE38" s="78" t="s">
        <v>46</v>
      </c>
      <c r="EF38" s="15">
        <f>[2]DISP_FEB!$D$120</f>
        <v>0</v>
      </c>
      <c r="EG38" s="296">
        <f>[2]DISP_FEB!$E$120</f>
        <v>0</v>
      </c>
      <c r="EH38" s="15">
        <f>[2]DISP_FEB!$F$120</f>
        <v>0</v>
      </c>
      <c r="EI38" s="15">
        <f>[2]DISP_FEB!$G$120</f>
        <v>696</v>
      </c>
      <c r="EJ38" s="188">
        <f t="shared" ref="EJ38:EJ39" si="692">(EI38/$EE$4)</f>
        <v>1</v>
      </c>
      <c r="EK38" s="15">
        <f>[2]DISP_FEB!$H$120</f>
        <v>0</v>
      </c>
      <c r="EL38" s="188">
        <f t="shared" ref="EL38:EL39" si="693">(EK38/$EE$4)</f>
        <v>0</v>
      </c>
      <c r="EM38" s="15">
        <f>[2]DISP_FEB!$I$120</f>
        <v>0</v>
      </c>
      <c r="EN38" s="188">
        <f t="shared" ref="EN38:EN39" si="694">(EM38/$EE$4)</f>
        <v>0</v>
      </c>
      <c r="EO38" s="15">
        <v>0</v>
      </c>
      <c r="EP38" s="188">
        <f>(EF38/$EE$4)</f>
        <v>0</v>
      </c>
      <c r="EQ38" s="162">
        <f t="shared" ref="EQ38:EQ39" si="695">((EF38-EO38)/$EE$4)</f>
        <v>0</v>
      </c>
      <c r="ER38" s="256">
        <f t="shared" ref="ER38:ER39" si="696">IF((AND(EG38=0,EI38=0)),0,(EI38+EO38)/(EG38+EI38+EO38))</f>
        <v>1</v>
      </c>
      <c r="ES38" s="305">
        <f t="shared" ref="ES38:ES39" si="697">(ET38/($EE$4*EU38))</f>
        <v>0</v>
      </c>
      <c r="ET38" s="36">
        <f>[2]DISP_FEB!$M$120</f>
        <v>0</v>
      </c>
      <c r="EU38" s="15">
        <v>21</v>
      </c>
      <c r="EW38" s="43" t="s">
        <v>40</v>
      </c>
      <c r="EX38" s="78" t="s">
        <v>46</v>
      </c>
      <c r="EY38" s="15">
        <f>[2]DISP_MAR!$D$120</f>
        <v>0</v>
      </c>
      <c r="EZ38" s="296">
        <f>[2]DISP_MAR!$E$120</f>
        <v>0</v>
      </c>
      <c r="FA38" s="15">
        <f>[2]DISP_MAR!$F$120</f>
        <v>0</v>
      </c>
      <c r="FB38" s="15">
        <f>[2]DISP_MAR!$G$120</f>
        <v>744</v>
      </c>
      <c r="FC38" s="188">
        <f t="shared" ref="FC38:FC39" si="698">(FB38/$EX$4)</f>
        <v>1</v>
      </c>
      <c r="FD38" s="15">
        <f>[2]DISP_MAR!$H$120</f>
        <v>0</v>
      </c>
      <c r="FE38" s="188">
        <f t="shared" ref="FE38:FE39" si="699">(FD38/$EX$4)</f>
        <v>0</v>
      </c>
      <c r="FF38" s="15">
        <f>[2]DISP_MAR!$I$120</f>
        <v>0</v>
      </c>
      <c r="FG38" s="188">
        <f t="shared" ref="FG38:FG39" si="700">(FF38/$EX$4)</f>
        <v>0</v>
      </c>
      <c r="FH38" s="15">
        <v>0</v>
      </c>
      <c r="FI38" s="188">
        <f t="shared" ref="FI38:FI39" si="701">(EY38/$EX$4)</f>
        <v>0</v>
      </c>
      <c r="FJ38" s="162">
        <f>((EY38-FH38)/$EX$4)</f>
        <v>0</v>
      </c>
      <c r="FK38" s="256">
        <f>IF((AND(EZ38=0,FB38=0)),0,(FB38+FH38)/(EZ38+FB38+FH38))</f>
        <v>1</v>
      </c>
      <c r="FL38" s="305">
        <f>(FM38/($EX$4*FN38))</f>
        <v>0</v>
      </c>
      <c r="FM38" s="36">
        <f>[2]DISP_MAR!$M$120</f>
        <v>0</v>
      </c>
      <c r="FN38" s="15">
        <v>21</v>
      </c>
      <c r="FP38" s="43" t="s">
        <v>40</v>
      </c>
      <c r="FQ38" s="78" t="s">
        <v>46</v>
      </c>
      <c r="FR38" s="15">
        <f>[2]DISP_ABR!$D$120</f>
        <v>0</v>
      </c>
      <c r="FS38" s="296">
        <f>[2]DISP_ABR!$E$120</f>
        <v>0</v>
      </c>
      <c r="FT38" s="15">
        <f>[2]DISP_ABR!$F$120</f>
        <v>0</v>
      </c>
      <c r="FU38" s="15">
        <f>[2]DISP_ABR!$G$120</f>
        <v>720</v>
      </c>
      <c r="FV38" s="188">
        <f t="shared" ref="FV38:FV39" si="702">(FU38/$FQ$4)</f>
        <v>1</v>
      </c>
      <c r="FW38" s="15">
        <f>[2]DISP_ABR!$H$120</f>
        <v>0</v>
      </c>
      <c r="FX38" s="188">
        <f t="shared" ref="FX38:FX39" si="703">(FW38/$FQ$4)</f>
        <v>0</v>
      </c>
      <c r="FY38" s="15">
        <f>[2]DISP_ABR!$I$120</f>
        <v>0</v>
      </c>
      <c r="FZ38" s="188">
        <f t="shared" ref="FZ38:FZ39" si="704">(FY38/$FQ$4)</f>
        <v>0</v>
      </c>
      <c r="GA38" s="15">
        <v>0</v>
      </c>
      <c r="GB38" s="188">
        <f t="shared" ref="GB38:GB39" si="705">(FR38/$FQ$4)</f>
        <v>0</v>
      </c>
      <c r="GC38" s="188">
        <f>((FR38-GA38)/$FQ$4)</f>
        <v>0</v>
      </c>
      <c r="GD38" s="256">
        <f t="shared" ref="GD38:GD39" si="706">IF((AND(FS38=0,FU38=0)),0,(FU38+GA38)/(FS38+FU38+GA38))</f>
        <v>1</v>
      </c>
      <c r="GE38" s="305">
        <f t="shared" ref="GE38:GE39" si="707">(GF38/($FQ$4*GG38))</f>
        <v>0</v>
      </c>
      <c r="GF38" s="36">
        <f>[2]DISP_ABR!$M$120</f>
        <v>0</v>
      </c>
      <c r="GG38" s="15">
        <v>21</v>
      </c>
      <c r="GI38" s="43" t="s">
        <v>40</v>
      </c>
      <c r="GJ38" s="78" t="s">
        <v>46</v>
      </c>
      <c r="GK38" s="15">
        <f>[2]DISP_MAY!D116</f>
        <v>0</v>
      </c>
      <c r="GL38" s="296">
        <f>[2]DISP_MAY!E116</f>
        <v>0</v>
      </c>
      <c r="GM38" s="15">
        <f>[2]DISP_MAY!F116</f>
        <v>0</v>
      </c>
      <c r="GN38" s="15">
        <f>[2]DISP_MAY!G116</f>
        <v>744</v>
      </c>
      <c r="GO38" s="188">
        <f t="shared" ref="GO38:GO39" si="708">(GN38/$GJ$4)</f>
        <v>1</v>
      </c>
      <c r="GP38" s="15">
        <f>[2]DISP_MAY!$H$116</f>
        <v>0</v>
      </c>
      <c r="GQ38" s="188">
        <f t="shared" ref="GQ38:GQ39" si="709">(GP38/$GJ$4)</f>
        <v>0</v>
      </c>
      <c r="GR38" s="15">
        <f>[2]DISP_MAY!$I$116</f>
        <v>0</v>
      </c>
      <c r="GS38" s="188">
        <f t="shared" ref="GS38:GS39" si="710">(GR38/$GJ$4)</f>
        <v>0</v>
      </c>
      <c r="GT38" s="15">
        <v>0</v>
      </c>
      <c r="GU38" s="188">
        <f>(GK38/$GJ$4)</f>
        <v>0</v>
      </c>
      <c r="GV38" s="188">
        <f t="shared" ref="GV38:GV39" si="711">((GK38-GT38)/$GJ$4)</f>
        <v>0</v>
      </c>
      <c r="GW38" s="256">
        <f t="shared" ref="GW38:GW39" si="712">IF((AND(GL38=0,GN38=0)),0,(GN38+GT38)/(GL38+GN38+GT38))</f>
        <v>1</v>
      </c>
      <c r="GX38" s="305">
        <f t="shared" ref="GX38:GX39" si="713">(GY38/($GJ$4*GZ38))</f>
        <v>0</v>
      </c>
      <c r="GY38" s="36">
        <f>[2]DISP_MAY!$M$116</f>
        <v>0</v>
      </c>
      <c r="GZ38" s="15">
        <v>21</v>
      </c>
      <c r="HB38" s="43" t="s">
        <v>40</v>
      </c>
      <c r="HC38" s="78" t="s">
        <v>46</v>
      </c>
      <c r="HD38" s="15">
        <f>[2]DISP_JUN!$D$120</f>
        <v>0</v>
      </c>
      <c r="HE38" s="296">
        <f>[2]DISP_JUN!$E$120</f>
        <v>0</v>
      </c>
      <c r="HF38" s="15">
        <v>0</v>
      </c>
      <c r="HG38" s="15">
        <v>720</v>
      </c>
      <c r="HH38" s="188">
        <f>(HG38/$HC$4)</f>
        <v>1</v>
      </c>
      <c r="HI38" s="15">
        <f>[2]DISP_JUN!$H$120</f>
        <v>0</v>
      </c>
      <c r="HJ38" s="188">
        <f>(HI38/$HC$4)</f>
        <v>0</v>
      </c>
      <c r="HK38" s="15">
        <f>[2]DISP_JUN!$I$120</f>
        <v>0</v>
      </c>
      <c r="HL38" s="188">
        <f>(HK38/$HC$4)</f>
        <v>0</v>
      </c>
      <c r="HM38" s="15">
        <v>0</v>
      </c>
      <c r="HN38" s="188">
        <f>(HD38/$HC$4)</f>
        <v>0</v>
      </c>
      <c r="HO38" s="188">
        <f>((HD38-HM38)/$HC$4)</f>
        <v>0</v>
      </c>
      <c r="HP38" s="188">
        <f>IF((AND(HE38=0,HG38=0)),0,(HG38+HM38)/(HE38+HG38+HM38))</f>
        <v>1</v>
      </c>
      <c r="HQ38" s="305">
        <f>(HR38/($HC$4*HS38))</f>
        <v>0</v>
      </c>
      <c r="HR38" s="36">
        <f>[2]DISP_JUN!$M$120</f>
        <v>0</v>
      </c>
      <c r="HS38" s="15">
        <v>21</v>
      </c>
    </row>
    <row r="39" spans="1:228" ht="13.8" hidden="1" x14ac:dyDescent="0.3">
      <c r="A39" s="43" t="s">
        <v>41</v>
      </c>
      <c r="B39" s="78" t="s">
        <v>47</v>
      </c>
      <c r="C39" s="15">
        <f>[1]DISP_JUL!$D$122</f>
        <v>0</v>
      </c>
      <c r="D39" s="296">
        <f>[1]DISP_JUL!$E$122</f>
        <v>0</v>
      </c>
      <c r="E39" s="15">
        <f>[1]DISP_JUL!$F$122</f>
        <v>0</v>
      </c>
      <c r="F39" s="15">
        <f>[1]DISP_JUL!$G$122</f>
        <v>744</v>
      </c>
      <c r="G39" s="188">
        <f t="shared" si="657"/>
        <v>1</v>
      </c>
      <c r="H39" s="15">
        <f>[1]DISP_JUL!$H$122</f>
        <v>0</v>
      </c>
      <c r="I39" s="188">
        <f t="shared" si="658"/>
        <v>0</v>
      </c>
      <c r="J39" s="15">
        <f>[1]DISP_JUL!$I$122</f>
        <v>0</v>
      </c>
      <c r="K39" s="188">
        <f t="shared" si="659"/>
        <v>0</v>
      </c>
      <c r="L39" s="15">
        <v>0</v>
      </c>
      <c r="M39" s="188">
        <f t="shared" si="660"/>
        <v>0</v>
      </c>
      <c r="N39" s="188">
        <f t="shared" si="661"/>
        <v>0</v>
      </c>
      <c r="O39" s="256">
        <f t="shared" ref="O39" si="714">IF((AND(D39=0,F39=0)),0,(F39+L39)/(D39+F39+L39))</f>
        <v>1</v>
      </c>
      <c r="P39" s="305">
        <f t="shared" si="662"/>
        <v>0</v>
      </c>
      <c r="Q39" s="36">
        <f>[1]DISP_JUL!$M$122</f>
        <v>0</v>
      </c>
      <c r="R39" s="15">
        <v>21</v>
      </c>
      <c r="T39" s="43" t="s">
        <v>41</v>
      </c>
      <c r="U39" s="78" t="s">
        <v>47</v>
      </c>
      <c r="V39" s="15">
        <f>[1]DISP_AGO!$D$122</f>
        <v>0</v>
      </c>
      <c r="W39" s="296">
        <f>[1]DISP_AGO!$E$122</f>
        <v>0</v>
      </c>
      <c r="X39" s="15">
        <f>[1]DISP_AGO!$F$122</f>
        <v>0</v>
      </c>
      <c r="Y39" s="15">
        <f>[1]DISP_AGO!$G$122</f>
        <v>744</v>
      </c>
      <c r="Z39" s="188">
        <f t="shared" si="663"/>
        <v>1</v>
      </c>
      <c r="AA39" s="15">
        <f>[1]DISP_AGO!$H$122</f>
        <v>0</v>
      </c>
      <c r="AB39" s="188">
        <f t="shared" si="664"/>
        <v>0</v>
      </c>
      <c r="AC39" s="15">
        <f>[1]DISP_AGO!$I$122</f>
        <v>0</v>
      </c>
      <c r="AD39" s="188">
        <f>(AC39/$U$4)</f>
        <v>0</v>
      </c>
      <c r="AE39" s="15">
        <v>0</v>
      </c>
      <c r="AF39" s="188">
        <f t="shared" si="665"/>
        <v>0</v>
      </c>
      <c r="AG39" s="188">
        <f t="shared" si="666"/>
        <v>0</v>
      </c>
      <c r="AH39" s="256">
        <f t="shared" si="667"/>
        <v>1</v>
      </c>
      <c r="AI39" s="305">
        <f t="shared" si="668"/>
        <v>0</v>
      </c>
      <c r="AJ39" s="36">
        <f>[1]DISP_AGO!$M$122</f>
        <v>0</v>
      </c>
      <c r="AK39" s="15">
        <v>21</v>
      </c>
      <c r="AM39" s="43" t="s">
        <v>41</v>
      </c>
      <c r="AN39" s="78" t="s">
        <v>47</v>
      </c>
      <c r="AO39" s="15">
        <f>[1]DISP_SEP!$D$122</f>
        <v>0</v>
      </c>
      <c r="AP39" s="296">
        <f>[1]DISP_SEP!$E$122</f>
        <v>0</v>
      </c>
      <c r="AQ39" s="15">
        <f>[1]DISP_SEP!$F$122</f>
        <v>0</v>
      </c>
      <c r="AR39" s="15">
        <f>[1]DISP_SEP!$G$122</f>
        <v>720</v>
      </c>
      <c r="AS39" s="188">
        <f t="shared" si="669"/>
        <v>1</v>
      </c>
      <c r="AT39" s="15">
        <f>[1]DISP_SEP!$H$122</f>
        <v>0</v>
      </c>
      <c r="AU39" s="188">
        <f t="shared" si="670"/>
        <v>0</v>
      </c>
      <c r="AV39" s="15">
        <f>[1]DISP_SEP!$I$122</f>
        <v>0</v>
      </c>
      <c r="AW39" s="188">
        <f t="shared" si="671"/>
        <v>0</v>
      </c>
      <c r="AX39" s="15">
        <v>0</v>
      </c>
      <c r="AY39" s="188">
        <f t="shared" si="672"/>
        <v>0</v>
      </c>
      <c r="AZ39" s="188">
        <f t="shared" si="673"/>
        <v>0</v>
      </c>
      <c r="BA39" s="256">
        <f t="shared" si="674"/>
        <v>1</v>
      </c>
      <c r="BB39" s="305">
        <f t="shared" si="675"/>
        <v>0</v>
      </c>
      <c r="BC39" s="36">
        <f>[1]DISP_SEP!$M$122</f>
        <v>0</v>
      </c>
      <c r="BD39" s="15">
        <v>21</v>
      </c>
      <c r="BF39" s="43" t="s">
        <v>41</v>
      </c>
      <c r="BG39" s="78" t="s">
        <v>47</v>
      </c>
      <c r="BH39" s="15">
        <f>[1]DISP_OCT!$D$122</f>
        <v>0</v>
      </c>
      <c r="BI39" s="296">
        <f>[1]DISP_OCT!$E$122</f>
        <v>0</v>
      </c>
      <c r="BJ39" s="15">
        <f>[1]DISP_OCT!$F$122</f>
        <v>0</v>
      </c>
      <c r="BK39" s="15">
        <f>[1]DISP_OCT!$G$122</f>
        <v>744</v>
      </c>
      <c r="BL39" s="188">
        <f t="shared" si="676"/>
        <v>1</v>
      </c>
      <c r="BM39" s="15">
        <f>[1]DISP_OCT!$H$122</f>
        <v>0</v>
      </c>
      <c r="BN39" s="188">
        <f t="shared" si="677"/>
        <v>0</v>
      </c>
      <c r="BO39" s="15">
        <f>[1]DISP_OCT!$I$122</f>
        <v>0</v>
      </c>
      <c r="BP39" s="188">
        <f t="shared" si="678"/>
        <v>0</v>
      </c>
      <c r="BQ39" s="15">
        <v>0</v>
      </c>
      <c r="BR39" s="188">
        <f t="shared" ref="BR39" si="715">(BH39/$BG$4)</f>
        <v>0</v>
      </c>
      <c r="BS39" s="188">
        <f t="shared" si="679"/>
        <v>0</v>
      </c>
      <c r="BT39" s="256">
        <f t="shared" si="680"/>
        <v>1</v>
      </c>
      <c r="BU39" s="305">
        <f t="shared" si="681"/>
        <v>0</v>
      </c>
      <c r="BV39" s="36">
        <f>[1]DISP_OCT!$M$122</f>
        <v>0</v>
      </c>
      <c r="BW39" s="15">
        <v>21</v>
      </c>
      <c r="BY39" s="43" t="s">
        <v>41</v>
      </c>
      <c r="BZ39" s="78" t="s">
        <v>47</v>
      </c>
      <c r="CA39" s="15">
        <f>[1]DISP_NOV!$D$122</f>
        <v>0</v>
      </c>
      <c r="CB39" s="296">
        <f>[1]DISP_NOV!$E$122</f>
        <v>0</v>
      </c>
      <c r="CC39" s="15">
        <f>[1]DISP_NOV!$F$122</f>
        <v>0</v>
      </c>
      <c r="CD39" s="15">
        <f>[1]DISP_NOV!$G$122</f>
        <v>720</v>
      </c>
      <c r="CE39" s="188">
        <f t="shared" si="682"/>
        <v>1</v>
      </c>
      <c r="CF39" s="15">
        <f>[1]DISP_NOV!$H$122</f>
        <v>0</v>
      </c>
      <c r="CG39" s="188">
        <f t="shared" si="683"/>
        <v>0</v>
      </c>
      <c r="CH39" s="15">
        <f>[1]DISP_NOV!$I$122</f>
        <v>0</v>
      </c>
      <c r="CI39" s="188">
        <f t="shared" si="684"/>
        <v>0</v>
      </c>
      <c r="CJ39" s="15">
        <v>0</v>
      </c>
      <c r="CK39" s="188">
        <f t="shared" si="685"/>
        <v>0</v>
      </c>
      <c r="CL39" s="188">
        <f t="shared" ref="CL39" si="716">((CA39-CJ39)/$BZ$4)</f>
        <v>0</v>
      </c>
      <c r="CM39" s="256">
        <f t="shared" si="686"/>
        <v>1</v>
      </c>
      <c r="CN39" s="305">
        <f t="shared" ref="CN39" si="717">(CO39/($BZ$4*CP39))</f>
        <v>0</v>
      </c>
      <c r="CO39" s="36">
        <f>[1]DISP_NOV!$M$122</f>
        <v>0</v>
      </c>
      <c r="CP39" s="15">
        <v>21</v>
      </c>
      <c r="CR39" s="43" t="s">
        <v>41</v>
      </c>
      <c r="CS39" s="78" t="s">
        <v>47</v>
      </c>
      <c r="CT39" s="15">
        <f>[1]DISP_DIC!$D$122</f>
        <v>0</v>
      </c>
      <c r="CU39" s="296">
        <f>[1]DISP_DIC!$E$122</f>
        <v>0</v>
      </c>
      <c r="CV39" s="15">
        <f>[1]DISP_DIC!$F$122</f>
        <v>0</v>
      </c>
      <c r="CW39" s="15">
        <f>[1]DISP_DIC!$G$122</f>
        <v>744</v>
      </c>
      <c r="CX39" s="188">
        <f>(CW39/$CS$4)</f>
        <v>1</v>
      </c>
      <c r="CY39" s="15">
        <f>[1]DISP_DIC!$H$122</f>
        <v>0</v>
      </c>
      <c r="CZ39" s="188">
        <f>(CY39/$CS$4)</f>
        <v>0</v>
      </c>
      <c r="DA39" s="15">
        <f>[1]DISP_DIC!$I$122</f>
        <v>0</v>
      </c>
      <c r="DB39" s="188">
        <f>(DA39/$CS$4)</f>
        <v>0</v>
      </c>
      <c r="DC39" s="15">
        <v>0</v>
      </c>
      <c r="DD39" s="188">
        <f t="shared" si="439"/>
        <v>0</v>
      </c>
      <c r="DE39" s="188">
        <f t="shared" si="687"/>
        <v>0</v>
      </c>
      <c r="DF39" s="256">
        <f t="shared" si="440"/>
        <v>1</v>
      </c>
      <c r="DG39" s="305">
        <f t="shared" si="688"/>
        <v>0</v>
      </c>
      <c r="DH39" s="36">
        <f>[1]DISP_DIC!$M$122</f>
        <v>0</v>
      </c>
      <c r="DI39" s="15">
        <v>21</v>
      </c>
      <c r="DK39" s="43" t="s">
        <v>41</v>
      </c>
      <c r="DL39" s="78" t="s">
        <v>47</v>
      </c>
      <c r="DM39" s="15">
        <f>[2]DISP_ENE!$D$122</f>
        <v>0</v>
      </c>
      <c r="DN39" s="296">
        <f>[2]DISP_ENE!$E$122</f>
        <v>0</v>
      </c>
      <c r="DO39" s="15">
        <f>[2]DISP_ENE!$F$122</f>
        <v>0</v>
      </c>
      <c r="DP39" s="15">
        <f>[2]DISP_ENE!$G$122</f>
        <v>744</v>
      </c>
      <c r="DQ39" s="188">
        <f t="shared" si="689"/>
        <v>1</v>
      </c>
      <c r="DR39" s="15">
        <f>[2]DISP_ENE!$H$122</f>
        <v>0</v>
      </c>
      <c r="DS39" s="188">
        <f t="shared" ref="DS39" si="718">(DR39/$DL$4)</f>
        <v>0</v>
      </c>
      <c r="DT39" s="15">
        <f>[2]DISP_ENE!$I$122</f>
        <v>0</v>
      </c>
      <c r="DU39" s="188">
        <f t="shared" ref="DU39" si="719">(DT39/$DL$4)</f>
        <v>0</v>
      </c>
      <c r="DV39" s="15">
        <v>0</v>
      </c>
      <c r="DW39" s="188">
        <f t="shared" si="690"/>
        <v>0</v>
      </c>
      <c r="DX39" s="188">
        <f t="shared" ref="DX39" si="720">((DM39-DV39)/$DL$4)</f>
        <v>0</v>
      </c>
      <c r="DY39" s="256">
        <f t="shared" ref="DY39" si="721">IF((AND(DN39=0,DP39=0)),0,(DP39+DV39)/(DN39+DP39+DV39))</f>
        <v>1</v>
      </c>
      <c r="DZ39" s="305">
        <f t="shared" si="691"/>
        <v>0</v>
      </c>
      <c r="EA39" s="36">
        <f>[2]DISP_ENE!$M$122</f>
        <v>0</v>
      </c>
      <c r="EB39" s="15">
        <v>21</v>
      </c>
      <c r="ED39" s="43" t="s">
        <v>41</v>
      </c>
      <c r="EE39" s="78" t="s">
        <v>47</v>
      </c>
      <c r="EF39" s="15">
        <f>[2]DISP_FEB!$D$122</f>
        <v>0</v>
      </c>
      <c r="EG39" s="296">
        <f>[2]DISP_FEB!$E$122</f>
        <v>0</v>
      </c>
      <c r="EH39" s="15">
        <f>[2]DISP_FEB!$F$122</f>
        <v>0</v>
      </c>
      <c r="EI39" s="15">
        <f>[2]DISP_FEB!$G$122</f>
        <v>696</v>
      </c>
      <c r="EJ39" s="188">
        <f t="shared" si="692"/>
        <v>1</v>
      </c>
      <c r="EK39" s="15">
        <f>[2]DISP_FEB!$H$122</f>
        <v>0</v>
      </c>
      <c r="EL39" s="188">
        <f t="shared" si="693"/>
        <v>0</v>
      </c>
      <c r="EM39" s="15">
        <f>[2]DISP_FEB!$I$122</f>
        <v>0</v>
      </c>
      <c r="EN39" s="188">
        <f t="shared" si="694"/>
        <v>0</v>
      </c>
      <c r="EO39" s="15">
        <v>0</v>
      </c>
      <c r="EP39" s="188">
        <f t="shared" ref="EP39" si="722">(EF39/$EE$4)</f>
        <v>0</v>
      </c>
      <c r="EQ39" s="162">
        <f t="shared" si="695"/>
        <v>0</v>
      </c>
      <c r="ER39" s="256">
        <f t="shared" si="696"/>
        <v>1</v>
      </c>
      <c r="ES39" s="305">
        <f t="shared" si="697"/>
        <v>0</v>
      </c>
      <c r="ET39" s="36">
        <f>[2]DISP_FEB!$M$122</f>
        <v>0</v>
      </c>
      <c r="EU39" s="15">
        <v>21</v>
      </c>
      <c r="EW39" s="43" t="s">
        <v>41</v>
      </c>
      <c r="EX39" s="78" t="s">
        <v>47</v>
      </c>
      <c r="EY39" s="15">
        <f>[2]DISP_MAR!$D$122</f>
        <v>0</v>
      </c>
      <c r="EZ39" s="296">
        <f>[2]DISP_MAR!$E$122</f>
        <v>0</v>
      </c>
      <c r="FA39" s="15">
        <f>[2]DISP_MAR!$F$122</f>
        <v>0</v>
      </c>
      <c r="FB39" s="15">
        <f>[2]DISP_MAR!$G$122</f>
        <v>744</v>
      </c>
      <c r="FC39" s="188">
        <f t="shared" si="698"/>
        <v>1</v>
      </c>
      <c r="FD39" s="15">
        <f>[2]DISP_MAR!$H$122</f>
        <v>0</v>
      </c>
      <c r="FE39" s="188">
        <f t="shared" si="699"/>
        <v>0</v>
      </c>
      <c r="FF39" s="15">
        <f>[2]DISP_MAR!$I$122</f>
        <v>0</v>
      </c>
      <c r="FG39" s="188">
        <f t="shared" si="700"/>
        <v>0</v>
      </c>
      <c r="FH39" s="15">
        <v>0</v>
      </c>
      <c r="FI39" s="188">
        <f t="shared" si="701"/>
        <v>0</v>
      </c>
      <c r="FJ39" s="162">
        <f t="shared" ref="FJ39" si="723">((EY39-FH39)/$EX$4)</f>
        <v>0</v>
      </c>
      <c r="FK39" s="256">
        <f t="shared" ref="FK39" si="724">IF((AND(EZ39=0,FB39=0)),0,(FB39+FH39)/(EZ39+FB39+FH39))</f>
        <v>1</v>
      </c>
      <c r="FL39" s="305">
        <f t="shared" ref="FL39" si="725">(FM39/($EX$4*FN39))</f>
        <v>0</v>
      </c>
      <c r="FM39" s="36">
        <f>[2]DISP_MAR!$M$122</f>
        <v>0</v>
      </c>
      <c r="FN39" s="15">
        <v>21</v>
      </c>
      <c r="FP39" s="43" t="s">
        <v>41</v>
      </c>
      <c r="FQ39" s="78" t="s">
        <v>47</v>
      </c>
      <c r="FR39" s="15">
        <f>[2]DISP_ABR!$D$122</f>
        <v>0</v>
      </c>
      <c r="FS39" s="296">
        <f>[2]DISP_ABR!$E$122</f>
        <v>0</v>
      </c>
      <c r="FT39" s="15">
        <f>[2]DISP_ABR!$F$122</f>
        <v>0</v>
      </c>
      <c r="FU39" s="15">
        <f>[2]DISP_ABR!$G$122</f>
        <v>720</v>
      </c>
      <c r="FV39" s="188">
        <f t="shared" si="702"/>
        <v>1</v>
      </c>
      <c r="FW39" s="15">
        <f>[2]DISP_ABR!$H$122</f>
        <v>0</v>
      </c>
      <c r="FX39" s="188">
        <f t="shared" si="703"/>
        <v>0</v>
      </c>
      <c r="FY39" s="15">
        <f>[2]DISP_ABR!$I$122</f>
        <v>0</v>
      </c>
      <c r="FZ39" s="188">
        <f t="shared" si="704"/>
        <v>0</v>
      </c>
      <c r="GA39" s="15">
        <v>0</v>
      </c>
      <c r="GB39" s="188">
        <f t="shared" si="705"/>
        <v>0</v>
      </c>
      <c r="GC39" s="188">
        <f t="shared" ref="GC39" si="726">((FR39-GA39)/$FQ$4)</f>
        <v>0</v>
      </c>
      <c r="GD39" s="256">
        <f t="shared" si="706"/>
        <v>1</v>
      </c>
      <c r="GE39" s="305">
        <f t="shared" si="707"/>
        <v>0</v>
      </c>
      <c r="GF39" s="36">
        <f>[2]DISP_ABR!$M$122</f>
        <v>0</v>
      </c>
      <c r="GG39" s="15">
        <v>21</v>
      </c>
      <c r="GI39" s="43" t="s">
        <v>41</v>
      </c>
      <c r="GJ39" s="78" t="s">
        <v>47</v>
      </c>
      <c r="GK39" s="15">
        <f>[2]DISP_MAY!D118</f>
        <v>2064</v>
      </c>
      <c r="GL39" s="296">
        <f>[2]DISP_MAY!E118</f>
        <v>852</v>
      </c>
      <c r="GM39" s="15">
        <f>[2]DISP_MAY!F118</f>
        <v>1212</v>
      </c>
      <c r="GN39" s="15">
        <f>[2]DISP_MAY!G118</f>
        <v>2400</v>
      </c>
      <c r="GO39" s="188">
        <f t="shared" si="708"/>
        <v>3.225806451612903</v>
      </c>
      <c r="GP39" s="15">
        <f>[2]DISP_MAY!$H$118</f>
        <v>0</v>
      </c>
      <c r="GQ39" s="188">
        <f t="shared" si="709"/>
        <v>0</v>
      </c>
      <c r="GR39" s="15">
        <f>[2]DISP_MAY!$I$118</f>
        <v>0</v>
      </c>
      <c r="GS39" s="188">
        <f t="shared" si="710"/>
        <v>0</v>
      </c>
      <c r="GT39" s="15">
        <v>0</v>
      </c>
      <c r="GU39" s="188">
        <f>(GK39/$GJ$4)</f>
        <v>2.774193548387097</v>
      </c>
      <c r="GV39" s="188">
        <f t="shared" si="711"/>
        <v>2.774193548387097</v>
      </c>
      <c r="GW39" s="256">
        <f t="shared" si="712"/>
        <v>0.73800738007380073</v>
      </c>
      <c r="GX39" s="305">
        <f t="shared" si="713"/>
        <v>0.95743727598566308</v>
      </c>
      <c r="GY39" s="36">
        <f>[2]DISP_MAY!$M$118</f>
        <v>14959</v>
      </c>
      <c r="GZ39" s="15">
        <v>21</v>
      </c>
      <c r="HB39" s="43" t="s">
        <v>41</v>
      </c>
      <c r="HC39" s="78" t="s">
        <v>47</v>
      </c>
      <c r="HD39" s="15">
        <f>[2]DISP_JUN!$D$122</f>
        <v>0</v>
      </c>
      <c r="HE39" s="296">
        <f>[2]DISP_JUN!$E$122</f>
        <v>0</v>
      </c>
      <c r="HF39" s="15">
        <v>0</v>
      </c>
      <c r="HG39" s="15">
        <v>720</v>
      </c>
      <c r="HH39" s="188">
        <f>(HG39/$HC$4)</f>
        <v>1</v>
      </c>
      <c r="HI39" s="15">
        <f>[2]DISP_JUN!$H$122</f>
        <v>0</v>
      </c>
      <c r="HJ39" s="188">
        <f>(HI39/$HC$4)</f>
        <v>0</v>
      </c>
      <c r="HK39" s="15">
        <f>[2]DISP_JUN!$I$122</f>
        <v>0</v>
      </c>
      <c r="HL39" s="188">
        <f>(HK39/$HC$4)</f>
        <v>0</v>
      </c>
      <c r="HM39" s="15">
        <v>0</v>
      </c>
      <c r="HN39" s="188">
        <f t="shared" ref="HN39" si="727">(HD39/$HC$4)</f>
        <v>0</v>
      </c>
      <c r="HO39" s="188">
        <f t="shared" ref="HO39" si="728">((HD39-HM39)/$HC$4)</f>
        <v>0</v>
      </c>
      <c r="HP39" s="188">
        <f t="shared" ref="HP39" si="729">IF((AND(HE39=0,HG39=0)),0,(HG39+HM39)/(HE39+HG39+HM39))</f>
        <v>1</v>
      </c>
      <c r="HQ39" s="305">
        <f t="shared" ref="HQ39" si="730">(HR39/($HC$4*HS39))</f>
        <v>0</v>
      </c>
      <c r="HR39" s="36">
        <f>[2]DISP_JUN!$M$122</f>
        <v>0</v>
      </c>
      <c r="HS39" s="15">
        <v>21</v>
      </c>
    </row>
    <row r="40" spans="1:228" ht="13.8" hidden="1" x14ac:dyDescent="0.3">
      <c r="A40" s="43"/>
      <c r="B40" s="144" t="s">
        <v>37</v>
      </c>
      <c r="C40" s="52">
        <f>SUM(C38:C39)</f>
        <v>0</v>
      </c>
      <c r="D40" s="300">
        <f t="shared" ref="D40" si="731">SUM(D38:D39)</f>
        <v>0</v>
      </c>
      <c r="E40" s="52">
        <f>SUM(E38:E39)</f>
        <v>0</v>
      </c>
      <c r="F40" s="52">
        <f t="shared" ref="F40" si="732">SUM(F38:F39)</f>
        <v>1488</v>
      </c>
      <c r="G40" s="187">
        <f>(G38*R38+G39*R39)/R40</f>
        <v>1</v>
      </c>
      <c r="H40" s="56">
        <f t="shared" ref="H40:L40" si="733">SUM(H38:H39)</f>
        <v>0</v>
      </c>
      <c r="I40" s="187">
        <f>(I38*R38+I39*R39)/R40</f>
        <v>0</v>
      </c>
      <c r="J40" s="57">
        <f>SUM(J38:J39)</f>
        <v>0</v>
      </c>
      <c r="K40" s="193">
        <f>(K38*R38+K39*R39)/R40</f>
        <v>0</v>
      </c>
      <c r="L40" s="56">
        <f t="shared" si="733"/>
        <v>0</v>
      </c>
      <c r="M40" s="187">
        <f>(M38*R38+M39*R39)/R40</f>
        <v>0</v>
      </c>
      <c r="N40" s="186">
        <f>(N38*R38+N39*R39)/R40</f>
        <v>0</v>
      </c>
      <c r="O40" s="186">
        <f>(O38*R38+O39*R39)/R40</f>
        <v>1</v>
      </c>
      <c r="P40" s="306">
        <f>(P38*R38+P39*R39)/R40</f>
        <v>0</v>
      </c>
      <c r="Q40" s="52">
        <f>SUM(Q38:Q39)</f>
        <v>0</v>
      </c>
      <c r="R40" s="52">
        <f>SUM(R38:R39)</f>
        <v>42</v>
      </c>
      <c r="T40" s="43"/>
      <c r="U40" s="81" t="s">
        <v>37</v>
      </c>
      <c r="V40" s="52">
        <f>SUM(V38:V39)</f>
        <v>0</v>
      </c>
      <c r="W40" s="300">
        <f t="shared" ref="W40" si="734">SUM(W38:W39)</f>
        <v>0</v>
      </c>
      <c r="X40" s="52">
        <f>SUM(X38:X39)</f>
        <v>0</v>
      </c>
      <c r="Y40" s="52">
        <f t="shared" ref="Y40" si="735">SUM(Y38:Y39)</f>
        <v>1488</v>
      </c>
      <c r="Z40" s="187">
        <f>(Z38*AK38+Z39*AK39)/AK40</f>
        <v>1</v>
      </c>
      <c r="AA40" s="56">
        <f t="shared" ref="AA40:AE40" si="736">SUM(AA38:AA39)</f>
        <v>0</v>
      </c>
      <c r="AB40" s="187">
        <f>(AB38*AK38+AB39*AK39)/AK40</f>
        <v>0</v>
      </c>
      <c r="AC40" s="57">
        <f>SUM(AC38:AC39)</f>
        <v>0</v>
      </c>
      <c r="AD40" s="193">
        <f>(AD38*AK38+AD39*AK39)/AK40</f>
        <v>0</v>
      </c>
      <c r="AE40" s="56">
        <f t="shared" si="736"/>
        <v>0</v>
      </c>
      <c r="AF40" s="187">
        <f>(AF38*AK38+AF39*AK39)/AK40</f>
        <v>0</v>
      </c>
      <c r="AG40" s="186">
        <f>(AG38*AK38+AG39*AK39)/AK40</f>
        <v>0</v>
      </c>
      <c r="AH40" s="186">
        <f>(AH38*AK38+AH39*AK39)/AK40</f>
        <v>1</v>
      </c>
      <c r="AI40" s="306">
        <f>(AI38*AK38+AI39*AK39)/AK40</f>
        <v>0</v>
      </c>
      <c r="AJ40" s="52">
        <f>SUM(AJ38:AJ39)</f>
        <v>0</v>
      </c>
      <c r="AK40" s="52">
        <f>SUM(AK38:AK39)</f>
        <v>42</v>
      </c>
      <c r="AM40" s="43"/>
      <c r="AN40" s="81" t="s">
        <v>37</v>
      </c>
      <c r="AO40" s="52">
        <f>SUM(AO38:AO39)</f>
        <v>0</v>
      </c>
      <c r="AP40" s="300">
        <f t="shared" ref="AP40" si="737">SUM(AP38:AP39)</f>
        <v>0</v>
      </c>
      <c r="AQ40" s="52">
        <f>SUM(AQ38:AQ39)</f>
        <v>0</v>
      </c>
      <c r="AR40" s="52">
        <f t="shared" ref="AR40" si="738">SUM(AR38:AR39)</f>
        <v>1440</v>
      </c>
      <c r="AS40" s="187">
        <f>(AS38*BD38+AS39*BD39)/BD40</f>
        <v>1</v>
      </c>
      <c r="AT40" s="56">
        <f t="shared" ref="AT40" si="739">SUM(AT38:AT39)</f>
        <v>0</v>
      </c>
      <c r="AU40" s="187">
        <f>(AU38*BD38+AU39*BD39)/BD40</f>
        <v>0</v>
      </c>
      <c r="AV40" s="57">
        <f>SUM(AV38:AV39)</f>
        <v>0</v>
      </c>
      <c r="AW40" s="193">
        <f>(AW38*BD38+AW39*BD39)/BD40</f>
        <v>0</v>
      </c>
      <c r="AX40" s="56">
        <f t="shared" ref="AX40" si="740">SUM(AX38:AX39)</f>
        <v>0</v>
      </c>
      <c r="AY40" s="187">
        <f>(AY38*BD38+AY39*BD39)/BD40</f>
        <v>0</v>
      </c>
      <c r="AZ40" s="186">
        <f>(AZ38*BD38+AZ39*BD39)/BD40</f>
        <v>0</v>
      </c>
      <c r="BA40" s="186">
        <f>(BA38*BD38+BA39*BD39)/BD40</f>
        <v>1</v>
      </c>
      <c r="BB40" s="306">
        <f>(BB38*BD38+BB39*BD39)/BD40</f>
        <v>0</v>
      </c>
      <c r="BC40" s="52">
        <f>SUM(BC38:BC39)</f>
        <v>0</v>
      </c>
      <c r="BD40" s="52">
        <f>SUM(BD38:BD39)</f>
        <v>42</v>
      </c>
      <c r="BF40" s="43"/>
      <c r="BG40" s="81" t="s">
        <v>37</v>
      </c>
      <c r="BH40" s="52">
        <f>SUM(BH38:BH39)</f>
        <v>0</v>
      </c>
      <c r="BI40" s="300">
        <f t="shared" ref="BI40" si="741">SUM(BI38:BI39)</f>
        <v>0</v>
      </c>
      <c r="BJ40" s="52">
        <f>SUM(BJ38:BJ39)</f>
        <v>0</v>
      </c>
      <c r="BK40" s="52">
        <f t="shared" ref="BK40" si="742">SUM(BK38:BK39)</f>
        <v>1488</v>
      </c>
      <c r="BL40" s="187">
        <f>(BL38*BW38+BL39*BW39)/BW40</f>
        <v>1</v>
      </c>
      <c r="BM40" s="56">
        <f t="shared" ref="BM40" si="743">SUM(BM38:BM39)</f>
        <v>0</v>
      </c>
      <c r="BN40" s="187">
        <f>(BN38*BW38+BN39*BW39)/BW40</f>
        <v>0</v>
      </c>
      <c r="BO40" s="57">
        <f>SUM(BO38:BO39)</f>
        <v>0</v>
      </c>
      <c r="BP40" s="193">
        <f>(BP38*BW38+BP39*BW39)/BW40</f>
        <v>0</v>
      </c>
      <c r="BQ40" s="56">
        <f t="shared" ref="BQ40" si="744">SUM(BQ38:BQ39)</f>
        <v>0</v>
      </c>
      <c r="BR40" s="187">
        <f>(BR38*BW38+BR39*BW39)/BW40</f>
        <v>0</v>
      </c>
      <c r="BS40" s="186">
        <f>(BS38*BW38+BS39*BW39)/BW40</f>
        <v>0</v>
      </c>
      <c r="BT40" s="186">
        <f>(BT38*BW38+BT39*BW39)/BW40</f>
        <v>1</v>
      </c>
      <c r="BU40" s="306">
        <f>(BU38*BW38+BU39*BW39)/BW40</f>
        <v>0</v>
      </c>
      <c r="BV40" s="52">
        <f>SUM(BV38:BV39)</f>
        <v>0</v>
      </c>
      <c r="BW40" s="52">
        <f>SUM(BW38:BW39)</f>
        <v>42</v>
      </c>
      <c r="BY40" s="43"/>
      <c r="BZ40" s="81" t="s">
        <v>37</v>
      </c>
      <c r="CA40" s="52">
        <f>SUM(CA38:CA39)</f>
        <v>0</v>
      </c>
      <c r="CB40" s="300">
        <f t="shared" ref="CB40" si="745">SUM(CB38:CB39)</f>
        <v>0</v>
      </c>
      <c r="CC40" s="52">
        <f>SUM(CC38:CC39)</f>
        <v>0</v>
      </c>
      <c r="CD40" s="52">
        <f t="shared" ref="CD40" si="746">SUM(CD38:CD39)</f>
        <v>1440</v>
      </c>
      <c r="CE40" s="187">
        <f>(CE38*CP38+CE39*CP39)/CP40</f>
        <v>1</v>
      </c>
      <c r="CF40" s="56">
        <f t="shared" ref="CF40" si="747">SUM(CF38:CF39)</f>
        <v>0</v>
      </c>
      <c r="CG40" s="187">
        <f>(CG38*CP38+CG39*CP39)/CP40</f>
        <v>0</v>
      </c>
      <c r="CH40" s="57">
        <f>SUM(CH38:CH39)</f>
        <v>0</v>
      </c>
      <c r="CI40" s="193">
        <f>(CI38*CP38+CI39*CP39)/CP40</f>
        <v>0</v>
      </c>
      <c r="CJ40" s="56">
        <f t="shared" ref="CJ40" si="748">SUM(CJ38:CJ39)</f>
        <v>0</v>
      </c>
      <c r="CK40" s="187">
        <f>(CK38*CP38+CK39*CP39)/CP40</f>
        <v>0</v>
      </c>
      <c r="CL40" s="186">
        <f>(CL38*CP38+CL39*CP39)/CP40</f>
        <v>0</v>
      </c>
      <c r="CM40" s="186">
        <f>(CM38*CP38+CM39*CP39)/CP40</f>
        <v>1</v>
      </c>
      <c r="CN40" s="306">
        <f>(CN38*CP38+CN39*CP39)/CP40</f>
        <v>0</v>
      </c>
      <c r="CO40" s="52">
        <f>SUM(CO38:CO39)</f>
        <v>0</v>
      </c>
      <c r="CP40" s="52">
        <f>SUM(CP38:CP39)</f>
        <v>42</v>
      </c>
      <c r="CR40" s="43"/>
      <c r="CS40" s="81" t="s">
        <v>37</v>
      </c>
      <c r="CT40" s="52">
        <f>SUM(CT38:CT39)</f>
        <v>0</v>
      </c>
      <c r="CU40" s="300">
        <f t="shared" ref="CU40" si="749">SUM(CU38:CU39)</f>
        <v>0</v>
      </c>
      <c r="CV40" s="52">
        <f>SUM(CV38:CV39)</f>
        <v>0</v>
      </c>
      <c r="CW40" s="52">
        <f t="shared" ref="CW40" si="750">SUM(CW38:CW39)</f>
        <v>1488</v>
      </c>
      <c r="CX40" s="187">
        <f>(CX38*DI38+CX39*DI39)/DI40</f>
        <v>1</v>
      </c>
      <c r="CY40" s="56">
        <f t="shared" ref="CY40" si="751">SUM(CY38:CY39)</f>
        <v>0</v>
      </c>
      <c r="CZ40" s="187">
        <f>(CZ38*DI38+CZ39*DI39)/DI40</f>
        <v>0</v>
      </c>
      <c r="DA40" s="57">
        <f>SUM(DA38:DA39)</f>
        <v>0</v>
      </c>
      <c r="DB40" s="193">
        <f>(DB38*DI38+DB39*DI39)/DI40</f>
        <v>0</v>
      </c>
      <c r="DC40" s="56">
        <f t="shared" ref="DC40" si="752">SUM(DC38:DC39)</f>
        <v>0</v>
      </c>
      <c r="DD40" s="187">
        <f>(DD38*DI38+DD39*DI39)/DI40</f>
        <v>0</v>
      </c>
      <c r="DE40" s="186">
        <f>(DE38*DI38+DE39*DI39)/DI40</f>
        <v>0</v>
      </c>
      <c r="DF40" s="186">
        <f>(DF38*DI38+DF39*DI39)/DI40</f>
        <v>1</v>
      </c>
      <c r="DG40" s="306">
        <f>(DG38*DI38+DG39*DI39)/DI40</f>
        <v>0</v>
      </c>
      <c r="DH40" s="52">
        <f>SUM(DH38:DH39)</f>
        <v>0</v>
      </c>
      <c r="DI40" s="52">
        <f>SUM(DI38:DI39)</f>
        <v>42</v>
      </c>
      <c r="DK40" s="43"/>
      <c r="DL40" s="81" t="s">
        <v>37</v>
      </c>
      <c r="DM40" s="52">
        <f>SUM(DM38:DM39)</f>
        <v>0</v>
      </c>
      <c r="DN40" s="300">
        <f t="shared" ref="DN40" si="753">SUM(DN38:DN39)</f>
        <v>0</v>
      </c>
      <c r="DO40" s="52">
        <f>SUM(DO38:DO39)</f>
        <v>0</v>
      </c>
      <c r="DP40" s="52">
        <f t="shared" ref="DP40" si="754">SUM(DP38:DP39)</f>
        <v>1488</v>
      </c>
      <c r="DQ40" s="187">
        <f>(DQ38*EB38+DQ39*EB39)/EB40</f>
        <v>1</v>
      </c>
      <c r="DR40" s="56">
        <f t="shared" ref="DR40" si="755">SUM(DR38:DR39)</f>
        <v>0</v>
      </c>
      <c r="DS40" s="187">
        <f>(DS38*EB38+DS39*EB39)/EB40</f>
        <v>0</v>
      </c>
      <c r="DT40" s="57">
        <f>SUM(DT38:DT39)</f>
        <v>0</v>
      </c>
      <c r="DU40" s="193">
        <f>(DU38*EB38+DU39*EB39)/EB40</f>
        <v>0</v>
      </c>
      <c r="DV40" s="56">
        <f t="shared" ref="DV40" si="756">SUM(DV38:DV39)</f>
        <v>0</v>
      </c>
      <c r="DW40" s="187">
        <f>(DW38*EB38+DW39*EB39)/EB40</f>
        <v>0</v>
      </c>
      <c r="DX40" s="186">
        <f>(DX38*EB38+DX39*EB39)/EB40</f>
        <v>0</v>
      </c>
      <c r="DY40" s="186">
        <f>(DY38*EB38+DY39*EB39)/EB40</f>
        <v>1</v>
      </c>
      <c r="DZ40" s="306">
        <f>(DZ38*EB38+DZ39*EB39)/EB40</f>
        <v>0</v>
      </c>
      <c r="EA40" s="52">
        <f>SUM(EA38:EA39)</f>
        <v>0</v>
      </c>
      <c r="EB40" s="52">
        <f>SUM(EB38:EB39)</f>
        <v>42</v>
      </c>
      <c r="ED40" s="43"/>
      <c r="EE40" s="81" t="s">
        <v>37</v>
      </c>
      <c r="EF40" s="52">
        <f>SUM(EF38:EF39)</f>
        <v>0</v>
      </c>
      <c r="EG40" s="300">
        <f t="shared" ref="EG40" si="757">SUM(EG38:EG39)</f>
        <v>0</v>
      </c>
      <c r="EH40" s="52">
        <f>SUM(EH38:EH39)</f>
        <v>0</v>
      </c>
      <c r="EI40" s="52">
        <f t="shared" ref="EI40" si="758">SUM(EI38:EI39)</f>
        <v>1392</v>
      </c>
      <c r="EJ40" s="187">
        <f>(EJ38*EU38+EJ39*EU39)/EU40</f>
        <v>1</v>
      </c>
      <c r="EK40" s="56">
        <f t="shared" ref="EK40" si="759">SUM(EK38:EK39)</f>
        <v>0</v>
      </c>
      <c r="EL40" s="187">
        <f>(EL38*EU38+EL39*EU39)/EU40</f>
        <v>0</v>
      </c>
      <c r="EM40" s="57">
        <f>SUM(EM38:EM39)</f>
        <v>0</v>
      </c>
      <c r="EN40" s="193">
        <f>(EN38*EU38+EN39*EU39)/EU40</f>
        <v>0</v>
      </c>
      <c r="EO40" s="56">
        <f t="shared" ref="EO40" si="760">SUM(EO38:EO39)</f>
        <v>0</v>
      </c>
      <c r="EP40" s="187">
        <f>(EP38*EU38+EP39*EU39)/EU40</f>
        <v>0</v>
      </c>
      <c r="EQ40" s="163">
        <f>(EQ38*EU38+EQ39*EU39)/EU40</f>
        <v>0</v>
      </c>
      <c r="ER40" s="186">
        <f>(ER38*EU38+ER39*EU39)/EU40</f>
        <v>1</v>
      </c>
      <c r="ES40" s="306">
        <f>(ES38*EU38+ES39*EU39)/EU40</f>
        <v>0</v>
      </c>
      <c r="ET40" s="52">
        <f>SUM(ET38:ET39)</f>
        <v>0</v>
      </c>
      <c r="EU40" s="52">
        <f>SUM(EU38:EU39)</f>
        <v>42</v>
      </c>
      <c r="EW40" s="43"/>
      <c r="EX40" s="81" t="s">
        <v>37</v>
      </c>
      <c r="EY40" s="52">
        <f>SUM(EY38:EY39)</f>
        <v>0</v>
      </c>
      <c r="EZ40" s="300">
        <f t="shared" ref="EZ40" si="761">SUM(EZ38:EZ39)</f>
        <v>0</v>
      </c>
      <c r="FA40" s="52">
        <f>SUM(FA38:FA39)</f>
        <v>0</v>
      </c>
      <c r="FB40" s="52">
        <f t="shared" ref="FB40" si="762">SUM(FB38:FB39)</f>
        <v>1488</v>
      </c>
      <c r="FC40" s="187">
        <f>(FC38*FN38+FC39*FN39)/FN40</f>
        <v>1</v>
      </c>
      <c r="FD40" s="56">
        <f t="shared" ref="FD40" si="763">SUM(FD38:FD39)</f>
        <v>0</v>
      </c>
      <c r="FE40" s="187">
        <f>(FE38*FN38+FE39*FN39)/FN40</f>
        <v>0</v>
      </c>
      <c r="FF40" s="57">
        <f>SUM(FF38:FF39)</f>
        <v>0</v>
      </c>
      <c r="FG40" s="193">
        <f>(FG38*FN38+FG39*FN39)/FN40</f>
        <v>0</v>
      </c>
      <c r="FH40" s="56">
        <f t="shared" ref="FH40" si="764">SUM(FH38:FH39)</f>
        <v>0</v>
      </c>
      <c r="FI40" s="187">
        <f>(FI38*FN38+FI39*FN39)/FN40</f>
        <v>0</v>
      </c>
      <c r="FJ40" s="163">
        <f>(FJ38*FN38+FJ39*FN39)/FN40</f>
        <v>0</v>
      </c>
      <c r="FK40" s="186">
        <f>(FK38*FN38+FK39*FN39)/FN40</f>
        <v>1</v>
      </c>
      <c r="FL40" s="306">
        <f>(FL38*FN38+FL39*FN39)/FN40</f>
        <v>0</v>
      </c>
      <c r="FM40" s="52">
        <f>SUM(FM38:FM39)</f>
        <v>0</v>
      </c>
      <c r="FN40" s="52">
        <f>SUM(FN38:FN39)</f>
        <v>42</v>
      </c>
      <c r="FP40" s="43"/>
      <c r="FQ40" s="81" t="s">
        <v>37</v>
      </c>
      <c r="FR40" s="52">
        <f>SUM(FR38:FR39)</f>
        <v>0</v>
      </c>
      <c r="FS40" s="300">
        <f t="shared" ref="FS40" si="765">SUM(FS38:FS39)</f>
        <v>0</v>
      </c>
      <c r="FT40" s="52">
        <f>SUM(FT38:FT39)</f>
        <v>0</v>
      </c>
      <c r="FU40" s="152">
        <f t="shared" ref="FU40" si="766">SUM(FU38:FU39)</f>
        <v>1440</v>
      </c>
      <c r="FV40" s="187">
        <f>(FV38*GG38+FV39*GG39)/GG40</f>
        <v>1</v>
      </c>
      <c r="FW40" s="56">
        <f t="shared" ref="FW40" si="767">SUM(FW38:FW39)</f>
        <v>0</v>
      </c>
      <c r="FX40" s="187">
        <f>(FX38*GG38+FX39*GG39)/GG40</f>
        <v>0</v>
      </c>
      <c r="FY40" s="57">
        <f>SUM(FY38:FY39)</f>
        <v>0</v>
      </c>
      <c r="FZ40" s="193">
        <f>(FZ38*GG38+FZ39*GG39)/GG40</f>
        <v>0</v>
      </c>
      <c r="GA40" s="56">
        <f t="shared" ref="GA40" si="768">SUM(GA38:GA39)</f>
        <v>0</v>
      </c>
      <c r="GB40" s="187">
        <f>(GB38*GG38+GB39*GG39)/GG40</f>
        <v>0</v>
      </c>
      <c r="GC40" s="186">
        <f>(GC38*GG38+GC39*GG39)/GG40</f>
        <v>0</v>
      </c>
      <c r="GD40" s="186">
        <f>(GD38*GG38+GD39*GG39)/GG40</f>
        <v>1</v>
      </c>
      <c r="GE40" s="306">
        <f>(GE38*GG38+GE39*GG39)/GG40</f>
        <v>0</v>
      </c>
      <c r="GF40" s="52">
        <f>SUM(GF38:GF39)</f>
        <v>0</v>
      </c>
      <c r="GG40" s="52">
        <f>SUM(GG38:GG39)</f>
        <v>42</v>
      </c>
      <c r="GI40" s="43"/>
      <c r="GJ40" s="81" t="s">
        <v>37</v>
      </c>
      <c r="GK40" s="52">
        <f>SUM(GK38:GK39)</f>
        <v>2064</v>
      </c>
      <c r="GL40" s="300">
        <f t="shared" ref="GL40" si="769">SUM(GL38:GL39)</f>
        <v>852</v>
      </c>
      <c r="GM40" s="52">
        <f>SUM(GM38:GM39)</f>
        <v>1212</v>
      </c>
      <c r="GN40" s="52">
        <f t="shared" ref="GN40" si="770">SUM(GN38:GN39)</f>
        <v>3144</v>
      </c>
      <c r="GO40" s="187">
        <f>(GO38*GZ38+GO39*GZ39)/GZ40</f>
        <v>2.1129032258064515</v>
      </c>
      <c r="GP40" s="56">
        <f t="shared" ref="GP40" si="771">SUM(GP38:GP39)</f>
        <v>0</v>
      </c>
      <c r="GQ40" s="187">
        <f>(GQ38*GZ38+GQ39*GZ39)/GZ40</f>
        <v>0</v>
      </c>
      <c r="GR40" s="57">
        <f>SUM(GR38:GR39)</f>
        <v>0</v>
      </c>
      <c r="GS40" s="193">
        <f>(GS38*GZ38+GS39*GZ39)/GZ40</f>
        <v>0</v>
      </c>
      <c r="GT40" s="56">
        <f t="shared" ref="GT40" si="772">SUM(GT38:GT39)</f>
        <v>0</v>
      </c>
      <c r="GU40" s="187">
        <f>(GU38*GZ38+GU39*GZ39)/GZ40</f>
        <v>1.3870967741935485</v>
      </c>
      <c r="GV40" s="186">
        <f>(GV38*GZ38+GV39*GZ39)/GZ40</f>
        <v>1.3870967741935485</v>
      </c>
      <c r="GW40" s="186">
        <f>(GW38*GZ38+GW39*GZ39)/GZ40</f>
        <v>0.86900369003690037</v>
      </c>
      <c r="GX40" s="306">
        <f>(GX38*GZ38+GX39*GZ39)/GZ40</f>
        <v>0.47871863799283154</v>
      </c>
      <c r="GY40" s="52">
        <f>SUM(GY38:GY39)</f>
        <v>14959</v>
      </c>
      <c r="GZ40" s="52">
        <f>SUM(GZ38:GZ39)</f>
        <v>42</v>
      </c>
      <c r="HB40" s="43"/>
      <c r="HC40" s="81" t="s">
        <v>37</v>
      </c>
      <c r="HD40" s="52">
        <f>SUM(HD38:HD39)</f>
        <v>0</v>
      </c>
      <c r="HE40" s="300">
        <f t="shared" ref="HE40" si="773">SUM(HE38:HE39)</f>
        <v>0</v>
      </c>
      <c r="HF40" s="52">
        <f>SUM(HF38:HF39)</f>
        <v>0</v>
      </c>
      <c r="HG40" s="52">
        <f t="shared" ref="HG40" si="774">SUM(HG38:HG39)</f>
        <v>1440</v>
      </c>
      <c r="HH40" s="187">
        <f>(HH38*HS38+HH39*HS39)/HS40</f>
        <v>1</v>
      </c>
      <c r="HI40" s="56">
        <f t="shared" ref="HI40" si="775">SUM(HI38:HI39)</f>
        <v>0</v>
      </c>
      <c r="HJ40" s="187">
        <f>(HJ38*HS38+HJ39*HS39)/HS40</f>
        <v>0</v>
      </c>
      <c r="HK40" s="57">
        <f>SUM(HK38:HK39)</f>
        <v>0</v>
      </c>
      <c r="HL40" s="193">
        <f>(HL38*HS38+HL39*HS39)/HS40</f>
        <v>0</v>
      </c>
      <c r="HM40" s="56">
        <f t="shared" ref="HM40" si="776">SUM(HM38:HM39)</f>
        <v>0</v>
      </c>
      <c r="HN40" s="187">
        <f>(HN38*HS38+HN39*HS39)/HS40</f>
        <v>0</v>
      </c>
      <c r="HO40" s="186">
        <f>(HO38*HS38+HO39*HS39)/HS40</f>
        <v>0</v>
      </c>
      <c r="HP40" s="186">
        <f>(HP38*HS38+HP39*HS39)/HS40</f>
        <v>1</v>
      </c>
      <c r="HQ40" s="306">
        <f>(HQ38*HS38+HQ39*HS39)/HS40</f>
        <v>0</v>
      </c>
      <c r="HR40" s="52">
        <f>SUM(HR38:HR39)</f>
        <v>0</v>
      </c>
      <c r="HS40" s="52">
        <f>SUM(HS38:HS39)</f>
        <v>42</v>
      </c>
    </row>
    <row r="41" spans="1:228" ht="13.8" hidden="1" x14ac:dyDescent="0.3">
      <c r="A41" s="16" t="s">
        <v>42</v>
      </c>
      <c r="B41" s="78" t="s">
        <v>51</v>
      </c>
      <c r="C41" s="13">
        <f>[1]DISP_JUL!$D$126</f>
        <v>0</v>
      </c>
      <c r="D41" s="299">
        <f>[1]DISP_JUL!$E$126</f>
        <v>0</v>
      </c>
      <c r="E41" s="13">
        <f>[1]DISP_JUL!$F$126</f>
        <v>0</v>
      </c>
      <c r="F41" s="13">
        <f>[1]DISP_JUL!$G$126</f>
        <v>744</v>
      </c>
      <c r="G41" s="188">
        <f t="shared" ref="G41:G42" si="777">(F41/$B$4)</f>
        <v>1</v>
      </c>
      <c r="H41" s="13">
        <f>[1]DISP_JUL!$H$126</f>
        <v>0</v>
      </c>
      <c r="I41" s="188">
        <f t="shared" ref="I41:I42" si="778">(H41/$B$4)</f>
        <v>0</v>
      </c>
      <c r="J41" s="13">
        <f>[1]DISP_JUL!$I$126</f>
        <v>0</v>
      </c>
      <c r="K41" s="188">
        <f t="shared" ref="K41:K42" si="779">(J41/$B$4)</f>
        <v>0</v>
      </c>
      <c r="L41" s="15">
        <v>0</v>
      </c>
      <c r="M41" s="188">
        <f t="shared" ref="M41:M42" si="780">(C41/$B$4)</f>
        <v>0</v>
      </c>
      <c r="N41" s="188">
        <f t="shared" ref="N41:N42" si="781">((C41-L41)/$B$4)</f>
        <v>0</v>
      </c>
      <c r="O41" s="256">
        <f>IF((AND(D41=0,F41=0)),0,(F41+L41)/(D41+F41+L41))</f>
        <v>1</v>
      </c>
      <c r="P41" s="305">
        <f t="shared" ref="P41:P42" si="782">(Q41/($B$4*R41))</f>
        <v>0</v>
      </c>
      <c r="Q41" s="36">
        <f>[1]DISP_JUL!$M$126</f>
        <v>0</v>
      </c>
      <c r="R41" s="15">
        <v>21</v>
      </c>
      <c r="T41" s="16" t="s">
        <v>42</v>
      </c>
      <c r="U41" s="78" t="s">
        <v>51</v>
      </c>
      <c r="V41" s="13">
        <f>[1]DISP_AGO!$D$126</f>
        <v>0</v>
      </c>
      <c r="W41" s="299">
        <f>[1]DISP_AGO!$E$126</f>
        <v>0</v>
      </c>
      <c r="X41" s="13">
        <f>[1]DISP_AGO!$F$126</f>
        <v>0</v>
      </c>
      <c r="Y41" s="13">
        <f>[1]DISP_AGO!$G$126</f>
        <v>744</v>
      </c>
      <c r="Z41" s="188">
        <f t="shared" ref="Z41:Z42" si="783">(Y41/$U$4)</f>
        <v>1</v>
      </c>
      <c r="AA41" s="13">
        <f>[1]DISP_AGO!$H$126</f>
        <v>0</v>
      </c>
      <c r="AB41" s="188">
        <f t="shared" ref="AB41:AB42" si="784">(AA41/$U$4)</f>
        <v>0</v>
      </c>
      <c r="AC41" s="13">
        <f>[1]DISP_AGO!$I$126</f>
        <v>0</v>
      </c>
      <c r="AD41" s="188">
        <f t="shared" ref="AD41:AD42" si="785">(AC41/$U$4)</f>
        <v>0</v>
      </c>
      <c r="AE41" s="15">
        <v>0</v>
      </c>
      <c r="AF41" s="188">
        <f t="shared" ref="AF41:AF42" si="786">(V41/$U$4)</f>
        <v>0</v>
      </c>
      <c r="AG41" s="188">
        <f t="shared" ref="AG41:AG42" si="787">((V41-AE41)/$U$4)</f>
        <v>0</v>
      </c>
      <c r="AH41" s="256">
        <f t="shared" ref="AH41:AH42" si="788">IF((AND(W41=0,Y41=0)),0,(Y41+AE41)/(W41+Y41))</f>
        <v>1</v>
      </c>
      <c r="AI41" s="305">
        <f t="shared" ref="AI41:AI42" si="789">(AJ41/($U$4*AK41))</f>
        <v>0</v>
      </c>
      <c r="AJ41" s="36">
        <f>[1]DISP_AGO!$M$126</f>
        <v>0</v>
      </c>
      <c r="AK41" s="15">
        <v>21</v>
      </c>
      <c r="AM41" s="16" t="s">
        <v>42</v>
      </c>
      <c r="AN41" s="78" t="s">
        <v>51</v>
      </c>
      <c r="AO41" s="13">
        <f>[1]DISP_SEP!$D$126</f>
        <v>0</v>
      </c>
      <c r="AP41" s="299">
        <f>[1]DISP_SEP!$E$126</f>
        <v>0</v>
      </c>
      <c r="AQ41" s="13">
        <f>[1]DISP_SEP!$F$126</f>
        <v>0</v>
      </c>
      <c r="AR41" s="13">
        <f>[1]DISP_SEP!$G$126</f>
        <v>720</v>
      </c>
      <c r="AS41" s="188">
        <f t="shared" ref="AS41:AS42" si="790">(AR41/$AN$4)</f>
        <v>1</v>
      </c>
      <c r="AT41" s="13">
        <f>[1]DISP_SEP!$H$126</f>
        <v>0</v>
      </c>
      <c r="AU41" s="188">
        <f t="shared" ref="AU41:AU42" si="791">(AT41/$AN$4)</f>
        <v>0</v>
      </c>
      <c r="AV41" s="13">
        <f>[1]DISP_SEP!$I$126</f>
        <v>0</v>
      </c>
      <c r="AW41" s="188">
        <f t="shared" ref="AW41:AW42" si="792">(AV41/$AN$4)</f>
        <v>0</v>
      </c>
      <c r="AX41" s="15">
        <v>0</v>
      </c>
      <c r="AY41" s="188">
        <f t="shared" ref="AY41:AY42" si="793">(AO41/$AN$4)</f>
        <v>0</v>
      </c>
      <c r="AZ41" s="188">
        <f t="shared" ref="AZ41:AZ42" si="794">((AO41-AX41)/$AN$4)</f>
        <v>0</v>
      </c>
      <c r="BA41" s="256">
        <f t="shared" ref="BA41:BA42" si="795">IF((AND(AP41=0,AR41=0)),0,(AR41+AX41)/(AP41+AR41+AX41))</f>
        <v>1</v>
      </c>
      <c r="BB41" s="305">
        <f t="shared" ref="BB41:BB42" si="796">(BC41/($AN$4*BD41))</f>
        <v>0</v>
      </c>
      <c r="BC41" s="36">
        <f>[1]DISP_SEP!$M$126</f>
        <v>0</v>
      </c>
      <c r="BD41" s="15">
        <v>21</v>
      </c>
      <c r="BF41" s="16" t="s">
        <v>42</v>
      </c>
      <c r="BG41" s="78" t="s">
        <v>51</v>
      </c>
      <c r="BH41" s="13">
        <f>[1]DISP_OCT!$D$126</f>
        <v>0</v>
      </c>
      <c r="BI41" s="299">
        <f>[1]DISP_OCT!$E$126</f>
        <v>0</v>
      </c>
      <c r="BJ41" s="13">
        <f>[1]DISP_OCT!$F$126</f>
        <v>0</v>
      </c>
      <c r="BK41" s="13">
        <f>[1]DISP_OCT!$G$126</f>
        <v>744</v>
      </c>
      <c r="BL41" s="188">
        <f t="shared" ref="BL41:BL42" si="797">(BK41/$BG$4)</f>
        <v>1</v>
      </c>
      <c r="BM41" s="13">
        <f>[1]DISP_OCT!$H$126</f>
        <v>0</v>
      </c>
      <c r="BN41" s="188">
        <f t="shared" ref="BN41:BN42" si="798">(BM41/$BG$4)</f>
        <v>0</v>
      </c>
      <c r="BO41" s="13">
        <f>[1]DISP_OCT!$I$126</f>
        <v>0</v>
      </c>
      <c r="BP41" s="188">
        <f t="shared" ref="BP41:BP42" si="799">(BO41/$BG$4)</f>
        <v>0</v>
      </c>
      <c r="BQ41" s="15">
        <v>0</v>
      </c>
      <c r="BR41" s="188">
        <f>(BH41/$BG$4)</f>
        <v>0</v>
      </c>
      <c r="BS41" s="188">
        <f t="shared" ref="BS41:BS42" si="800">((BH41-BQ41)/$BG$4)</f>
        <v>0</v>
      </c>
      <c r="BT41" s="256">
        <f t="shared" ref="BT41:BT42" si="801">IF((AND(BI41=0,BK41=0)),0,(BK41+BQ41)/(BI41+BK41+BQ41))</f>
        <v>1</v>
      </c>
      <c r="BU41" s="305">
        <f t="shared" ref="BU41:BU42" si="802">(BV41/($BG$4*BW41))</f>
        <v>0</v>
      </c>
      <c r="BV41" s="36">
        <f>[1]DISP_OCT!$M$126</f>
        <v>0</v>
      </c>
      <c r="BW41" s="15">
        <v>21</v>
      </c>
      <c r="BY41" s="16" t="s">
        <v>42</v>
      </c>
      <c r="BZ41" s="78" t="s">
        <v>51</v>
      </c>
      <c r="CA41" s="13">
        <f>[1]DISP_NOV!$D$126</f>
        <v>0</v>
      </c>
      <c r="CB41" s="299">
        <f>[1]DISP_NOV!$E$126</f>
        <v>0</v>
      </c>
      <c r="CC41" s="13">
        <f>[1]DISP_NOV!$F$126</f>
        <v>0</v>
      </c>
      <c r="CD41" s="13">
        <f>[1]DISP_NOV!$G$126</f>
        <v>720</v>
      </c>
      <c r="CE41" s="188">
        <f t="shared" ref="CE41:CE42" si="803">(CD41/$BZ$4)</f>
        <v>1</v>
      </c>
      <c r="CF41" s="13">
        <f>[1]DISP_NOV!$H$126</f>
        <v>0</v>
      </c>
      <c r="CG41" s="188">
        <f t="shared" ref="CG41:CG42" si="804">(CF41/$BZ$4)</f>
        <v>0</v>
      </c>
      <c r="CH41" s="13">
        <f>[1]DISP_NOV!$I$126</f>
        <v>0</v>
      </c>
      <c r="CI41" s="188">
        <f t="shared" ref="CI41:CI42" si="805">(CH41/$BZ$4)</f>
        <v>0</v>
      </c>
      <c r="CJ41" s="15">
        <v>0</v>
      </c>
      <c r="CK41" s="188">
        <f t="shared" ref="CK41:CK42" si="806">(CA41/$BZ$4)</f>
        <v>0</v>
      </c>
      <c r="CL41" s="188">
        <f>((CA41-CJ41)/$BZ$4)</f>
        <v>0</v>
      </c>
      <c r="CM41" s="256">
        <f t="shared" ref="CM41:CM42" si="807">IF((AND(CB41=0,CD41=0)),0,(CD41+CJ41)/(CB41+CD41+CJ41))</f>
        <v>1</v>
      </c>
      <c r="CN41" s="305">
        <f>(CO41/($BZ$4*CP41))</f>
        <v>0</v>
      </c>
      <c r="CO41" s="36">
        <f>[1]DISP_NOV!$M$126</f>
        <v>0</v>
      </c>
      <c r="CP41" s="15">
        <v>21</v>
      </c>
      <c r="CR41" s="16" t="s">
        <v>42</v>
      </c>
      <c r="CS41" s="78" t="s">
        <v>51</v>
      </c>
      <c r="CT41" s="13">
        <f>[1]DISP_DIC!$D$126</f>
        <v>0</v>
      </c>
      <c r="CU41" s="299">
        <f>[1]DISP_DIC!$E$126</f>
        <v>0</v>
      </c>
      <c r="CV41" s="13">
        <f>[1]DISP_DIC!$F$126</f>
        <v>0</v>
      </c>
      <c r="CW41" s="13">
        <f>[1]DISP_DIC!$G$126</f>
        <v>744</v>
      </c>
      <c r="CX41" s="188">
        <f>(CW41/$CS$4)</f>
        <v>1</v>
      </c>
      <c r="CY41" s="13">
        <f>[1]DISP_DIC!$H$126</f>
        <v>0</v>
      </c>
      <c r="CZ41" s="188">
        <f>(CY41/$CS$4)</f>
        <v>0</v>
      </c>
      <c r="DA41" s="13">
        <f>[1]DISP_DIC!$I$126</f>
        <v>0</v>
      </c>
      <c r="DB41" s="188">
        <f>(DA41/$CS$4)</f>
        <v>0</v>
      </c>
      <c r="DC41" s="15">
        <v>0</v>
      </c>
      <c r="DD41" s="188">
        <f t="shared" si="439"/>
        <v>0</v>
      </c>
      <c r="DE41" s="188">
        <f t="shared" ref="DE41:DE42" si="808">((CT41-DC41)/$CS$4)</f>
        <v>0</v>
      </c>
      <c r="DF41" s="256">
        <f t="shared" si="440"/>
        <v>1</v>
      </c>
      <c r="DG41" s="305">
        <f t="shared" ref="DG41:DG42" si="809">(DH41/($CS$4*DI41))</f>
        <v>0</v>
      </c>
      <c r="DH41" s="36">
        <f>[1]DISP_DIC!$M$126</f>
        <v>0</v>
      </c>
      <c r="DI41" s="15">
        <v>21</v>
      </c>
      <c r="DK41" s="16" t="s">
        <v>42</v>
      </c>
      <c r="DL41" s="78" t="s">
        <v>51</v>
      </c>
      <c r="DM41" s="13">
        <f>[2]DISP_ENE!$D$126</f>
        <v>0</v>
      </c>
      <c r="DN41" s="299">
        <f>[2]DISP_ENE!$E$126</f>
        <v>0</v>
      </c>
      <c r="DO41" s="13">
        <f>[2]DISP_ENE!$F$126</f>
        <v>0</v>
      </c>
      <c r="DP41" s="13">
        <f>[2]DISP_ENE!$G$126</f>
        <v>744</v>
      </c>
      <c r="DQ41" s="188">
        <f t="shared" ref="DQ41:DQ42" si="810">(DP41/$DL$4)</f>
        <v>1</v>
      </c>
      <c r="DR41" s="13">
        <f>[2]DISP_ENE!$H$126</f>
        <v>0</v>
      </c>
      <c r="DS41" s="188">
        <f t="shared" ref="DS41:DS42" si="811">(DR41/$DL$4)</f>
        <v>0</v>
      </c>
      <c r="DT41" s="13">
        <f>[2]DISP_ENE!$I$126</f>
        <v>0</v>
      </c>
      <c r="DU41" s="188">
        <f t="shared" ref="DU41:DU42" si="812">(DT41/$DL$4)</f>
        <v>0</v>
      </c>
      <c r="DV41" s="15">
        <v>0</v>
      </c>
      <c r="DW41" s="188">
        <f t="shared" ref="DW41:DW42" si="813">(DM41/$DL$4)</f>
        <v>0</v>
      </c>
      <c r="DX41" s="188">
        <f>((DM41-DV41)/$DL$4)</f>
        <v>0</v>
      </c>
      <c r="DY41" s="256">
        <f>IF((AND(DN41=0,DP41=0)),0,(DP41+DV41)/(DN41+DP41+DV41))</f>
        <v>1</v>
      </c>
      <c r="DZ41" s="305">
        <f t="shared" ref="DZ41:DZ42" si="814">(EA41/($DL$4*EB41))</f>
        <v>0</v>
      </c>
      <c r="EA41" s="36">
        <f>[2]DISP_ENE!$M$126</f>
        <v>0</v>
      </c>
      <c r="EB41" s="15">
        <v>21</v>
      </c>
      <c r="ED41" s="16" t="s">
        <v>42</v>
      </c>
      <c r="EE41" s="78" t="s">
        <v>51</v>
      </c>
      <c r="EF41" s="13">
        <f>[2]DISP_FEB!$D$126</f>
        <v>0</v>
      </c>
      <c r="EG41" s="299">
        <f>[2]DISP_FEB!$E$126</f>
        <v>0</v>
      </c>
      <c r="EH41" s="13">
        <f>[2]DISP_FEB!$F$126</f>
        <v>0</v>
      </c>
      <c r="EI41" s="13">
        <f>[2]DISP_FEB!$G$126</f>
        <v>696</v>
      </c>
      <c r="EJ41" s="188">
        <f t="shared" ref="EJ41:EJ42" si="815">(EI41/$EE$4)</f>
        <v>1</v>
      </c>
      <c r="EK41" s="13">
        <f>[2]DISP_FEB!$H$126</f>
        <v>0</v>
      </c>
      <c r="EL41" s="188">
        <f t="shared" ref="EL41" si="816">(EK41/$EE$4)</f>
        <v>0</v>
      </c>
      <c r="EM41" s="13">
        <f>[2]DISP_FEB!$I$126</f>
        <v>0</v>
      </c>
      <c r="EN41" s="188">
        <f t="shared" ref="EN41:EN42" si="817">(EM41/$EE$4)</f>
        <v>0</v>
      </c>
      <c r="EO41" s="15">
        <v>0</v>
      </c>
      <c r="EP41" s="188">
        <f>(EF41/$EE$4)</f>
        <v>0</v>
      </c>
      <c r="EQ41" s="162">
        <f t="shared" ref="EQ41:EQ42" si="818">((EF41-EO41)/$EE$4)</f>
        <v>0</v>
      </c>
      <c r="ER41" s="256">
        <f t="shared" ref="ER41:ER42" si="819">IF((AND(EG41=0,EI41=0)),0,(EI41+EO41)/(EG41+EI41+EO41))</f>
        <v>1</v>
      </c>
      <c r="ES41" s="305">
        <f t="shared" ref="ES41:ES42" si="820">(ET41/($EE$4*EU41))</f>
        <v>0</v>
      </c>
      <c r="ET41" s="36">
        <f>[2]DISP_FEB!$M$126</f>
        <v>0</v>
      </c>
      <c r="EU41" s="15">
        <v>21</v>
      </c>
      <c r="EW41" s="16" t="s">
        <v>42</v>
      </c>
      <c r="EX41" s="78" t="s">
        <v>51</v>
      </c>
      <c r="EY41" s="13">
        <f>[2]DISP_MAR!$D$126</f>
        <v>0</v>
      </c>
      <c r="EZ41" s="299">
        <f>[2]DISP_MAR!$E$126</f>
        <v>0</v>
      </c>
      <c r="FA41" s="13">
        <f>[2]DISP_MAR!$F$126</f>
        <v>0</v>
      </c>
      <c r="FB41" s="13">
        <f>[2]DISP_MAR!$G$126</f>
        <v>744</v>
      </c>
      <c r="FC41" s="188">
        <f t="shared" ref="FC41:FC42" si="821">(FB41/$EX$4)</f>
        <v>1</v>
      </c>
      <c r="FD41" s="13">
        <f>[2]DISP_MAR!$H$126</f>
        <v>0</v>
      </c>
      <c r="FE41" s="188">
        <f t="shared" ref="FE41:FE42" si="822">(FD41/$EX$4)</f>
        <v>0</v>
      </c>
      <c r="FF41" s="13">
        <f>[2]DISP_MAR!$I$126</f>
        <v>0</v>
      </c>
      <c r="FG41" s="188">
        <f t="shared" ref="FG41:FG42" si="823">(FF41/$EX$4)</f>
        <v>0</v>
      </c>
      <c r="FH41" s="15">
        <v>0</v>
      </c>
      <c r="FI41" s="188">
        <f t="shared" ref="FI41:FI42" si="824">(EY41/$EX$4)</f>
        <v>0</v>
      </c>
      <c r="FJ41" s="162">
        <f>((EY41-FH41)/$EX$4)</f>
        <v>0</v>
      </c>
      <c r="FK41" s="256">
        <f>IF((AND(EZ41=0,FB41=0)),0,(FB41+FH41)/(EZ41+FB41+FH41))</f>
        <v>1</v>
      </c>
      <c r="FL41" s="305">
        <f>(FM41/($EX$4*FN41))</f>
        <v>0</v>
      </c>
      <c r="FM41" s="36">
        <f>[2]DISP_MAR!$M$126</f>
        <v>0</v>
      </c>
      <c r="FN41" s="15">
        <v>21</v>
      </c>
      <c r="FP41" s="16" t="s">
        <v>42</v>
      </c>
      <c r="FQ41" s="78" t="s">
        <v>51</v>
      </c>
      <c r="FR41" s="13">
        <f>[2]DISP_ABR!$D$126</f>
        <v>0</v>
      </c>
      <c r="FS41" s="299">
        <f>[2]DISP_ABR!$E$126</f>
        <v>0</v>
      </c>
      <c r="FT41" s="13">
        <f>[2]DISP_ABR!$F$126</f>
        <v>0</v>
      </c>
      <c r="FU41" s="13">
        <f>[2]DISP_ABR!$G$126</f>
        <v>720</v>
      </c>
      <c r="FV41" s="188">
        <f t="shared" ref="FV41:FV42" si="825">(FU41/$FQ$4)</f>
        <v>1</v>
      </c>
      <c r="FW41" s="13">
        <f>[2]DISP_ABR!$H$126</f>
        <v>0</v>
      </c>
      <c r="FX41" s="188">
        <f t="shared" ref="FX41:FX42" si="826">(FW41/$FQ$4)</f>
        <v>0</v>
      </c>
      <c r="FY41" s="13">
        <f>[2]DISP_ABR!$I$126</f>
        <v>0</v>
      </c>
      <c r="FZ41" s="188">
        <f t="shared" ref="FZ41:FZ42" si="827">(FY41/$FQ$4)</f>
        <v>0</v>
      </c>
      <c r="GA41" s="15">
        <v>0</v>
      </c>
      <c r="GB41" s="188">
        <f t="shared" ref="GB41:GB42" si="828">(FR41/$FQ$4)</f>
        <v>0</v>
      </c>
      <c r="GC41" s="188">
        <f>((FR41-GA41)/$FQ$4)</f>
        <v>0</v>
      </c>
      <c r="GD41" s="256">
        <f t="shared" ref="GD41:GD42" si="829">IF((AND(FS41=0,FU41=0)),0,(FU41+GA41)/(FS41+FU41+GA41))</f>
        <v>1</v>
      </c>
      <c r="GE41" s="305">
        <f t="shared" ref="GE41:GE42" si="830">(GF41/($FQ$4*GG41))</f>
        <v>0</v>
      </c>
      <c r="GF41" s="36">
        <f>[2]DISP_ABR!$M$126</f>
        <v>0</v>
      </c>
      <c r="GG41" s="15">
        <v>21</v>
      </c>
      <c r="GI41" s="16" t="s">
        <v>42</v>
      </c>
      <c r="GJ41" s="78" t="s">
        <v>51</v>
      </c>
      <c r="GK41" s="13">
        <f>[2]DISP_MAY!D122</f>
        <v>744</v>
      </c>
      <c r="GL41" s="299">
        <f>[2]DISP_MAY!E122</f>
        <v>0</v>
      </c>
      <c r="GM41" s="13">
        <f>[2]DISP_MAY!F122</f>
        <v>744</v>
      </c>
      <c r="GN41" s="13">
        <f>[2]DISP_MAY!G122</f>
        <v>0</v>
      </c>
      <c r="GO41" s="188">
        <f t="shared" ref="GO41:GO42" si="831">(GN41/$GJ$4)</f>
        <v>0</v>
      </c>
      <c r="GP41" s="13">
        <f>[2]DISP_MAY!$H$122</f>
        <v>0</v>
      </c>
      <c r="GQ41" s="188">
        <f t="shared" ref="GQ41:GQ42" si="832">(GP41/$GJ$4)</f>
        <v>0</v>
      </c>
      <c r="GR41" s="13">
        <f>[2]DISP_MAY!$I$122</f>
        <v>0</v>
      </c>
      <c r="GS41" s="188">
        <f t="shared" ref="GS41:GS42" si="833">(GR41/$GJ$4)</f>
        <v>0</v>
      </c>
      <c r="GT41" s="15">
        <v>0</v>
      </c>
      <c r="GU41" s="188">
        <f>(GK41/$GJ$4)</f>
        <v>1</v>
      </c>
      <c r="GV41" s="188">
        <f t="shared" ref="GV41:GV42" si="834">((GK41-GT41)/$GJ$4)</f>
        <v>1</v>
      </c>
      <c r="GW41" s="256">
        <f t="shared" ref="GW41:GW42" si="835">IF((AND(GL41=0,GN41=0)),0,(GN41+GT41)/(GL41+GN41+GT41))</f>
        <v>0</v>
      </c>
      <c r="GX41" s="305">
        <f t="shared" ref="GX41:GX42" si="836">(GY41/($GJ$4*GZ41))</f>
        <v>0</v>
      </c>
      <c r="GY41" s="36">
        <f>[2]DISP_MAY!$M$122</f>
        <v>0</v>
      </c>
      <c r="GZ41" s="15">
        <v>21</v>
      </c>
      <c r="HB41" s="16" t="s">
        <v>42</v>
      </c>
      <c r="HC41" s="78" t="s">
        <v>51</v>
      </c>
      <c r="HD41" s="13">
        <f>[2]DISP_JUN!$D$126</f>
        <v>0</v>
      </c>
      <c r="HE41" s="299">
        <f>[2]DISP_JUN!$E$126</f>
        <v>0</v>
      </c>
      <c r="HF41" s="13">
        <v>0</v>
      </c>
      <c r="HG41" s="13">
        <v>720</v>
      </c>
      <c r="HH41" s="188">
        <f>(HG41/$HC$4)</f>
        <v>1</v>
      </c>
      <c r="HI41" s="13">
        <f>[2]DISP_JUN!$H$126</f>
        <v>0</v>
      </c>
      <c r="HJ41" s="188">
        <f>(HI41/$HC$4)</f>
        <v>0</v>
      </c>
      <c r="HK41" s="13">
        <f>[2]DISP_JUN!$I$126</f>
        <v>0</v>
      </c>
      <c r="HL41" s="188">
        <f>(HK41/$HC$4)</f>
        <v>0</v>
      </c>
      <c r="HM41" s="15">
        <v>0</v>
      </c>
      <c r="HN41" s="188">
        <f>(HD41/$HC$4)</f>
        <v>0</v>
      </c>
      <c r="HO41" s="188">
        <f>((HD41-HM41)/$HC$4)</f>
        <v>0</v>
      </c>
      <c r="HP41" s="188">
        <f>IF((AND(HE41=0,HG41=0)),0,(HG41+HM41)/(HE41+HG41+HM41))</f>
        <v>1</v>
      </c>
      <c r="HQ41" s="305">
        <f>(HR41/($HC$4*HS41))</f>
        <v>0</v>
      </c>
      <c r="HR41" s="36">
        <f>[2]DISP_JUN!$M$126</f>
        <v>0</v>
      </c>
      <c r="HS41" s="15">
        <v>21</v>
      </c>
    </row>
    <row r="42" spans="1:228" ht="13.8" hidden="1" x14ac:dyDescent="0.3">
      <c r="B42" s="78" t="s">
        <v>52</v>
      </c>
      <c r="C42" s="13">
        <f>[1]DISP_JUL!$D$128</f>
        <v>6</v>
      </c>
      <c r="D42" s="299">
        <f>[1]DISP_JUL!$E$128</f>
        <v>6</v>
      </c>
      <c r="E42" s="13">
        <f>[1]DISP_JUL!$F$128</f>
        <v>0</v>
      </c>
      <c r="F42" s="13">
        <f>[1]DISP_JUL!$G$128</f>
        <v>738</v>
      </c>
      <c r="G42" s="188">
        <f t="shared" si="777"/>
        <v>0.99193548387096775</v>
      </c>
      <c r="H42" s="13">
        <f>[1]DISP_JUL!$H$128</f>
        <v>0</v>
      </c>
      <c r="I42" s="188">
        <f t="shared" si="778"/>
        <v>0</v>
      </c>
      <c r="J42" s="13">
        <f>[1]DISP_JUL!$I$128</f>
        <v>0</v>
      </c>
      <c r="K42" s="188">
        <f t="shared" si="779"/>
        <v>0</v>
      </c>
      <c r="L42" s="15">
        <v>0</v>
      </c>
      <c r="M42" s="188">
        <f t="shared" si="780"/>
        <v>8.0645161290322578E-3</v>
      </c>
      <c r="N42" s="188">
        <f t="shared" si="781"/>
        <v>8.0645161290322578E-3</v>
      </c>
      <c r="O42" s="256">
        <f t="shared" ref="O42" si="837">IF((AND(D42=0,F42=0)),0,(F42+L42)/(D42+F42+L42))</f>
        <v>0.99193548387096775</v>
      </c>
      <c r="P42" s="305">
        <f t="shared" si="782"/>
        <v>7.0404505888376854E-3</v>
      </c>
      <c r="Q42" s="88">
        <f>[1]DISP_JUL!$M$128</f>
        <v>110</v>
      </c>
      <c r="R42" s="15">
        <v>21</v>
      </c>
      <c r="U42" s="78" t="s">
        <v>52</v>
      </c>
      <c r="V42" s="13">
        <f>[1]DISP_AGO!$D$128</f>
        <v>1</v>
      </c>
      <c r="W42" s="299">
        <f>[1]DISP_AGO!$E$128</f>
        <v>1</v>
      </c>
      <c r="X42" s="13">
        <f>[1]DISP_AGO!$F$128</f>
        <v>0</v>
      </c>
      <c r="Y42" s="13">
        <f>[1]DISP_AGO!$G$128</f>
        <v>743</v>
      </c>
      <c r="Z42" s="188">
        <f t="shared" si="783"/>
        <v>0.99865591397849462</v>
      </c>
      <c r="AA42" s="13">
        <f>[1]DISP_AGO!$H$128</f>
        <v>0</v>
      </c>
      <c r="AB42" s="188">
        <f t="shared" si="784"/>
        <v>0</v>
      </c>
      <c r="AC42" s="13">
        <f>[1]DISP_AGO!$I$128</f>
        <v>0</v>
      </c>
      <c r="AD42" s="188">
        <f t="shared" si="785"/>
        <v>0</v>
      </c>
      <c r="AE42" s="15">
        <v>0</v>
      </c>
      <c r="AF42" s="188">
        <f t="shared" si="786"/>
        <v>1.3440860215053765E-3</v>
      </c>
      <c r="AG42" s="188">
        <f t="shared" si="787"/>
        <v>1.3440860215053765E-3</v>
      </c>
      <c r="AH42" s="256">
        <f t="shared" si="788"/>
        <v>0.99865591397849462</v>
      </c>
      <c r="AI42" s="305">
        <f t="shared" si="789"/>
        <v>4.4802867383512545E-4</v>
      </c>
      <c r="AJ42" s="88">
        <f>[1]DISP_AGO!$M$128</f>
        <v>7</v>
      </c>
      <c r="AK42" s="15">
        <v>21</v>
      </c>
      <c r="AN42" s="78" t="s">
        <v>52</v>
      </c>
      <c r="AO42" s="13">
        <f>[1]DISP_SEP!$D$128</f>
        <v>0</v>
      </c>
      <c r="AP42" s="299">
        <f>[1]DISP_SEP!$E$128</f>
        <v>0</v>
      </c>
      <c r="AQ42" s="13">
        <f>[1]DISP_SEP!$F$128</f>
        <v>0</v>
      </c>
      <c r="AR42" s="13">
        <f>[1]DISP_SEP!$G$128</f>
        <v>720</v>
      </c>
      <c r="AS42" s="188">
        <f t="shared" si="790"/>
        <v>1</v>
      </c>
      <c r="AT42" s="13">
        <f>[1]DISP_SEP!$H$128</f>
        <v>0</v>
      </c>
      <c r="AU42" s="188">
        <f t="shared" si="791"/>
        <v>0</v>
      </c>
      <c r="AV42" s="13">
        <f>[1]DISP_SEP!$I$128</f>
        <v>0</v>
      </c>
      <c r="AW42" s="188">
        <f t="shared" si="792"/>
        <v>0</v>
      </c>
      <c r="AX42" s="15">
        <v>0</v>
      </c>
      <c r="AY42" s="188">
        <f t="shared" si="793"/>
        <v>0</v>
      </c>
      <c r="AZ42" s="188">
        <f t="shared" si="794"/>
        <v>0</v>
      </c>
      <c r="BA42" s="256">
        <f t="shared" si="795"/>
        <v>1</v>
      </c>
      <c r="BB42" s="305">
        <f t="shared" si="796"/>
        <v>0</v>
      </c>
      <c r="BC42" s="36">
        <f>[1]DISP_SEP!$M$128</f>
        <v>0</v>
      </c>
      <c r="BD42" s="15">
        <v>21</v>
      </c>
      <c r="BG42" s="78" t="s">
        <v>52</v>
      </c>
      <c r="BH42" s="13">
        <f>[1]DISP_OCT!$D$128</f>
        <v>0</v>
      </c>
      <c r="BI42" s="299">
        <f>[1]DISP_OCT!$E$128</f>
        <v>0</v>
      </c>
      <c r="BJ42" s="13">
        <f>[1]DISP_OCT!$F$128</f>
        <v>0</v>
      </c>
      <c r="BK42" s="13">
        <f>[1]DISP_OCT!$G$128</f>
        <v>744</v>
      </c>
      <c r="BL42" s="188">
        <f t="shared" si="797"/>
        <v>1</v>
      </c>
      <c r="BM42" s="13">
        <f>[1]DISP_OCT!$H$128</f>
        <v>0</v>
      </c>
      <c r="BN42" s="188">
        <f t="shared" si="798"/>
        <v>0</v>
      </c>
      <c r="BO42" s="13">
        <f>[1]DISP_OCT!$I$128</f>
        <v>0</v>
      </c>
      <c r="BP42" s="188">
        <f t="shared" si="799"/>
        <v>0</v>
      </c>
      <c r="BQ42" s="15">
        <v>0</v>
      </c>
      <c r="BR42" s="188">
        <f t="shared" ref="BR42" si="838">(BH42/$BG$4)</f>
        <v>0</v>
      </c>
      <c r="BS42" s="188">
        <f t="shared" si="800"/>
        <v>0</v>
      </c>
      <c r="BT42" s="256">
        <f t="shared" si="801"/>
        <v>1</v>
      </c>
      <c r="BU42" s="305">
        <f t="shared" si="802"/>
        <v>0</v>
      </c>
      <c r="BV42" s="36">
        <f>[1]DISP_OCT!$M$128</f>
        <v>0</v>
      </c>
      <c r="BW42" s="15">
        <v>21</v>
      </c>
      <c r="BZ42" s="78" t="s">
        <v>52</v>
      </c>
      <c r="CA42" s="13">
        <f>[1]DISP_NOV!$D$128</f>
        <v>0</v>
      </c>
      <c r="CB42" s="299">
        <f>[1]DISP_NOV!$E$128</f>
        <v>0</v>
      </c>
      <c r="CC42" s="13">
        <f>[1]DISP_NOV!$F$128</f>
        <v>0</v>
      </c>
      <c r="CD42" s="13">
        <f>[1]DISP_NOV!$G$128</f>
        <v>720</v>
      </c>
      <c r="CE42" s="188">
        <f t="shared" si="803"/>
        <v>1</v>
      </c>
      <c r="CF42" s="13">
        <f>[1]DISP_NOV!$H$128</f>
        <v>0</v>
      </c>
      <c r="CG42" s="188">
        <f t="shared" si="804"/>
        <v>0</v>
      </c>
      <c r="CH42" s="13">
        <f>[1]DISP_NOV!$I$128</f>
        <v>0</v>
      </c>
      <c r="CI42" s="188">
        <f t="shared" si="805"/>
        <v>0</v>
      </c>
      <c r="CJ42" s="15">
        <v>0</v>
      </c>
      <c r="CK42" s="188">
        <f t="shared" si="806"/>
        <v>0</v>
      </c>
      <c r="CL42" s="188">
        <f t="shared" ref="CL42" si="839">((CA42-CJ42)/$BZ$4)</f>
        <v>0</v>
      </c>
      <c r="CM42" s="256">
        <f t="shared" si="807"/>
        <v>1</v>
      </c>
      <c r="CN42" s="305">
        <f t="shared" ref="CN42" si="840">(CO42/($BZ$4*CP42))</f>
        <v>0</v>
      </c>
      <c r="CO42" s="36">
        <f>[1]DISP_NOV!$M$128</f>
        <v>0</v>
      </c>
      <c r="CP42" s="15">
        <v>21</v>
      </c>
      <c r="CS42" s="78" t="s">
        <v>52</v>
      </c>
      <c r="CT42" s="13">
        <f>[1]DISP_DIC!$D$128</f>
        <v>0</v>
      </c>
      <c r="CU42" s="299">
        <f>[1]DISP_DIC!$E$128</f>
        <v>0</v>
      </c>
      <c r="CV42" s="13">
        <f>[1]DISP_DIC!$F$128</f>
        <v>0</v>
      </c>
      <c r="CW42" s="13">
        <f>[1]DISP_DIC!$G$128</f>
        <v>744</v>
      </c>
      <c r="CX42" s="188">
        <f>(CW42/$CS$4)</f>
        <v>1</v>
      </c>
      <c r="CY42" s="13">
        <f>[1]DISP_DIC!$H$128</f>
        <v>0</v>
      </c>
      <c r="CZ42" s="188">
        <f>(CY42/$CS$4)</f>
        <v>0</v>
      </c>
      <c r="DA42" s="13">
        <f>[1]DISP_DIC!$I$128</f>
        <v>0</v>
      </c>
      <c r="DB42" s="188">
        <f>(DA42/$CS$4)</f>
        <v>0</v>
      </c>
      <c r="DC42" s="15">
        <v>0</v>
      </c>
      <c r="DD42" s="188">
        <f t="shared" si="439"/>
        <v>0</v>
      </c>
      <c r="DE42" s="188">
        <f t="shared" si="808"/>
        <v>0</v>
      </c>
      <c r="DF42" s="256">
        <f t="shared" si="440"/>
        <v>1</v>
      </c>
      <c r="DG42" s="305">
        <f t="shared" si="809"/>
        <v>0</v>
      </c>
      <c r="DH42" s="36">
        <f>[1]DISP_DIC!$M$128</f>
        <v>0</v>
      </c>
      <c r="DI42" s="15">
        <v>21</v>
      </c>
      <c r="DL42" s="78" t="s">
        <v>52</v>
      </c>
      <c r="DM42" s="13">
        <f>[2]DISP_ENE!$D$128</f>
        <v>0</v>
      </c>
      <c r="DN42" s="299">
        <f>[2]DISP_ENE!$E$128</f>
        <v>0</v>
      </c>
      <c r="DO42" s="13">
        <f>[2]DISP_ENE!$F$128</f>
        <v>0</v>
      </c>
      <c r="DP42" s="13">
        <f>[2]DISP_ENE!$G$128</f>
        <v>744</v>
      </c>
      <c r="DQ42" s="188">
        <f t="shared" si="810"/>
        <v>1</v>
      </c>
      <c r="DR42" s="13">
        <f>[2]DISP_ENE!$H$128</f>
        <v>0</v>
      </c>
      <c r="DS42" s="188">
        <f t="shared" si="811"/>
        <v>0</v>
      </c>
      <c r="DT42" s="13">
        <f>[2]DISP_ENE!$I$128</f>
        <v>0</v>
      </c>
      <c r="DU42" s="188">
        <f t="shared" si="812"/>
        <v>0</v>
      </c>
      <c r="DV42" s="15">
        <v>0</v>
      </c>
      <c r="DW42" s="188">
        <f t="shared" si="813"/>
        <v>0</v>
      </c>
      <c r="DX42" s="188">
        <f t="shared" ref="DX42" si="841">((DM42-DV42)/$DL$4)</f>
        <v>0</v>
      </c>
      <c r="DY42" s="256">
        <f t="shared" ref="DY42" si="842">IF((AND(DN42=0,DP42=0)),0,(DP42+DV42)/(DN42+DP42+DV42))</f>
        <v>1</v>
      </c>
      <c r="DZ42" s="305">
        <f t="shared" si="814"/>
        <v>0</v>
      </c>
      <c r="EA42" s="36">
        <f>[2]DISP_ENE!$M$128</f>
        <v>0</v>
      </c>
      <c r="EB42" s="15">
        <v>21</v>
      </c>
      <c r="EE42" s="78" t="s">
        <v>52</v>
      </c>
      <c r="EF42" s="13">
        <f>[2]DISP_FEB!$D$128</f>
        <v>0</v>
      </c>
      <c r="EG42" s="299">
        <f>[2]DISP_FEB!$E$128</f>
        <v>0</v>
      </c>
      <c r="EH42" s="13">
        <f>[2]DISP_FEB!$F$128</f>
        <v>0</v>
      </c>
      <c r="EI42" s="13">
        <f>[2]DISP_FEB!$G$128</f>
        <v>696</v>
      </c>
      <c r="EJ42" s="188">
        <f t="shared" si="815"/>
        <v>1</v>
      </c>
      <c r="EK42" s="13">
        <f>[2]DISP_FEB!$H$128</f>
        <v>0</v>
      </c>
      <c r="EL42" s="188">
        <f t="shared" ref="EL42" si="843">(EK42/$EE$4)</f>
        <v>0</v>
      </c>
      <c r="EM42" s="13">
        <f>[2]DISP_FEB!$I$128</f>
        <v>0</v>
      </c>
      <c r="EN42" s="188">
        <f t="shared" si="817"/>
        <v>0</v>
      </c>
      <c r="EO42" s="15">
        <v>0</v>
      </c>
      <c r="EP42" s="188">
        <f t="shared" ref="EP42" si="844">(EF42/$EE$4)</f>
        <v>0</v>
      </c>
      <c r="EQ42" s="162">
        <f t="shared" si="818"/>
        <v>0</v>
      </c>
      <c r="ER42" s="256">
        <f t="shared" si="819"/>
        <v>1</v>
      </c>
      <c r="ES42" s="305">
        <f t="shared" si="820"/>
        <v>0</v>
      </c>
      <c r="ET42" s="36">
        <f>[2]DISP_FEB!$M$128</f>
        <v>0</v>
      </c>
      <c r="EU42" s="15">
        <v>21</v>
      </c>
      <c r="EX42" s="78" t="s">
        <v>52</v>
      </c>
      <c r="EY42" s="13">
        <f>[2]DISP_MAR!$D$128</f>
        <v>0</v>
      </c>
      <c r="EZ42" s="299">
        <f>[2]DISP_MAR!$E$128</f>
        <v>0</v>
      </c>
      <c r="FA42" s="13">
        <f>[2]DISP_MAR!$F$128</f>
        <v>0</v>
      </c>
      <c r="FB42" s="13">
        <f>[2]DISP_MAR!$G$128</f>
        <v>744</v>
      </c>
      <c r="FC42" s="188">
        <f t="shared" si="821"/>
        <v>1</v>
      </c>
      <c r="FD42" s="13">
        <f>[2]DISP_MAR!$H$128</f>
        <v>0</v>
      </c>
      <c r="FE42" s="188">
        <f t="shared" si="822"/>
        <v>0</v>
      </c>
      <c r="FF42" s="13">
        <f>[2]DISP_MAR!$I$128</f>
        <v>0</v>
      </c>
      <c r="FG42" s="188">
        <f t="shared" si="823"/>
        <v>0</v>
      </c>
      <c r="FH42" s="15">
        <v>0</v>
      </c>
      <c r="FI42" s="188">
        <f t="shared" si="824"/>
        <v>0</v>
      </c>
      <c r="FJ42" s="162">
        <f t="shared" ref="FJ42" si="845">((EY42-FH42)/$EX$4)</f>
        <v>0</v>
      </c>
      <c r="FK42" s="256">
        <f t="shared" ref="FK42" si="846">IF((AND(EZ42=0,FB42=0)),0,(FB42+FH42)/(EZ42+FB42+FH42))</f>
        <v>1</v>
      </c>
      <c r="FL42" s="305">
        <f t="shared" ref="FL42" si="847">(FM42/($EX$4*FN42))</f>
        <v>0</v>
      </c>
      <c r="FM42" s="36">
        <f>[2]DISP_MAR!$M$128</f>
        <v>0</v>
      </c>
      <c r="FN42" s="15">
        <v>21</v>
      </c>
      <c r="FQ42" s="78" t="s">
        <v>52</v>
      </c>
      <c r="FR42" s="13">
        <f>[2]DISP_ABR!$D$128</f>
        <v>0</v>
      </c>
      <c r="FS42" s="299">
        <f>[2]DISP_ABR!$E$128</f>
        <v>0</v>
      </c>
      <c r="FT42" s="13">
        <f>[2]DISP_ABR!$F$128</f>
        <v>0</v>
      </c>
      <c r="FU42" s="13">
        <f>[2]DISP_ABR!$G$128</f>
        <v>720</v>
      </c>
      <c r="FV42" s="188">
        <f t="shared" si="825"/>
        <v>1</v>
      </c>
      <c r="FW42" s="13">
        <f>[2]DISP_ABR!$H$128</f>
        <v>0</v>
      </c>
      <c r="FX42" s="188">
        <f t="shared" si="826"/>
        <v>0</v>
      </c>
      <c r="FY42" s="13">
        <f>[2]DISP_ABR!$I$128</f>
        <v>0</v>
      </c>
      <c r="FZ42" s="188">
        <f t="shared" si="827"/>
        <v>0</v>
      </c>
      <c r="GA42" s="15">
        <v>0</v>
      </c>
      <c r="GB42" s="188">
        <f t="shared" si="828"/>
        <v>0</v>
      </c>
      <c r="GC42" s="188">
        <f t="shared" ref="GC42" si="848">((FR42-GA42)/$FQ$4)</f>
        <v>0</v>
      </c>
      <c r="GD42" s="256">
        <f t="shared" si="829"/>
        <v>1</v>
      </c>
      <c r="GE42" s="305">
        <f t="shared" si="830"/>
        <v>0</v>
      </c>
      <c r="GF42" s="36">
        <f>[2]DISP_ABR!$M$128</f>
        <v>0</v>
      </c>
      <c r="GG42" s="15">
        <v>21</v>
      </c>
      <c r="GJ42" s="78" t="s">
        <v>52</v>
      </c>
      <c r="GK42" s="13">
        <f>[2]DISP_MAY!D124</f>
        <v>1488</v>
      </c>
      <c r="GL42" s="299">
        <f>[2]DISP_MAY!E124</f>
        <v>0</v>
      </c>
      <c r="GM42" s="13">
        <f>[2]DISP_MAY!F124</f>
        <v>1488</v>
      </c>
      <c r="GN42" s="13">
        <f>[2]DISP_MAY!G124</f>
        <v>0</v>
      </c>
      <c r="GO42" s="188">
        <f t="shared" si="831"/>
        <v>0</v>
      </c>
      <c r="GP42" s="13">
        <f>[2]DISP_MAY!$H$124</f>
        <v>0</v>
      </c>
      <c r="GQ42" s="188">
        <f t="shared" si="832"/>
        <v>0</v>
      </c>
      <c r="GR42" s="13">
        <f>[2]DISP_MAY!$I$124</f>
        <v>0</v>
      </c>
      <c r="GS42" s="188">
        <f t="shared" si="833"/>
        <v>0</v>
      </c>
      <c r="GT42" s="15">
        <v>0</v>
      </c>
      <c r="GU42" s="188">
        <f>(GK42/$GJ$4)</f>
        <v>2</v>
      </c>
      <c r="GV42" s="188">
        <f t="shared" si="834"/>
        <v>2</v>
      </c>
      <c r="GW42" s="256">
        <f t="shared" si="835"/>
        <v>0</v>
      </c>
      <c r="GX42" s="305">
        <f t="shared" si="836"/>
        <v>0</v>
      </c>
      <c r="GY42" s="36">
        <f>[2]DISP_MAY!$M$124</f>
        <v>0</v>
      </c>
      <c r="GZ42" s="15">
        <v>21</v>
      </c>
      <c r="HC42" s="78" t="s">
        <v>52</v>
      </c>
      <c r="HD42" s="13">
        <f>[2]DISP_JUN!$D$128</f>
        <v>0</v>
      </c>
      <c r="HE42" s="299">
        <f>[2]DISP_JUN!$E$128</f>
        <v>0</v>
      </c>
      <c r="HF42" s="13">
        <v>0</v>
      </c>
      <c r="HG42" s="13">
        <v>720</v>
      </c>
      <c r="HH42" s="188">
        <f>(HG42/$HC$4)</f>
        <v>1</v>
      </c>
      <c r="HI42" s="13">
        <f>[2]DISP_JUN!$H$128</f>
        <v>0</v>
      </c>
      <c r="HJ42" s="188">
        <f>(HI42/$HC$4)</f>
        <v>0</v>
      </c>
      <c r="HK42" s="13">
        <f>[2]DISP_JUN!$I$128</f>
        <v>0</v>
      </c>
      <c r="HL42" s="188">
        <f>(HK42/$HC$4)</f>
        <v>0</v>
      </c>
      <c r="HM42" s="15">
        <v>0</v>
      </c>
      <c r="HN42" s="188">
        <f t="shared" ref="HN42" si="849">(HD42/$HC$4)</f>
        <v>0</v>
      </c>
      <c r="HO42" s="188">
        <f t="shared" ref="HO42" si="850">((HD42-HM42)/$HC$4)</f>
        <v>0</v>
      </c>
      <c r="HP42" s="188">
        <f t="shared" ref="HP42" si="851">IF((AND(HE42=0,HG42=0)),0,(HG42+HM42)/(HE42+HG42+HM42))</f>
        <v>1</v>
      </c>
      <c r="HQ42" s="305">
        <f t="shared" ref="HQ42" si="852">(HR42/($HC$4*HS42))</f>
        <v>0</v>
      </c>
      <c r="HR42" s="36">
        <f>[2]DISP_JUN!$M$128</f>
        <v>0</v>
      </c>
      <c r="HS42" s="15">
        <v>21</v>
      </c>
    </row>
    <row r="43" spans="1:228" ht="13.8" hidden="1" x14ac:dyDescent="0.3">
      <c r="B43" s="51" t="s">
        <v>37</v>
      </c>
      <c r="C43" s="52">
        <f>SUM(C41:C42)</f>
        <v>6</v>
      </c>
      <c r="D43" s="300">
        <f t="shared" ref="D43:F43" si="853">SUM(D41:D42)</f>
        <v>6</v>
      </c>
      <c r="E43" s="52">
        <f>SUM(E41:E42)</f>
        <v>0</v>
      </c>
      <c r="F43" s="52">
        <f t="shared" si="853"/>
        <v>1482</v>
      </c>
      <c r="G43" s="187">
        <f>(G41*R41+G42*R42)/R43</f>
        <v>0.99596774193548376</v>
      </c>
      <c r="H43" s="52">
        <f t="shared" ref="H43" si="854">SUM(H41:H42)</f>
        <v>0</v>
      </c>
      <c r="I43" s="187">
        <f>(I41*R41+I42*R42)/R43</f>
        <v>0</v>
      </c>
      <c r="J43" s="53">
        <f>SUM(J41:J42)</f>
        <v>0</v>
      </c>
      <c r="K43" s="193">
        <f>(K41*R41+K42*R42)/R43</f>
        <v>0</v>
      </c>
      <c r="L43" s="52">
        <f t="shared" ref="L43" si="855">SUM(L41:L42)</f>
        <v>0</v>
      </c>
      <c r="M43" s="187">
        <f>(M41*R41+M42*R42)/R43</f>
        <v>4.0322580645161289E-3</v>
      </c>
      <c r="N43" s="186">
        <f>(N41*R41+N42*R42)/R43</f>
        <v>4.0322580645161289E-3</v>
      </c>
      <c r="O43" s="186">
        <f>(O41*R41+O42*R42)/R43</f>
        <v>0.99596774193548376</v>
      </c>
      <c r="P43" s="306">
        <f>(P41*R41+P42*R42)/R43</f>
        <v>3.5202252944188431E-3</v>
      </c>
      <c r="Q43" s="52">
        <f>SUM(Q41:Q42)</f>
        <v>110</v>
      </c>
      <c r="R43" s="55">
        <f>SUM(R41:R42)</f>
        <v>42</v>
      </c>
      <c r="U43" s="59" t="s">
        <v>37</v>
      </c>
      <c r="V43" s="52">
        <f>SUM(V41:V42)</f>
        <v>1</v>
      </c>
      <c r="W43" s="300">
        <f t="shared" ref="W43:Y43" si="856">SUM(W41:W42)</f>
        <v>1</v>
      </c>
      <c r="X43" s="52">
        <f>SUM(X41:X42)</f>
        <v>0</v>
      </c>
      <c r="Y43" s="52">
        <f t="shared" si="856"/>
        <v>1487</v>
      </c>
      <c r="Z43" s="187">
        <f>(Z41*AK41+Z42*AK42)/AK43</f>
        <v>0.99932795698924726</v>
      </c>
      <c r="AA43" s="52">
        <f t="shared" ref="AA43" si="857">SUM(AA41:AA42)</f>
        <v>0</v>
      </c>
      <c r="AB43" s="187">
        <f>(AB41*AK41+AB42*AK42)/AK43</f>
        <v>0</v>
      </c>
      <c r="AC43" s="53">
        <f>SUM(AC41:AC42)</f>
        <v>0</v>
      </c>
      <c r="AD43" s="193">
        <f>(AD41*AK41+AD42*AK42)/AK43</f>
        <v>0</v>
      </c>
      <c r="AE43" s="52">
        <f t="shared" ref="AE43" si="858">SUM(AE41:AE42)</f>
        <v>0</v>
      </c>
      <c r="AF43" s="187">
        <f>(AF41*AK41+AF42*AK42)/AK43</f>
        <v>6.7204301075268823E-4</v>
      </c>
      <c r="AG43" s="186">
        <f>(AG41*AK41+AG42*AK42)/AK43</f>
        <v>6.7204301075268823E-4</v>
      </c>
      <c r="AH43" s="186">
        <f>(AH41*AK41+AH42*AK42)/AK43</f>
        <v>0.99932795698924726</v>
      </c>
      <c r="AI43" s="306">
        <f>(AI41*AK41+AI42*AK42)/AK43</f>
        <v>2.2401433691756272E-4</v>
      </c>
      <c r="AJ43" s="52">
        <f>SUM(AJ41:AJ42)</f>
        <v>7</v>
      </c>
      <c r="AK43" s="55">
        <f>SUM(AK41:AK42)</f>
        <v>42</v>
      </c>
      <c r="AN43" s="59" t="s">
        <v>37</v>
      </c>
      <c r="AO43" s="52">
        <f>SUM(AO41:AO42)</f>
        <v>0</v>
      </c>
      <c r="AP43" s="300">
        <f t="shared" ref="AP43" si="859">SUM(AP41:AP42)</f>
        <v>0</v>
      </c>
      <c r="AQ43" s="52">
        <f>SUM(AQ41:AQ42)</f>
        <v>0</v>
      </c>
      <c r="AR43" s="52">
        <f t="shared" ref="AR43" si="860">SUM(AR41:AR42)</f>
        <v>1440</v>
      </c>
      <c r="AS43" s="187">
        <f>(AS41*BD41+AS42*BD42)/BD43</f>
        <v>1</v>
      </c>
      <c r="AT43" s="52">
        <f t="shared" ref="AT43" si="861">SUM(AT41:AT42)</f>
        <v>0</v>
      </c>
      <c r="AU43" s="187">
        <f>(AU41*BD41+AU42*BD42)/BD43</f>
        <v>0</v>
      </c>
      <c r="AV43" s="53">
        <f>SUM(AV41:AV42)</f>
        <v>0</v>
      </c>
      <c r="AW43" s="193">
        <f>(AW41*BD41+AW42*BD42)/BD43</f>
        <v>0</v>
      </c>
      <c r="AX43" s="52">
        <f t="shared" ref="AX43" si="862">SUM(AX41:AX42)</f>
        <v>0</v>
      </c>
      <c r="AY43" s="187">
        <f>(AY41*BD41+AY42*BD42)/BD43</f>
        <v>0</v>
      </c>
      <c r="AZ43" s="186">
        <f>(AZ41*BD41+AZ42*BD42)/BD43</f>
        <v>0</v>
      </c>
      <c r="BA43" s="186">
        <f>(BA41*BD41+BA42*BD42)/BD43</f>
        <v>1</v>
      </c>
      <c r="BB43" s="306">
        <f>(BB41*BD41+BB42*BD42)/BD43</f>
        <v>0</v>
      </c>
      <c r="BC43" s="52">
        <f>SUM(BC41:BC42)</f>
        <v>0</v>
      </c>
      <c r="BD43" s="55">
        <f>SUM(BD41:BD42)</f>
        <v>42</v>
      </c>
      <c r="BG43" s="59" t="s">
        <v>37</v>
      </c>
      <c r="BH43" s="52">
        <f>SUM(BH41:BH42)</f>
        <v>0</v>
      </c>
      <c r="BI43" s="300">
        <f t="shared" ref="BI43" si="863">SUM(BI41:BI42)</f>
        <v>0</v>
      </c>
      <c r="BJ43" s="52">
        <f>SUM(BJ41:BJ42)</f>
        <v>0</v>
      </c>
      <c r="BK43" s="52">
        <f t="shared" ref="BK43" si="864">SUM(BK41:BK42)</f>
        <v>1488</v>
      </c>
      <c r="BL43" s="187">
        <f>(BL41*BW41+BL42*BW42)/BW43</f>
        <v>1</v>
      </c>
      <c r="BM43" s="52">
        <f t="shared" ref="BM43" si="865">SUM(BM41:BM42)</f>
        <v>0</v>
      </c>
      <c r="BN43" s="187">
        <f>(BN41*BW41+BN42*BW42)/BW43</f>
        <v>0</v>
      </c>
      <c r="BO43" s="53">
        <f>SUM(BO41:BO42)</f>
        <v>0</v>
      </c>
      <c r="BP43" s="193">
        <f>(BP41*BW41+BP42*BW42)/BW43</f>
        <v>0</v>
      </c>
      <c r="BQ43" s="52">
        <f t="shared" ref="BQ43" si="866">SUM(BQ41:BQ42)</f>
        <v>0</v>
      </c>
      <c r="BR43" s="187">
        <f>(BR41*BW41+BR42*BW42)/BW43</f>
        <v>0</v>
      </c>
      <c r="BS43" s="186">
        <f>(BS41*BW41+BS42*BW42)/BW43</f>
        <v>0</v>
      </c>
      <c r="BT43" s="186">
        <f>(BT41*BW41+BT42*BW42)/BW43</f>
        <v>1</v>
      </c>
      <c r="BU43" s="306">
        <f>(BU41*BW41+BU42*BW42)/BW43</f>
        <v>0</v>
      </c>
      <c r="BV43" s="52">
        <f>SUM(BV41:BV42)</f>
        <v>0</v>
      </c>
      <c r="BW43" s="55">
        <f>SUM(BW41:BW42)</f>
        <v>42</v>
      </c>
      <c r="BZ43" s="59" t="s">
        <v>37</v>
      </c>
      <c r="CA43" s="52">
        <f>SUM(CA41:CA42)</f>
        <v>0</v>
      </c>
      <c r="CB43" s="300">
        <f t="shared" ref="CB43" si="867">SUM(CB41:CB42)</f>
        <v>0</v>
      </c>
      <c r="CC43" s="52">
        <f>SUM(CC41:CC42)</f>
        <v>0</v>
      </c>
      <c r="CD43" s="52">
        <f t="shared" ref="CD43" si="868">SUM(CD41:CD42)</f>
        <v>1440</v>
      </c>
      <c r="CE43" s="187">
        <f>(CE41*CP41+CE42*CP42)/CP43</f>
        <v>1</v>
      </c>
      <c r="CF43" s="52">
        <f t="shared" ref="CF43" si="869">SUM(CF41:CF42)</f>
        <v>0</v>
      </c>
      <c r="CG43" s="187">
        <f>(CG41*CP41+CG42*CP42)/CP43</f>
        <v>0</v>
      </c>
      <c r="CH43" s="53">
        <f>SUM(CH41:CH42)</f>
        <v>0</v>
      </c>
      <c r="CI43" s="193">
        <f>(CI41*CP41+CI42*CP42)/CP43</f>
        <v>0</v>
      </c>
      <c r="CJ43" s="52">
        <f t="shared" ref="CJ43" si="870">SUM(CJ41:CJ42)</f>
        <v>0</v>
      </c>
      <c r="CK43" s="187">
        <f>(CK41*CP41+CK42*CP42)/CP43</f>
        <v>0</v>
      </c>
      <c r="CL43" s="186">
        <f>(CL41*CP41+CL42*CP42)/CP43</f>
        <v>0</v>
      </c>
      <c r="CM43" s="186">
        <f>(CM41*CP41+CM42*CP42)/CP43</f>
        <v>1</v>
      </c>
      <c r="CN43" s="306">
        <f>(CN41*CP41+CN42*CP42)/CP43</f>
        <v>0</v>
      </c>
      <c r="CO43" s="52">
        <f>SUM(CO41:CO42)</f>
        <v>0</v>
      </c>
      <c r="CP43" s="55">
        <f>SUM(CP41:CP42)</f>
        <v>42</v>
      </c>
      <c r="CS43" s="51" t="s">
        <v>37</v>
      </c>
      <c r="CT43" s="52">
        <f>SUM(CT41:CT42)</f>
        <v>0</v>
      </c>
      <c r="CU43" s="300">
        <f t="shared" ref="CU43" si="871">SUM(CU41:CU42)</f>
        <v>0</v>
      </c>
      <c r="CV43" s="52">
        <f>SUM(CV41:CV42)</f>
        <v>0</v>
      </c>
      <c r="CW43" s="52">
        <f t="shared" ref="CW43" si="872">SUM(CW41:CW42)</f>
        <v>1488</v>
      </c>
      <c r="CX43" s="187">
        <f>(CX41*DI41+CX42*DI42)/DI43</f>
        <v>1</v>
      </c>
      <c r="CY43" s="52">
        <f t="shared" ref="CY43" si="873">SUM(CY41:CY42)</f>
        <v>0</v>
      </c>
      <c r="CZ43" s="187">
        <f>(CZ41*DI41+CZ42*DI42)/DI43</f>
        <v>0</v>
      </c>
      <c r="DA43" s="53">
        <f>SUM(DA41:DA42)</f>
        <v>0</v>
      </c>
      <c r="DB43" s="193">
        <f>(DB41*DI41+DB42*DI42)/DI43</f>
        <v>0</v>
      </c>
      <c r="DC43" s="52">
        <f t="shared" ref="DC43" si="874">SUM(DC41:DC42)</f>
        <v>0</v>
      </c>
      <c r="DD43" s="187">
        <f>(DD41*DI41+DD42*DI42)/DI43</f>
        <v>0</v>
      </c>
      <c r="DE43" s="186">
        <f>(DE41*DI41+DE42*DI42)/DI43</f>
        <v>0</v>
      </c>
      <c r="DF43" s="186">
        <f>(DF41*DI41+DF42*DI42)/DI43</f>
        <v>1</v>
      </c>
      <c r="DG43" s="306">
        <f>(DG41*DI41+DG42*DI42)/DI43</f>
        <v>0</v>
      </c>
      <c r="DH43" s="52">
        <f>SUM(DH41:DH42)</f>
        <v>0</v>
      </c>
      <c r="DI43" s="55">
        <f>SUM(DI41:DI42)</f>
        <v>42</v>
      </c>
      <c r="DL43" s="59" t="s">
        <v>37</v>
      </c>
      <c r="DM43" s="52">
        <f>SUM(DM41:DM42)</f>
        <v>0</v>
      </c>
      <c r="DN43" s="300">
        <f t="shared" ref="DN43" si="875">SUM(DN41:DN42)</f>
        <v>0</v>
      </c>
      <c r="DO43" s="52">
        <f>SUM(DO41:DO42)</f>
        <v>0</v>
      </c>
      <c r="DP43" s="52">
        <f t="shared" ref="DP43" si="876">SUM(DP41:DP42)</f>
        <v>1488</v>
      </c>
      <c r="DQ43" s="187">
        <f>(DQ41*EB41+DQ42*EB42)/EB43</f>
        <v>1</v>
      </c>
      <c r="DR43" s="52">
        <f t="shared" ref="DR43" si="877">SUM(DR41:DR42)</f>
        <v>0</v>
      </c>
      <c r="DS43" s="187">
        <f>(DS41*EB41+DS42*EB42)/EB43</f>
        <v>0</v>
      </c>
      <c r="DT43" s="53">
        <f>SUM(DT41:DT42)</f>
        <v>0</v>
      </c>
      <c r="DU43" s="193">
        <f>(DU41*EB41+DU42*EB42)/EB43</f>
        <v>0</v>
      </c>
      <c r="DV43" s="52">
        <f t="shared" ref="DV43" si="878">SUM(DV41:DV42)</f>
        <v>0</v>
      </c>
      <c r="DW43" s="187">
        <f>(DW41*EB41+DW42*EB42)/EB43</f>
        <v>0</v>
      </c>
      <c r="DX43" s="186">
        <f>(DX41*EB41+DX42*EB42)/EB43</f>
        <v>0</v>
      </c>
      <c r="DY43" s="186">
        <f>(DY41*EB41+DY42*EB42)/EB43</f>
        <v>1</v>
      </c>
      <c r="DZ43" s="306">
        <f>(DZ41*EB41+DZ42*EB42)/EB43</f>
        <v>0</v>
      </c>
      <c r="EA43" s="52">
        <f>SUM(EA41:EA42)</f>
        <v>0</v>
      </c>
      <c r="EB43" s="55">
        <f>SUM(EB41:EB42)</f>
        <v>42</v>
      </c>
      <c r="EE43" s="51" t="s">
        <v>37</v>
      </c>
      <c r="EF43" s="52">
        <f>SUM(EF41:EF42)</f>
        <v>0</v>
      </c>
      <c r="EG43" s="300">
        <f t="shared" ref="EG43" si="879">SUM(EG41:EG42)</f>
        <v>0</v>
      </c>
      <c r="EH43" s="52">
        <f>SUM(EH41:EH42)</f>
        <v>0</v>
      </c>
      <c r="EI43" s="52">
        <f t="shared" ref="EI43" si="880">SUM(EI41:EI42)</f>
        <v>1392</v>
      </c>
      <c r="EJ43" s="187">
        <f>(EJ41*EU41+EJ42*EU42)/EU43</f>
        <v>1</v>
      </c>
      <c r="EK43" s="52">
        <f t="shared" ref="EK43" si="881">SUM(EK41:EK42)</f>
        <v>0</v>
      </c>
      <c r="EL43" s="187">
        <f>(EL41*EU41+EL42*EU42)/EU43</f>
        <v>0</v>
      </c>
      <c r="EM43" s="53">
        <f>SUM(EM41:EM42)</f>
        <v>0</v>
      </c>
      <c r="EN43" s="193">
        <f>(EN41*EU41+EN42*EU42)/EU43</f>
        <v>0</v>
      </c>
      <c r="EO43" s="52">
        <f t="shared" ref="EO43" si="882">SUM(EO41:EO42)</f>
        <v>0</v>
      </c>
      <c r="EP43" s="187">
        <f>(EP41*EU41+EP42*EU42)/EU43</f>
        <v>0</v>
      </c>
      <c r="EQ43" s="163">
        <f>(EQ41*EU41+EQ42*EU42)/EU43</f>
        <v>0</v>
      </c>
      <c r="ER43" s="186">
        <f>(ER41*EU41+ER42*EU42)/EU43</f>
        <v>1</v>
      </c>
      <c r="ES43" s="306">
        <f>(ES41*EU41+ES42*EU42)/EU43</f>
        <v>0</v>
      </c>
      <c r="ET43" s="52">
        <f>SUM(ET41:ET42)</f>
        <v>0</v>
      </c>
      <c r="EU43" s="55">
        <f>SUM(EU41:EU42)</f>
        <v>42</v>
      </c>
      <c r="EX43" s="51" t="s">
        <v>37</v>
      </c>
      <c r="EY43" s="52">
        <f>SUM(EY41:EY42)</f>
        <v>0</v>
      </c>
      <c r="EZ43" s="300">
        <f t="shared" ref="EZ43" si="883">SUM(EZ41:EZ42)</f>
        <v>0</v>
      </c>
      <c r="FA43" s="52">
        <f>SUM(FA41:FA42)</f>
        <v>0</v>
      </c>
      <c r="FB43" s="52">
        <f t="shared" ref="FB43" si="884">SUM(FB41:FB42)</f>
        <v>1488</v>
      </c>
      <c r="FC43" s="187">
        <f>(FC41*FN41+FC42*FN42)/FN43</f>
        <v>1</v>
      </c>
      <c r="FD43" s="52">
        <f t="shared" ref="FD43" si="885">SUM(FD41:FD42)</f>
        <v>0</v>
      </c>
      <c r="FE43" s="187">
        <f>(FE41*FN41+FE42*FN42)/FN43</f>
        <v>0</v>
      </c>
      <c r="FF43" s="53">
        <f>SUM(FF41:FF42)</f>
        <v>0</v>
      </c>
      <c r="FG43" s="193">
        <f>(FG41*FN41+FG42*FN42)/FN43</f>
        <v>0</v>
      </c>
      <c r="FH43" s="52">
        <f t="shared" ref="FH43" si="886">SUM(FH41:FH42)</f>
        <v>0</v>
      </c>
      <c r="FI43" s="187">
        <f>(FI41*FN41+FI42*FN42)/FN43</f>
        <v>0</v>
      </c>
      <c r="FJ43" s="163">
        <f>(FJ41*FN41+FJ42*FN42)/FN43</f>
        <v>0</v>
      </c>
      <c r="FK43" s="186">
        <f>(FK41*FN41+FK42*FN42)/FN43</f>
        <v>1</v>
      </c>
      <c r="FL43" s="306">
        <f>(FL41*FN41+FL42*FN42)/FN43</f>
        <v>0</v>
      </c>
      <c r="FM43" s="52">
        <f>SUM(FM41:FM42)</f>
        <v>0</v>
      </c>
      <c r="FN43" s="55">
        <f>SUM(FN41:FN42)</f>
        <v>42</v>
      </c>
      <c r="FQ43" s="59" t="s">
        <v>37</v>
      </c>
      <c r="FR43" s="52">
        <f>SUM(FR41:FR42)</f>
        <v>0</v>
      </c>
      <c r="FS43" s="300">
        <f t="shared" ref="FS43" si="887">SUM(FS41:FS42)</f>
        <v>0</v>
      </c>
      <c r="FT43" s="52">
        <f>SUM(FT41:FT42)</f>
        <v>0</v>
      </c>
      <c r="FU43" s="152">
        <f t="shared" ref="FU43" si="888">SUM(FU41:FU42)</f>
        <v>1440</v>
      </c>
      <c r="FV43" s="187">
        <f>(FV41*GG41+FV42*GG42)/GG43</f>
        <v>1</v>
      </c>
      <c r="FW43" s="52">
        <f t="shared" ref="FW43" si="889">SUM(FW41:FW42)</f>
        <v>0</v>
      </c>
      <c r="FX43" s="187">
        <f>(FX41*GG41+FX42*GG42)/GG43</f>
        <v>0</v>
      </c>
      <c r="FY43" s="53">
        <f>SUM(FY41:FY42)</f>
        <v>0</v>
      </c>
      <c r="FZ43" s="193">
        <f>(FZ41*GG41+FZ42*GG42)/GG43</f>
        <v>0</v>
      </c>
      <c r="GA43" s="52">
        <f t="shared" ref="GA43" si="890">SUM(GA41:GA42)</f>
        <v>0</v>
      </c>
      <c r="GB43" s="187">
        <f>(GB41*GG41+GB42*GG42)/GG43</f>
        <v>0</v>
      </c>
      <c r="GC43" s="186">
        <f>(GC41*GG41+GC42*GG42)/GG43</f>
        <v>0</v>
      </c>
      <c r="GD43" s="186">
        <f>(GD41*GG41+GD42*GG42)/GG43</f>
        <v>1</v>
      </c>
      <c r="GE43" s="306">
        <f>(GE41*GG41+GE42*GG42)/GG43</f>
        <v>0</v>
      </c>
      <c r="GF43" s="52">
        <f>SUM(GF41:GF42)</f>
        <v>0</v>
      </c>
      <c r="GG43" s="55">
        <f>SUM(GG41:GG42)</f>
        <v>42</v>
      </c>
      <c r="GJ43" s="59" t="s">
        <v>37</v>
      </c>
      <c r="GK43" s="52">
        <f>SUM(GK41:GK42)</f>
        <v>2232</v>
      </c>
      <c r="GL43" s="300">
        <f t="shared" ref="GL43" si="891">SUM(GL41:GL42)</f>
        <v>0</v>
      </c>
      <c r="GM43" s="52">
        <f>SUM(GM41:GM42)</f>
        <v>2232</v>
      </c>
      <c r="GN43" s="52">
        <f t="shared" ref="GN43" si="892">SUM(GN41:GN42)</f>
        <v>0</v>
      </c>
      <c r="GO43" s="187">
        <f>(GO41*GZ41+GO42*GZ42)/GZ43</f>
        <v>0</v>
      </c>
      <c r="GP43" s="52">
        <f t="shared" ref="GP43" si="893">SUM(GP41:GP42)</f>
        <v>0</v>
      </c>
      <c r="GQ43" s="187">
        <f>(GQ41*GZ41+GQ42*GZ42)/GZ43</f>
        <v>0</v>
      </c>
      <c r="GR43" s="53">
        <f>SUM(GR41:GR42)</f>
        <v>0</v>
      </c>
      <c r="GS43" s="193">
        <f>(GS41*GZ41+GS42*GZ42)/GZ43</f>
        <v>0</v>
      </c>
      <c r="GT43" s="52">
        <f t="shared" ref="GT43" si="894">SUM(GT41:GT42)</f>
        <v>0</v>
      </c>
      <c r="GU43" s="187">
        <f>(GU41*GZ41+GU42*GZ42)/GZ43</f>
        <v>1.5</v>
      </c>
      <c r="GV43" s="186">
        <f>(GV41*GZ41+GV42*GZ42)/GZ43</f>
        <v>1.5</v>
      </c>
      <c r="GW43" s="186">
        <f>(GW41*GZ41+GW42*GZ42)/GZ43</f>
        <v>0</v>
      </c>
      <c r="GX43" s="306">
        <f>(GX41*GZ41+GX42*GZ42)/GZ43</f>
        <v>0</v>
      </c>
      <c r="GY43" s="52">
        <f>SUM(GY41:GY42)</f>
        <v>0</v>
      </c>
      <c r="GZ43" s="55">
        <f>SUM(GZ41:GZ42)</f>
        <v>42</v>
      </c>
      <c r="HC43" s="82" t="s">
        <v>37</v>
      </c>
      <c r="HD43" s="52">
        <f>SUM(HD41:HD42)</f>
        <v>0</v>
      </c>
      <c r="HE43" s="300">
        <f t="shared" ref="HE43" si="895">SUM(HE41:HE42)</f>
        <v>0</v>
      </c>
      <c r="HF43" s="52">
        <f>SUM(HF41:HF42)</f>
        <v>0</v>
      </c>
      <c r="HG43" s="52">
        <f t="shared" ref="HG43" si="896">SUM(HG41:HG42)</f>
        <v>1440</v>
      </c>
      <c r="HH43" s="187">
        <f>(HH41*HS41+HH42*HS42)/HS43</f>
        <v>1</v>
      </c>
      <c r="HI43" s="52">
        <f t="shared" ref="HI43" si="897">SUM(HI41:HI42)</f>
        <v>0</v>
      </c>
      <c r="HJ43" s="187">
        <f>(HJ41*HS41+HJ42*HS42)/HS43</f>
        <v>0</v>
      </c>
      <c r="HK43" s="53">
        <f>SUM(HK41:HK42)</f>
        <v>0</v>
      </c>
      <c r="HL43" s="193">
        <f>(HL41*HS41+HL42*HS42)/HS43</f>
        <v>0</v>
      </c>
      <c r="HM43" s="52">
        <f t="shared" ref="HM43" si="898">SUM(HM41:HM42)</f>
        <v>0</v>
      </c>
      <c r="HN43" s="187">
        <f>(HN41*HS41+HN42*HS42)/HS43</f>
        <v>0</v>
      </c>
      <c r="HO43" s="186">
        <f>(HO41*HS41+HO42*HS42)/HS43</f>
        <v>0</v>
      </c>
      <c r="HP43" s="186">
        <f>(HP41*HS41+HP42*HS42)/HS43</f>
        <v>1</v>
      </c>
      <c r="HQ43" s="306">
        <f>(HQ41*HS41+HQ42*HS42)/HS43</f>
        <v>0</v>
      </c>
      <c r="HR43" s="52">
        <f>SUM(HR41:HR42)</f>
        <v>0</v>
      </c>
      <c r="HS43" s="55">
        <f>SUM(HS41:HS42)</f>
        <v>42</v>
      </c>
    </row>
    <row r="44" spans="1:228" ht="13.8" hidden="1" x14ac:dyDescent="0.3">
      <c r="A44" s="16" t="s">
        <v>55</v>
      </c>
      <c r="B44" s="78" t="s">
        <v>46</v>
      </c>
      <c r="C44" s="15">
        <f>[1]DISP_JUL!$D$141</f>
        <v>0</v>
      </c>
      <c r="D44" s="296">
        <f>[1]DISP_JUL!$E$141</f>
        <v>0</v>
      </c>
      <c r="E44" s="15">
        <f>[1]DISP_JUL!$F$141</f>
        <v>0</v>
      </c>
      <c r="F44" s="15">
        <f>[1]DISP_JUL!$G$141</f>
        <v>744</v>
      </c>
      <c r="G44" s="188">
        <f t="shared" ref="G44:G45" si="899">(F44/$B$4)</f>
        <v>1</v>
      </c>
      <c r="H44" s="15">
        <f>[1]DISP_JUL!$H$141</f>
        <v>0</v>
      </c>
      <c r="I44" s="188">
        <f t="shared" ref="I44:I45" si="900">(H44/$B$4)</f>
        <v>0</v>
      </c>
      <c r="J44" s="15">
        <f>[1]DISP_JUL!$I$141</f>
        <v>0</v>
      </c>
      <c r="K44" s="188">
        <f t="shared" ref="K44:K45" si="901">(J44/$B$4)</f>
        <v>0</v>
      </c>
      <c r="L44" s="15">
        <v>0</v>
      </c>
      <c r="M44" s="188">
        <f t="shared" ref="M44:M45" si="902">(C44/$B$4)</f>
        <v>0</v>
      </c>
      <c r="N44" s="188">
        <f t="shared" ref="N44:N45" si="903">((C44-L44)/$B$4)</f>
        <v>0</v>
      </c>
      <c r="O44" s="256">
        <f>IF((AND(D44=0,F44=0)),0,(F44+L44)/(D44+F44+L44))</f>
        <v>1</v>
      </c>
      <c r="P44" s="305">
        <f t="shared" ref="P44:P45" si="904">(Q44/($B$4*R44))</f>
        <v>0</v>
      </c>
      <c r="Q44" s="36">
        <f>[1]DISP_JUL!$M$141</f>
        <v>0</v>
      </c>
      <c r="R44" s="15">
        <v>21</v>
      </c>
      <c r="T44" s="16" t="s">
        <v>55</v>
      </c>
      <c r="U44" s="78" t="s">
        <v>46</v>
      </c>
      <c r="V44" s="15">
        <f>[1]DISP_AGO!$D$141</f>
        <v>0</v>
      </c>
      <c r="W44" s="296">
        <f>[1]DISP_AGO!$E$141</f>
        <v>0</v>
      </c>
      <c r="X44" s="15">
        <f>[1]DISP_AGO!$F$141</f>
        <v>0</v>
      </c>
      <c r="Y44" s="15">
        <f>[1]DISP_AGO!$G$141</f>
        <v>744</v>
      </c>
      <c r="Z44" s="188">
        <f t="shared" ref="Z44:Z45" si="905">(Y44/$U$4)</f>
        <v>1</v>
      </c>
      <c r="AA44" s="15">
        <f>[1]DISP_AGO!$H$141</f>
        <v>0</v>
      </c>
      <c r="AB44" s="188">
        <f t="shared" ref="AB44:AB45" si="906">(AA44/$U$4)</f>
        <v>0</v>
      </c>
      <c r="AC44" s="15">
        <f>[1]DISP_AGO!$I$141</f>
        <v>0</v>
      </c>
      <c r="AD44" s="188">
        <f t="shared" ref="AD44:AD45" si="907">(AC44/$U$4)</f>
        <v>0</v>
      </c>
      <c r="AE44" s="15">
        <v>0</v>
      </c>
      <c r="AF44" s="188">
        <f t="shared" ref="AF44:AF45" si="908">(V44/$U$4)</f>
        <v>0</v>
      </c>
      <c r="AG44" s="188">
        <f t="shared" ref="AG44:AG45" si="909">((V44-AE44)/$U$4)</f>
        <v>0</v>
      </c>
      <c r="AH44" s="256">
        <f t="shared" ref="AH44:AH45" si="910">IF((AND(W44=0,Y44=0)),0,(Y44+AE44)/(W44+Y44))</f>
        <v>1</v>
      </c>
      <c r="AI44" s="305">
        <f t="shared" ref="AI44:AI45" si="911">(AJ44/($U$4*AK44))</f>
        <v>0</v>
      </c>
      <c r="AJ44" s="36">
        <f>[1]DISP_AGO!$M$141</f>
        <v>0</v>
      </c>
      <c r="AK44" s="15">
        <v>21</v>
      </c>
      <c r="AM44" s="16" t="s">
        <v>55</v>
      </c>
      <c r="AN44" s="78" t="s">
        <v>46</v>
      </c>
      <c r="AO44" s="15">
        <f>[1]DISP_SEP!$D$141</f>
        <v>0</v>
      </c>
      <c r="AP44" s="296">
        <f>[1]DISP_SEP!$E$141</f>
        <v>0</v>
      </c>
      <c r="AQ44" s="15">
        <f>[1]DISP_SEP!$F$141</f>
        <v>0</v>
      </c>
      <c r="AR44" s="15">
        <f>[1]DISP_SEP!$G$141</f>
        <v>720</v>
      </c>
      <c r="AS44" s="188">
        <f t="shared" ref="AS44:AS45" si="912">(AR44/$AN$4)</f>
        <v>1</v>
      </c>
      <c r="AT44" s="15">
        <f>[1]DISP_SEP!$H$141</f>
        <v>0</v>
      </c>
      <c r="AU44" s="188">
        <f t="shared" ref="AU44:AU45" si="913">(AT44/$AN$4)</f>
        <v>0</v>
      </c>
      <c r="AV44" s="15">
        <f>[1]DISP_SEP!$I$141</f>
        <v>0</v>
      </c>
      <c r="AW44" s="188">
        <f t="shared" ref="AW44:AW45" si="914">(AV44/$AN$4)</f>
        <v>0</v>
      </c>
      <c r="AX44" s="15">
        <v>0</v>
      </c>
      <c r="AY44" s="188">
        <f t="shared" ref="AY44:AY45" si="915">(AO44/$AN$4)</f>
        <v>0</v>
      </c>
      <c r="AZ44" s="188">
        <f t="shared" ref="AZ44:AZ45" si="916">((AO44-AX44)/$AN$4)</f>
        <v>0</v>
      </c>
      <c r="BA44" s="256">
        <f t="shared" ref="BA44:BA45" si="917">IF((AND(AP44=0,AR44=0)),0,(AR44+AX44)/(AP44+AR44+AX44))</f>
        <v>1</v>
      </c>
      <c r="BB44" s="305">
        <f t="shared" ref="BB44:BB45" si="918">(BC44/($AN$4*BD44))</f>
        <v>0</v>
      </c>
      <c r="BC44" s="36">
        <f>[1]DISP_SEP!$M$141</f>
        <v>0</v>
      </c>
      <c r="BD44" s="15">
        <v>21</v>
      </c>
      <c r="BF44" s="16" t="s">
        <v>55</v>
      </c>
      <c r="BG44" s="78" t="s">
        <v>46</v>
      </c>
      <c r="BH44" s="15">
        <f>[1]DISP_OCT!$D$141</f>
        <v>0</v>
      </c>
      <c r="BI44" s="296">
        <f>[1]DISP_OCT!$E$141</f>
        <v>0</v>
      </c>
      <c r="BJ44" s="15">
        <f>[1]DISP_OCT!$F$141</f>
        <v>0</v>
      </c>
      <c r="BK44" s="15">
        <f>[1]DISP_OCT!$G$141</f>
        <v>744</v>
      </c>
      <c r="BL44" s="188">
        <f t="shared" ref="BL44:BL45" si="919">(BK44/$BG$4)</f>
        <v>1</v>
      </c>
      <c r="BM44" s="15">
        <f>[1]DISP_OCT!$H$141</f>
        <v>0</v>
      </c>
      <c r="BN44" s="188">
        <f t="shared" ref="BN44:BN45" si="920">(BM44/$BG$4)</f>
        <v>0</v>
      </c>
      <c r="BO44" s="15">
        <f>[1]DISP_OCT!$I$141</f>
        <v>0</v>
      </c>
      <c r="BP44" s="188">
        <f t="shared" ref="BP44:BP45" si="921">(BO44/$BG$4)</f>
        <v>0</v>
      </c>
      <c r="BQ44" s="15">
        <v>0</v>
      </c>
      <c r="BR44" s="188">
        <f>(BH44/$BG$4)</f>
        <v>0</v>
      </c>
      <c r="BS44" s="188">
        <f t="shared" ref="BS44:BS45" si="922">((BH44-BQ44)/$BG$4)</f>
        <v>0</v>
      </c>
      <c r="BT44" s="256">
        <f t="shared" ref="BT44:BT45" si="923">IF((AND(BI44=0,BK44=0)),0,(BK44+BQ44)/(BI44+BK44+BQ44))</f>
        <v>1</v>
      </c>
      <c r="BU44" s="305">
        <f t="shared" ref="BU44:BU45" si="924">(BV44/($BG$4*BW44))</f>
        <v>0</v>
      </c>
      <c r="BV44" s="36">
        <f>[1]DISP_OCT!$M$141</f>
        <v>0</v>
      </c>
      <c r="BW44" s="15">
        <v>21</v>
      </c>
      <c r="BY44" s="16" t="s">
        <v>55</v>
      </c>
      <c r="BZ44" s="78" t="s">
        <v>46</v>
      </c>
      <c r="CA44" s="15">
        <f>[1]DISP_NOV!$D$141</f>
        <v>0</v>
      </c>
      <c r="CB44" s="296">
        <f>[1]DISP_NOV!$E$141</f>
        <v>0</v>
      </c>
      <c r="CC44" s="15">
        <f>[1]DISP_NOV!$F$141</f>
        <v>0</v>
      </c>
      <c r="CD44" s="15">
        <f>[1]DISP_NOV!$G$141</f>
        <v>720</v>
      </c>
      <c r="CE44" s="188">
        <f t="shared" ref="CE44:CE45" si="925">(CD44/$BZ$4)</f>
        <v>1</v>
      </c>
      <c r="CF44" s="15">
        <f>[1]DISP_NOV!$H$141</f>
        <v>0</v>
      </c>
      <c r="CG44" s="188">
        <f t="shared" ref="CG44:CG45" si="926">(CF44/$BZ$4)</f>
        <v>0</v>
      </c>
      <c r="CH44" s="15">
        <f>[1]DISP_NOV!$I$141</f>
        <v>0</v>
      </c>
      <c r="CI44" s="188">
        <f t="shared" ref="CI44:CI45" si="927">(CH44/$BZ$4)</f>
        <v>0</v>
      </c>
      <c r="CJ44" s="15">
        <v>0</v>
      </c>
      <c r="CK44" s="188">
        <f t="shared" ref="CK44:CK45" si="928">(CA44/$BZ$4)</f>
        <v>0</v>
      </c>
      <c r="CL44" s="188">
        <f>((CA44-CJ44)/$BZ$4)</f>
        <v>0</v>
      </c>
      <c r="CM44" s="256">
        <f t="shared" ref="CM44:CM45" si="929">IF((AND(CB44=0,CD44=0)),0,(CD44+CJ44)/(CB44+CD44+CJ44))</f>
        <v>1</v>
      </c>
      <c r="CN44" s="305">
        <f>(CO44/($BZ$4*CP44))</f>
        <v>0</v>
      </c>
      <c r="CO44" s="36">
        <f>[1]DISP_NOV!$M$141</f>
        <v>0</v>
      </c>
      <c r="CP44" s="15">
        <v>21</v>
      </c>
      <c r="CR44" s="16" t="s">
        <v>55</v>
      </c>
      <c r="CS44" s="78" t="s">
        <v>46</v>
      </c>
      <c r="CT44" s="15">
        <f>[1]DISP_DIC!$D$141</f>
        <v>0</v>
      </c>
      <c r="CU44" s="296">
        <f>[1]DISP_DIC!$E$141</f>
        <v>0</v>
      </c>
      <c r="CV44" s="15">
        <f>[1]DISP_DIC!$F$141</f>
        <v>0</v>
      </c>
      <c r="CW44" s="15">
        <f>[1]DISP_DIC!$G$141</f>
        <v>0</v>
      </c>
      <c r="CX44" s="188">
        <f>(CW44/$CS$4)</f>
        <v>0</v>
      </c>
      <c r="CY44" s="15">
        <f>[1]DISP_DIC!$H$141</f>
        <v>744</v>
      </c>
      <c r="CZ44" s="188">
        <f>(CY44/$CS$4)</f>
        <v>1</v>
      </c>
      <c r="DA44" s="15">
        <f>[1]DISP_DIC!$I$141</f>
        <v>0</v>
      </c>
      <c r="DB44" s="188">
        <f>(DA44/$CS$4)</f>
        <v>0</v>
      </c>
      <c r="DC44" s="15">
        <v>0</v>
      </c>
      <c r="DD44" s="188">
        <f t="shared" si="439"/>
        <v>0</v>
      </c>
      <c r="DE44" s="188">
        <f t="shared" ref="DE44:DE45" si="930">((CT44-DC44)/$CS$4)</f>
        <v>0</v>
      </c>
      <c r="DF44" s="256">
        <f t="shared" si="440"/>
        <v>0</v>
      </c>
      <c r="DG44" s="305">
        <f t="shared" ref="DG44:DG45" si="931">(DH44/($CS$4*DI44))</f>
        <v>0</v>
      </c>
      <c r="DH44" s="36">
        <f>[1]DISP_DIC!$M$141</f>
        <v>0</v>
      </c>
      <c r="DI44" s="15">
        <v>21</v>
      </c>
      <c r="DK44" s="16" t="s">
        <v>55</v>
      </c>
      <c r="DL44" s="78" t="s">
        <v>46</v>
      </c>
      <c r="DM44" s="15">
        <f>[2]DISP_ENE!$D$141</f>
        <v>0</v>
      </c>
      <c r="DN44" s="296">
        <f>[2]DISP_ENE!$E$141</f>
        <v>0</v>
      </c>
      <c r="DO44" s="15">
        <f>[2]DISP_ENE!$F$141</f>
        <v>0</v>
      </c>
      <c r="DP44" s="15">
        <f>[2]DISP_ENE!$G$141</f>
        <v>0</v>
      </c>
      <c r="DQ44" s="188">
        <f t="shared" ref="DQ44:DQ45" si="932">(DP44/$DL$4)</f>
        <v>0</v>
      </c>
      <c r="DR44" s="15">
        <f>[2]DISP_ENE!$H$141</f>
        <v>0</v>
      </c>
      <c r="DS44" s="188">
        <f t="shared" ref="DS44:DS55" si="933">(DR44/$DL$4)</f>
        <v>0</v>
      </c>
      <c r="DT44" s="15">
        <f>[2]DISP_ENE!$I$141</f>
        <v>0</v>
      </c>
      <c r="DU44" s="188">
        <f t="shared" ref="DU44:DU45" si="934">(DT44/$DL$4)</f>
        <v>0</v>
      </c>
      <c r="DV44" s="15">
        <v>0</v>
      </c>
      <c r="DW44" s="188">
        <f t="shared" ref="DW44:DW45" si="935">(DM44/$DL$4)</f>
        <v>0</v>
      </c>
      <c r="DX44" s="188">
        <f>((DM44-DV44)/$DL$4)</f>
        <v>0</v>
      </c>
      <c r="DY44" s="256">
        <f>IF((AND(DN44=0,DP44=0)),0,(DP44+DV44)/(DN44+DP44+DV44))</f>
        <v>0</v>
      </c>
      <c r="DZ44" s="305">
        <f t="shared" ref="DZ44:DZ45" si="936">(EA44/($DL$4*EB44))</f>
        <v>0</v>
      </c>
      <c r="EA44" s="36">
        <f>[2]DISP_ENE!$M$141</f>
        <v>0</v>
      </c>
      <c r="EB44" s="15">
        <v>21</v>
      </c>
      <c r="ED44" s="16" t="s">
        <v>55</v>
      </c>
      <c r="EE44" s="78" t="s">
        <v>46</v>
      </c>
      <c r="EF44" s="15">
        <f>[2]DISP_FEB!$D$141</f>
        <v>0</v>
      </c>
      <c r="EG44" s="296">
        <f>[2]DISP_FEB!$E$141</f>
        <v>0</v>
      </c>
      <c r="EH44" s="15">
        <f>[2]DISP_FEB!$F$141</f>
        <v>0</v>
      </c>
      <c r="EI44" s="15">
        <f>[2]DISP_FEB!$G$141</f>
        <v>0</v>
      </c>
      <c r="EJ44" s="188">
        <f t="shared" ref="EJ44:EJ45" si="937">(EI44/$EE$4)</f>
        <v>0</v>
      </c>
      <c r="EK44" s="15">
        <f>[2]DISP_FEB!$H$141</f>
        <v>0</v>
      </c>
      <c r="EL44" s="188">
        <f t="shared" ref="EL44:EL45" si="938">(EK44/$EE$4)</f>
        <v>0</v>
      </c>
      <c r="EM44" s="15">
        <f>[2]DISP_FEB!$I$141</f>
        <v>0</v>
      </c>
      <c r="EN44" s="188">
        <f t="shared" ref="EN44:EN45" si="939">(EM44/$EE$4)</f>
        <v>0</v>
      </c>
      <c r="EO44" s="15">
        <v>0</v>
      </c>
      <c r="EP44" s="188">
        <f>(EF44/$EE$4)</f>
        <v>0</v>
      </c>
      <c r="EQ44" s="162">
        <f t="shared" ref="EQ44:EQ45" si="940">((EF44-EO44)/$EE$4)</f>
        <v>0</v>
      </c>
      <c r="ER44" s="256">
        <f t="shared" ref="ER44:ER45" si="941">IF((AND(EG44=0,EI44=0)),0,(EI44+EO44)/(EG44+EI44+EO44))</f>
        <v>0</v>
      </c>
      <c r="ES44" s="305">
        <f t="shared" ref="ES44:ES45" si="942">(ET44/($EE$4*EU44))</f>
        <v>0</v>
      </c>
      <c r="ET44" s="36">
        <f>[2]DISP_FEB!$M$141</f>
        <v>0</v>
      </c>
      <c r="EU44" s="15">
        <v>21</v>
      </c>
      <c r="EW44" s="16" t="s">
        <v>55</v>
      </c>
      <c r="EX44" s="78" t="s">
        <v>46</v>
      </c>
      <c r="EY44" s="15">
        <f>[2]DISP_MAR!$D$141</f>
        <v>0</v>
      </c>
      <c r="EZ44" s="296">
        <f>[2]DISP_MAR!$E$141</f>
        <v>0</v>
      </c>
      <c r="FA44" s="15">
        <f>[2]DISP_MAR!$F$141</f>
        <v>0</v>
      </c>
      <c r="FB44" s="15">
        <f>[2]DISP_MAR!$G$141</f>
        <v>0</v>
      </c>
      <c r="FC44" s="188">
        <f t="shared" ref="FC44:FC45" si="943">(FB44/$EX$4)</f>
        <v>0</v>
      </c>
      <c r="FD44" s="15">
        <f>[2]DISP_MAR!$H$141</f>
        <v>0</v>
      </c>
      <c r="FE44" s="188">
        <f t="shared" ref="FE44:FE45" si="944">(FD44/$EX$4)</f>
        <v>0</v>
      </c>
      <c r="FF44" s="15">
        <f>[2]DISP_MAR!$I$141</f>
        <v>0</v>
      </c>
      <c r="FG44" s="188">
        <f t="shared" ref="FG44:FG45" si="945">(FF44/$EX$4)</f>
        <v>0</v>
      </c>
      <c r="FH44" s="15">
        <v>0</v>
      </c>
      <c r="FI44" s="188">
        <f t="shared" ref="FI44:FI45" si="946">(EY44/$EX$4)</f>
        <v>0</v>
      </c>
      <c r="FJ44" s="162">
        <f>((EY44-FH44)/$EX$4)</f>
        <v>0</v>
      </c>
      <c r="FK44" s="256">
        <f>IF((AND(EZ44=0,FB44=0)),0,(FB44+FH44)/(EZ44+FB44+FH44))</f>
        <v>0</v>
      </c>
      <c r="FL44" s="305">
        <f>(FM44/($EX$4*FN44))</f>
        <v>0</v>
      </c>
      <c r="FM44" s="36">
        <f>[2]DISP_MAR!$M$141</f>
        <v>0</v>
      </c>
      <c r="FN44" s="15">
        <v>21</v>
      </c>
      <c r="FP44" s="16" t="s">
        <v>55</v>
      </c>
      <c r="FQ44" s="78" t="s">
        <v>46</v>
      </c>
      <c r="FR44" s="15">
        <f>[2]DISP_ABR!$D$141</f>
        <v>0</v>
      </c>
      <c r="FS44" s="296">
        <f>[2]DISP_ABR!$E$141</f>
        <v>0</v>
      </c>
      <c r="FT44" s="15">
        <f>[2]DISP_ABR!$F$141</f>
        <v>0</v>
      </c>
      <c r="FU44" s="15">
        <f>[2]DISP_ABR!$G$141</f>
        <v>0</v>
      </c>
      <c r="FV44" s="188">
        <f t="shared" ref="FV44:FV45" si="947">(FU44/$FQ$4)</f>
        <v>0</v>
      </c>
      <c r="FW44" s="15">
        <f>[2]DISP_ABR!$H$141</f>
        <v>0</v>
      </c>
      <c r="FX44" s="188">
        <f t="shared" ref="FX44:FX45" si="948">(FW44/$FQ$4)</f>
        <v>0</v>
      </c>
      <c r="FY44" s="15">
        <f>[2]DISP_ABR!$I$141</f>
        <v>0</v>
      </c>
      <c r="FZ44" s="188">
        <f t="shared" ref="FZ44:FZ45" si="949">(FY44/$FQ$4)</f>
        <v>0</v>
      </c>
      <c r="GA44" s="15">
        <v>0</v>
      </c>
      <c r="GB44" s="188">
        <f t="shared" ref="GB44:GB45" si="950">(FR44/$FQ$4)</f>
        <v>0</v>
      </c>
      <c r="GC44" s="188">
        <f>((FR44-GA44)/$FQ$4)</f>
        <v>0</v>
      </c>
      <c r="GD44" s="256">
        <f t="shared" ref="GD44:GD45" si="951">IF((AND(FS44=0,FU44=0)),0,(FU44+GA44)/(FS44+FU44+GA44))</f>
        <v>0</v>
      </c>
      <c r="GE44" s="305">
        <f t="shared" ref="GE44:GE45" si="952">(GF44/($FQ$4*GG44))</f>
        <v>0</v>
      </c>
      <c r="GF44" s="36">
        <f>[2]DISP_ABR!$M$141</f>
        <v>0</v>
      </c>
      <c r="GG44" s="15">
        <v>21</v>
      </c>
      <c r="GI44" s="16" t="s">
        <v>55</v>
      </c>
      <c r="GJ44" s="78" t="s">
        <v>46</v>
      </c>
      <c r="GK44" s="15">
        <f>[2]DISP_MAY!D137</f>
        <v>0</v>
      </c>
      <c r="GL44" s="296">
        <f>[2]DISP_MAY!E137</f>
        <v>0</v>
      </c>
      <c r="GM44" s="15">
        <f>[2]DISP_MAY!F137</f>
        <v>0</v>
      </c>
      <c r="GN44" s="15">
        <f>[2]DISP_MAY!G137</f>
        <v>0</v>
      </c>
      <c r="GO44" s="188">
        <f t="shared" ref="GO44:GO45" si="953">(GN44/$GJ$4)</f>
        <v>0</v>
      </c>
      <c r="GP44" s="15">
        <f>[2]DISP_MAY!$H$137</f>
        <v>0</v>
      </c>
      <c r="GQ44" s="188">
        <f t="shared" ref="GQ44:GQ45" si="954">(GP44/$GJ$4)</f>
        <v>0</v>
      </c>
      <c r="GR44" s="15">
        <f>[2]DISP_MAY!$I$137</f>
        <v>0</v>
      </c>
      <c r="GS44" s="188">
        <f t="shared" ref="GS44:GS45" si="955">(GR44/$GJ$4)</f>
        <v>0</v>
      </c>
      <c r="GT44" s="15">
        <v>0</v>
      </c>
      <c r="GU44" s="188">
        <f>(GK44/$GJ$4)</f>
        <v>0</v>
      </c>
      <c r="GV44" s="188">
        <f t="shared" ref="GV44:GV45" si="956">((GK44-GT44)/$GJ$4)</f>
        <v>0</v>
      </c>
      <c r="GW44" s="256">
        <f t="shared" ref="GW44:GW45" si="957">IF((AND(GL44=0,GN44=0)),0,(GN44+GT44)/(GL44+GN44+GT44))</f>
        <v>0</v>
      </c>
      <c r="GX44" s="305">
        <f t="shared" ref="GX44:GX45" si="958">(GY44/($GJ$4*GZ44))</f>
        <v>0</v>
      </c>
      <c r="GY44" s="36">
        <f>[2]DISP_MAY!$M$137</f>
        <v>0</v>
      </c>
      <c r="GZ44" s="15">
        <v>21</v>
      </c>
      <c r="HB44" s="16" t="s">
        <v>55</v>
      </c>
      <c r="HC44" s="78" t="s">
        <v>46</v>
      </c>
      <c r="HD44" s="15">
        <f>[2]DISP_JUN!$D$141</f>
        <v>0</v>
      </c>
      <c r="HE44" s="296">
        <f>[2]DISP_JUN!$E$141</f>
        <v>0</v>
      </c>
      <c r="HF44" s="15">
        <f>[2]DISP_JUN!$F$141</f>
        <v>0</v>
      </c>
      <c r="HG44" s="15">
        <v>0</v>
      </c>
      <c r="HH44" s="188">
        <f>(HG44/$HC$4)</f>
        <v>0</v>
      </c>
      <c r="HI44" s="15">
        <v>720</v>
      </c>
      <c r="HJ44" s="188">
        <f>(HI44/$HC$4)</f>
        <v>1</v>
      </c>
      <c r="HK44" s="15">
        <f>[2]DISP_JUN!$I$141</f>
        <v>0</v>
      </c>
      <c r="HL44" s="188">
        <f>(HK44/$HC$4)</f>
        <v>0</v>
      </c>
      <c r="HM44" s="15">
        <v>0</v>
      </c>
      <c r="HN44" s="188">
        <f>(HD44/$HC$4)</f>
        <v>0</v>
      </c>
      <c r="HO44" s="188">
        <f>((HD44-HM44)/$HC$4)</f>
        <v>0</v>
      </c>
      <c r="HP44" s="188">
        <f>IF((AND(HE44=0,HG44=0)),0,(HG44+HM44)/(HE44+HG44+HM44))</f>
        <v>0</v>
      </c>
      <c r="HQ44" s="305">
        <f>(HR44/($HC$4*HS44))</f>
        <v>0</v>
      </c>
      <c r="HR44" s="36">
        <f>[2]DISP_JUN!$M$141</f>
        <v>0</v>
      </c>
      <c r="HS44" s="15">
        <v>21</v>
      </c>
    </row>
    <row r="45" spans="1:228" ht="13.8" hidden="1" x14ac:dyDescent="0.3">
      <c r="B45" s="78" t="s">
        <v>47</v>
      </c>
      <c r="C45" s="15">
        <f>[1]DISP_JUL!$D$143</f>
        <v>744</v>
      </c>
      <c r="D45" s="296">
        <f>[1]DISP_JUL!$E$143</f>
        <v>185</v>
      </c>
      <c r="E45" s="15">
        <f>[1]DISP_JUL!$F$143</f>
        <v>559</v>
      </c>
      <c r="F45" s="15">
        <f>[1]DISP_JUL!$G$143</f>
        <v>0</v>
      </c>
      <c r="G45" s="188">
        <f t="shared" si="899"/>
        <v>0</v>
      </c>
      <c r="H45" s="15">
        <f>[1]DISP_JUL!$H$143</f>
        <v>0</v>
      </c>
      <c r="I45" s="188">
        <f t="shared" si="900"/>
        <v>0</v>
      </c>
      <c r="J45" s="15">
        <f>[1]DISP_JUL!$I$143</f>
        <v>0</v>
      </c>
      <c r="K45" s="188">
        <f t="shared" si="901"/>
        <v>0</v>
      </c>
      <c r="L45" s="15">
        <v>0</v>
      </c>
      <c r="M45" s="188">
        <f t="shared" si="902"/>
        <v>1</v>
      </c>
      <c r="N45" s="188">
        <f t="shared" si="903"/>
        <v>1</v>
      </c>
      <c r="O45" s="256">
        <f t="shared" ref="O45" si="959">IF((AND(D45=0,F45=0)),0,(F45+L45)/(D45+F45+L45))</f>
        <v>0</v>
      </c>
      <c r="P45" s="305">
        <f t="shared" si="904"/>
        <v>0.23643113159242191</v>
      </c>
      <c r="Q45" s="88">
        <f>[1]DISP_JUL!$M$143</f>
        <v>3694</v>
      </c>
      <c r="R45" s="15">
        <v>21</v>
      </c>
      <c r="U45" s="78" t="s">
        <v>47</v>
      </c>
      <c r="V45" s="15">
        <f>[1]DISP_AGO!$D$143</f>
        <v>744</v>
      </c>
      <c r="W45" s="296">
        <f>[1]DISP_AGO!$E$143</f>
        <v>121</v>
      </c>
      <c r="X45" s="15">
        <f>[1]DISP_AGO!$F$143</f>
        <v>623</v>
      </c>
      <c r="Y45" s="15">
        <f>[1]DISP_AGO!$G$143</f>
        <v>0</v>
      </c>
      <c r="Z45" s="188">
        <f t="shared" si="905"/>
        <v>0</v>
      </c>
      <c r="AA45" s="15">
        <f>[1]DISP_AGO!$H$143</f>
        <v>0</v>
      </c>
      <c r="AB45" s="188">
        <f t="shared" si="906"/>
        <v>0</v>
      </c>
      <c r="AC45" s="15">
        <f>[1]DISP_AGO!$I$143</f>
        <v>0</v>
      </c>
      <c r="AD45" s="188">
        <f t="shared" si="907"/>
        <v>0</v>
      </c>
      <c r="AE45" s="15">
        <v>0</v>
      </c>
      <c r="AF45" s="188">
        <f t="shared" si="908"/>
        <v>1</v>
      </c>
      <c r="AG45" s="188">
        <f t="shared" si="909"/>
        <v>1</v>
      </c>
      <c r="AH45" s="256">
        <f t="shared" si="910"/>
        <v>0</v>
      </c>
      <c r="AI45" s="305">
        <f t="shared" si="911"/>
        <v>0.12896825396825398</v>
      </c>
      <c r="AJ45" s="88">
        <f>[1]DISP_AGO!$M$143</f>
        <v>2015</v>
      </c>
      <c r="AK45" s="15">
        <v>21</v>
      </c>
      <c r="AN45" s="78" t="s">
        <v>47</v>
      </c>
      <c r="AO45" s="15">
        <f>[1]DISP_SEP!$D$143</f>
        <v>720</v>
      </c>
      <c r="AP45" s="296">
        <f>[1]DISP_SEP!$E$143</f>
        <v>207</v>
      </c>
      <c r="AQ45" s="15">
        <f>[1]DISP_SEP!$F$143</f>
        <v>513</v>
      </c>
      <c r="AR45" s="15">
        <f>[1]DISP_SEP!$G$143</f>
        <v>0</v>
      </c>
      <c r="AS45" s="188">
        <f t="shared" si="912"/>
        <v>0</v>
      </c>
      <c r="AT45" s="15">
        <f>[1]DISP_SEP!$H$143</f>
        <v>0</v>
      </c>
      <c r="AU45" s="188">
        <f t="shared" si="913"/>
        <v>0</v>
      </c>
      <c r="AV45" s="15">
        <f>[1]DISP_SEP!$I$143</f>
        <v>0</v>
      </c>
      <c r="AW45" s="188">
        <f t="shared" si="914"/>
        <v>0</v>
      </c>
      <c r="AX45" s="15">
        <v>0</v>
      </c>
      <c r="AY45" s="188">
        <f t="shared" si="915"/>
        <v>1</v>
      </c>
      <c r="AZ45" s="188">
        <f t="shared" si="916"/>
        <v>1</v>
      </c>
      <c r="BA45" s="256">
        <f t="shared" si="917"/>
        <v>0</v>
      </c>
      <c r="BB45" s="305">
        <f t="shared" si="918"/>
        <v>0.21825396825396826</v>
      </c>
      <c r="BC45" s="88">
        <f>[1]DISP_SEP!$M$143</f>
        <v>3300</v>
      </c>
      <c r="BD45" s="15">
        <v>21</v>
      </c>
      <c r="BG45" s="78" t="s">
        <v>47</v>
      </c>
      <c r="BH45" s="15">
        <f>[1]DISP_OCT!$D$143</f>
        <v>744</v>
      </c>
      <c r="BI45" s="296">
        <f>[1]DISP_OCT!$E$143</f>
        <v>120</v>
      </c>
      <c r="BJ45" s="15">
        <f>[1]DISP_OCT!$F$143</f>
        <v>624</v>
      </c>
      <c r="BK45" s="15">
        <f>[1]DISP_OCT!$G$143</f>
        <v>0</v>
      </c>
      <c r="BL45" s="188">
        <f t="shared" si="919"/>
        <v>0</v>
      </c>
      <c r="BM45" s="15">
        <f>[1]DISP_OCT!$H$143</f>
        <v>0</v>
      </c>
      <c r="BN45" s="188">
        <f t="shared" si="920"/>
        <v>0</v>
      </c>
      <c r="BO45" s="15">
        <f>[1]DISP_OCT!$I$143</f>
        <v>0</v>
      </c>
      <c r="BP45" s="188">
        <f t="shared" si="921"/>
        <v>0</v>
      </c>
      <c r="BQ45" s="15">
        <v>0</v>
      </c>
      <c r="BR45" s="188">
        <f t="shared" ref="BR45" si="960">(BH45/$BG$4)</f>
        <v>1</v>
      </c>
      <c r="BS45" s="188">
        <f t="shared" si="922"/>
        <v>1</v>
      </c>
      <c r="BT45" s="256">
        <f t="shared" si="923"/>
        <v>0</v>
      </c>
      <c r="BU45" s="305">
        <f t="shared" si="924"/>
        <v>0.12154377880184332</v>
      </c>
      <c r="BV45" s="88">
        <f>[1]DISP_OCT!$M$143</f>
        <v>1899</v>
      </c>
      <c r="BW45" s="15">
        <v>21</v>
      </c>
      <c r="BZ45" s="78" t="s">
        <v>47</v>
      </c>
      <c r="CA45" s="15">
        <f>[1]DISP_NOV!$D$143</f>
        <v>527</v>
      </c>
      <c r="CB45" s="296">
        <f>[1]DISP_NOV!$E$143</f>
        <v>192</v>
      </c>
      <c r="CC45" s="15">
        <f>[1]DISP_NOV!$F$143</f>
        <v>335</v>
      </c>
      <c r="CD45" s="15">
        <f>[1]DISP_NOV!$G$143</f>
        <v>192</v>
      </c>
      <c r="CE45" s="188">
        <f t="shared" si="925"/>
        <v>0.26666666666666666</v>
      </c>
      <c r="CF45" s="15">
        <f>[1]DISP_NOV!$H$143</f>
        <v>0</v>
      </c>
      <c r="CG45" s="188">
        <f t="shared" si="926"/>
        <v>0</v>
      </c>
      <c r="CH45" s="15">
        <f>[1]DISP_NOV!$I$143</f>
        <v>0</v>
      </c>
      <c r="CI45" s="188">
        <f t="shared" si="927"/>
        <v>0</v>
      </c>
      <c r="CJ45" s="15">
        <v>0</v>
      </c>
      <c r="CK45" s="188">
        <f t="shared" si="928"/>
        <v>0.7319444444444444</v>
      </c>
      <c r="CL45" s="188">
        <f t="shared" ref="CL45" si="961">((CA45-CJ45)/$BZ$4)</f>
        <v>0.7319444444444444</v>
      </c>
      <c r="CM45" s="256">
        <f t="shared" si="929"/>
        <v>0.5</v>
      </c>
      <c r="CN45" s="305">
        <f t="shared" ref="CN45" si="962">(CO45/($BZ$4*CP45))</f>
        <v>0.20304232804232805</v>
      </c>
      <c r="CO45" s="88">
        <f>[1]DISP_NOV!$M$143</f>
        <v>3070</v>
      </c>
      <c r="CP45" s="15">
        <v>21</v>
      </c>
      <c r="CS45" s="78" t="s">
        <v>47</v>
      </c>
      <c r="CT45" s="15">
        <f>[1]DISP_DIC!$D$143</f>
        <v>744</v>
      </c>
      <c r="CU45" s="296">
        <f>[1]DISP_DIC!$E$143</f>
        <v>57</v>
      </c>
      <c r="CV45" s="15">
        <f>[1]DISP_DIC!$F$143</f>
        <v>687</v>
      </c>
      <c r="CW45" s="15">
        <f>[1]DISP_DIC!$G$143</f>
        <v>0</v>
      </c>
      <c r="CX45" s="188">
        <f>(CW45/$CS$4)</f>
        <v>0</v>
      </c>
      <c r="CY45" s="15">
        <f>[1]DISP_DIC!$H$143</f>
        <v>0</v>
      </c>
      <c r="CZ45" s="188">
        <f>(CY45/$CS$4)</f>
        <v>0</v>
      </c>
      <c r="DA45" s="15">
        <f>[1]DISP_DIC!$I$143</f>
        <v>0</v>
      </c>
      <c r="DB45" s="188">
        <f>(DA45/$CS$4)</f>
        <v>0</v>
      </c>
      <c r="DC45" s="15">
        <v>0</v>
      </c>
      <c r="DD45" s="188">
        <f t="shared" si="439"/>
        <v>1</v>
      </c>
      <c r="DE45" s="188">
        <f t="shared" si="930"/>
        <v>1</v>
      </c>
      <c r="DF45" s="256">
        <f t="shared" si="440"/>
        <v>0</v>
      </c>
      <c r="DG45" s="305">
        <f t="shared" si="931"/>
        <v>5.8371735791090631E-2</v>
      </c>
      <c r="DH45" s="88">
        <f>[1]DISP_DIC!$M$143</f>
        <v>912</v>
      </c>
      <c r="DI45" s="15">
        <v>21</v>
      </c>
      <c r="DL45" s="78" t="s">
        <v>47</v>
      </c>
      <c r="DM45" s="15">
        <f>[2]DISP_ENE!$D$143</f>
        <v>0</v>
      </c>
      <c r="DN45" s="296">
        <f>[2]DISP_ENE!$E$143</f>
        <v>0</v>
      </c>
      <c r="DO45" s="15">
        <f>[2]DISP_ENE!$F$143</f>
        <v>0</v>
      </c>
      <c r="DP45" s="15">
        <f>[2]DISP_ENE!$G$143</f>
        <v>0</v>
      </c>
      <c r="DQ45" s="188">
        <f t="shared" si="932"/>
        <v>0</v>
      </c>
      <c r="DR45" s="15">
        <f>[2]DISP_ENE!$H$143</f>
        <v>0</v>
      </c>
      <c r="DS45" s="188">
        <f t="shared" si="933"/>
        <v>0</v>
      </c>
      <c r="DT45" s="15">
        <f>[2]DISP_ENE!$I$143</f>
        <v>0</v>
      </c>
      <c r="DU45" s="188">
        <f t="shared" si="934"/>
        <v>0</v>
      </c>
      <c r="DV45" s="15">
        <v>0</v>
      </c>
      <c r="DW45" s="188">
        <f t="shared" si="935"/>
        <v>0</v>
      </c>
      <c r="DX45" s="188">
        <f t="shared" ref="DX45" si="963">((DM45-DV45)/$DL$4)</f>
        <v>0</v>
      </c>
      <c r="DY45" s="256">
        <f t="shared" ref="DY45" si="964">IF((AND(DN45=0,DP45=0)),0,(DP45+DV45)/(DN45+DP45+DV45))</f>
        <v>0</v>
      </c>
      <c r="DZ45" s="305">
        <f t="shared" si="936"/>
        <v>0</v>
      </c>
      <c r="EA45" s="88">
        <f>[2]DISP_ENE!$M$143</f>
        <v>0</v>
      </c>
      <c r="EB45" s="15">
        <v>21</v>
      </c>
      <c r="EE45" s="78" t="s">
        <v>47</v>
      </c>
      <c r="EF45" s="15">
        <f>[2]DISP_FEB!$D$143</f>
        <v>0</v>
      </c>
      <c r="EG45" s="296">
        <f>[2]DISP_FEB!$E$143</f>
        <v>0</v>
      </c>
      <c r="EH45" s="15">
        <f>[2]DISP_FEB!$F$143</f>
        <v>0</v>
      </c>
      <c r="EI45" s="15">
        <f>[2]DISP_FEB!$G$143</f>
        <v>0</v>
      </c>
      <c r="EJ45" s="188">
        <f t="shared" si="937"/>
        <v>0</v>
      </c>
      <c r="EK45" s="15">
        <f>[2]DISP_FEB!$H$143</f>
        <v>0</v>
      </c>
      <c r="EL45" s="188">
        <f t="shared" si="938"/>
        <v>0</v>
      </c>
      <c r="EM45" s="15">
        <f>[2]DISP_FEB!$I$143</f>
        <v>0</v>
      </c>
      <c r="EN45" s="188">
        <f t="shared" si="939"/>
        <v>0</v>
      </c>
      <c r="EO45" s="15">
        <v>0</v>
      </c>
      <c r="EP45" s="188">
        <f t="shared" ref="EP45" si="965">(EF45/$EE$4)</f>
        <v>0</v>
      </c>
      <c r="EQ45" s="162">
        <f t="shared" si="940"/>
        <v>0</v>
      </c>
      <c r="ER45" s="256">
        <f t="shared" si="941"/>
        <v>0</v>
      </c>
      <c r="ES45" s="305">
        <f t="shared" si="942"/>
        <v>0</v>
      </c>
      <c r="ET45" s="88">
        <f>[2]DISP_FEB!$M$143</f>
        <v>0</v>
      </c>
      <c r="EU45" s="15">
        <v>21</v>
      </c>
      <c r="EX45" s="78" t="s">
        <v>47</v>
      </c>
      <c r="EY45" s="15">
        <f>[2]DISP_MAR!$D$143</f>
        <v>0</v>
      </c>
      <c r="EZ45" s="296">
        <f>[2]DISP_MAR!$E$143</f>
        <v>0</v>
      </c>
      <c r="FA45" s="15">
        <f>[2]DISP_MAR!$F$143</f>
        <v>0</v>
      </c>
      <c r="FB45" s="15">
        <f>[2]DISP_MAR!$G$143</f>
        <v>0</v>
      </c>
      <c r="FC45" s="188">
        <f t="shared" si="943"/>
        <v>0</v>
      </c>
      <c r="FD45" s="15">
        <f>[2]DISP_MAR!$H$143</f>
        <v>0</v>
      </c>
      <c r="FE45" s="188">
        <f t="shared" si="944"/>
        <v>0</v>
      </c>
      <c r="FF45" s="15">
        <f>[2]DISP_MAR!$I$143</f>
        <v>0</v>
      </c>
      <c r="FG45" s="188">
        <f t="shared" si="945"/>
        <v>0</v>
      </c>
      <c r="FH45" s="15">
        <v>0</v>
      </c>
      <c r="FI45" s="188">
        <f t="shared" si="946"/>
        <v>0</v>
      </c>
      <c r="FJ45" s="162">
        <f t="shared" ref="FJ45" si="966">((EY45-FH45)/$EX$4)</f>
        <v>0</v>
      </c>
      <c r="FK45" s="256">
        <f t="shared" ref="FK45" si="967">IF((AND(EZ45=0,FB45=0)),0,(FB45+FH45)/(EZ45+FB45+FH45))</f>
        <v>0</v>
      </c>
      <c r="FL45" s="305">
        <f t="shared" ref="FL45" si="968">(FM45/($EX$4*FN45))</f>
        <v>0</v>
      </c>
      <c r="FM45" s="88">
        <f>[2]DISP_MAR!$M$143</f>
        <v>0</v>
      </c>
      <c r="FN45" s="15">
        <v>21</v>
      </c>
      <c r="FQ45" s="78" t="s">
        <v>47</v>
      </c>
      <c r="FR45" s="15">
        <f>[2]DISP_ABR!$D$143</f>
        <v>0</v>
      </c>
      <c r="FS45" s="296">
        <f>[2]DISP_ABR!$E$143</f>
        <v>0</v>
      </c>
      <c r="FT45" s="15">
        <f>[2]DISP_ABR!$F$143</f>
        <v>0</v>
      </c>
      <c r="FU45" s="15">
        <f>[2]DISP_ABR!$G$143</f>
        <v>0</v>
      </c>
      <c r="FV45" s="188">
        <f t="shared" si="947"/>
        <v>0</v>
      </c>
      <c r="FW45" s="15">
        <f>[2]DISP_ABR!$H$143</f>
        <v>0</v>
      </c>
      <c r="FX45" s="188">
        <f t="shared" si="948"/>
        <v>0</v>
      </c>
      <c r="FY45" s="15">
        <f>[2]DISP_ABR!$I$143</f>
        <v>0</v>
      </c>
      <c r="FZ45" s="188">
        <f t="shared" si="949"/>
        <v>0</v>
      </c>
      <c r="GA45" s="15">
        <v>0</v>
      </c>
      <c r="GB45" s="188">
        <f t="shared" si="950"/>
        <v>0</v>
      </c>
      <c r="GC45" s="188">
        <f t="shared" ref="GC45" si="969">((FR45-GA45)/$FQ$4)</f>
        <v>0</v>
      </c>
      <c r="GD45" s="256">
        <f t="shared" si="951"/>
        <v>0</v>
      </c>
      <c r="GE45" s="305">
        <f t="shared" si="952"/>
        <v>0</v>
      </c>
      <c r="GF45" s="88">
        <f>[2]DISP_ABR!$M$143</f>
        <v>0</v>
      </c>
      <c r="GG45" s="15">
        <v>21</v>
      </c>
      <c r="GJ45" s="78" t="s">
        <v>47</v>
      </c>
      <c r="GK45" s="15">
        <f>[2]DISP_MAY!D139</f>
        <v>0</v>
      </c>
      <c r="GL45" s="296">
        <f>[2]DISP_MAY!E139</f>
        <v>0</v>
      </c>
      <c r="GM45" s="15">
        <f>[2]DISP_MAY!F139</f>
        <v>0</v>
      </c>
      <c r="GN45" s="15">
        <f>[2]DISP_MAY!G139</f>
        <v>0</v>
      </c>
      <c r="GO45" s="188">
        <f t="shared" si="953"/>
        <v>0</v>
      </c>
      <c r="GP45" s="15">
        <f>[2]DISP_MAY!$H$139</f>
        <v>0</v>
      </c>
      <c r="GQ45" s="188">
        <f t="shared" si="954"/>
        <v>0</v>
      </c>
      <c r="GR45" s="15">
        <f>[2]DISP_MAY!$I$139</f>
        <v>0</v>
      </c>
      <c r="GS45" s="188">
        <f t="shared" si="955"/>
        <v>0</v>
      </c>
      <c r="GT45" s="15">
        <v>0</v>
      </c>
      <c r="GU45" s="188">
        <f>(GK45/$GJ$4)</f>
        <v>0</v>
      </c>
      <c r="GV45" s="188">
        <f t="shared" si="956"/>
        <v>0</v>
      </c>
      <c r="GW45" s="256">
        <f t="shared" si="957"/>
        <v>0</v>
      </c>
      <c r="GX45" s="305">
        <f t="shared" si="958"/>
        <v>0</v>
      </c>
      <c r="GY45" s="88">
        <f>[2]DISP_MAY!$M$139</f>
        <v>0</v>
      </c>
      <c r="GZ45" s="15">
        <v>21</v>
      </c>
      <c r="HC45" s="78" t="s">
        <v>47</v>
      </c>
      <c r="HD45" s="15">
        <v>720</v>
      </c>
      <c r="HE45" s="296">
        <v>67</v>
      </c>
      <c r="HF45" s="15">
        <v>653</v>
      </c>
      <c r="HG45" s="15">
        <f>[2]DISP_JUN!$G$143</f>
        <v>0</v>
      </c>
      <c r="HH45" s="188">
        <f>(HG45/$HC$4)</f>
        <v>0</v>
      </c>
      <c r="HI45" s="15">
        <f>[2]DISP_JUN!$H$143</f>
        <v>0</v>
      </c>
      <c r="HJ45" s="188">
        <f>(HI45/$HC$4)</f>
        <v>0</v>
      </c>
      <c r="HK45" s="13">
        <f>[2]DISP_JUN!$I$143</f>
        <v>0</v>
      </c>
      <c r="HL45" s="188">
        <f>(HK45/$HC$4)</f>
        <v>0</v>
      </c>
      <c r="HM45" s="13">
        <v>15.523809523809527</v>
      </c>
      <c r="HN45" s="188">
        <f t="shared" ref="HN45" si="970">(HD45/$HC$4)</f>
        <v>1</v>
      </c>
      <c r="HO45" s="188">
        <f t="shared" ref="HO45" si="971">((HD45-HM45)/$HC$4)</f>
        <v>0.97843915343915344</v>
      </c>
      <c r="HP45" s="188">
        <f t="shared" ref="HP45" si="972">IF((AND(HE45=0,HG45=0)),0,(HG45+HM45)/(HE45+HG45+HM45))</f>
        <v>0.18811309867282172</v>
      </c>
      <c r="HQ45" s="305">
        <f t="shared" ref="HQ45" si="973">(HR45/($HC$4*HS45))</f>
        <v>0</v>
      </c>
      <c r="HR45" s="88">
        <f>[2]DISP_JUN!$M$143</f>
        <v>0</v>
      </c>
      <c r="HS45" s="15">
        <v>21</v>
      </c>
    </row>
    <row r="46" spans="1:228" ht="13.8" hidden="1" x14ac:dyDescent="0.3">
      <c r="B46" s="144" t="s">
        <v>37</v>
      </c>
      <c r="C46" s="52">
        <f>SUM(C44:C45)</f>
        <v>744</v>
      </c>
      <c r="D46" s="300">
        <f t="shared" ref="D46" si="974">SUM(D44:D45)</f>
        <v>185</v>
      </c>
      <c r="E46" s="52">
        <f>SUM(E44:E45)</f>
        <v>559</v>
      </c>
      <c r="F46" s="52">
        <f t="shared" ref="F46:L46" si="975">SUM(F44:F45)</f>
        <v>744</v>
      </c>
      <c r="G46" s="187">
        <f>(G44*R44+G45*R45)/R46</f>
        <v>0.5</v>
      </c>
      <c r="H46" s="52">
        <f t="shared" si="975"/>
        <v>0</v>
      </c>
      <c r="I46" s="187">
        <f>(I44*R44+I45*R45)/R46</f>
        <v>0</v>
      </c>
      <c r="J46" s="53">
        <f>SUM(J44:J45)</f>
        <v>0</v>
      </c>
      <c r="K46" s="193">
        <f>(K44*R44+K45*R45)/R46</f>
        <v>0</v>
      </c>
      <c r="L46" s="52">
        <f t="shared" si="975"/>
        <v>0</v>
      </c>
      <c r="M46" s="187">
        <f>(M44*R44+M45*R45)/R46</f>
        <v>0.5</v>
      </c>
      <c r="N46" s="186">
        <f>(N44*R44+N45*R45)/R46</f>
        <v>0.5</v>
      </c>
      <c r="O46" s="186">
        <f>(O44*R44+O45*R45)/R46</f>
        <v>0.5</v>
      </c>
      <c r="P46" s="306">
        <f>(P44*R44+P45*R45)/R46</f>
        <v>0.11821556579621095</v>
      </c>
      <c r="Q46" s="54">
        <f>SUM(Q44:Q45)</f>
        <v>3694</v>
      </c>
      <c r="R46" s="55">
        <f>SUM(R44:R45)</f>
        <v>42</v>
      </c>
      <c r="U46" s="81" t="s">
        <v>37</v>
      </c>
      <c r="V46" s="52">
        <f>SUM(V44:V45)</f>
        <v>744</v>
      </c>
      <c r="W46" s="300">
        <f t="shared" ref="W46" si="976">SUM(W44:W45)</f>
        <v>121</v>
      </c>
      <c r="X46" s="52">
        <f>SUM(X44:X45)</f>
        <v>623</v>
      </c>
      <c r="Y46" s="52">
        <f t="shared" ref="Y46:AE46" si="977">SUM(Y44:Y45)</f>
        <v>744</v>
      </c>
      <c r="Z46" s="187">
        <f>(Z44*AK44+Z45*AK45)/AK46</f>
        <v>0.5</v>
      </c>
      <c r="AA46" s="52">
        <f t="shared" si="977"/>
        <v>0</v>
      </c>
      <c r="AB46" s="187">
        <f>(AB44*AK44+AB45*AK45)/AK46</f>
        <v>0</v>
      </c>
      <c r="AC46" s="53">
        <f>SUM(AC44:AC45)</f>
        <v>0</v>
      </c>
      <c r="AD46" s="193">
        <f>(AD44*AK44+AD45*AK45)/AK46</f>
        <v>0</v>
      </c>
      <c r="AE46" s="52">
        <f t="shared" si="977"/>
        <v>0</v>
      </c>
      <c r="AF46" s="187">
        <f>(AF44*AK44+AF45*AK45)/AK46</f>
        <v>0.5</v>
      </c>
      <c r="AG46" s="186">
        <f>(AG44*AK44+AG45*AK45)/AK46</f>
        <v>0.5</v>
      </c>
      <c r="AH46" s="186">
        <f>(AH44*AK44+AH45*AK45)/AK46</f>
        <v>0.5</v>
      </c>
      <c r="AI46" s="306">
        <f>(AI44*AK44+AI45*AK45)/AK46</f>
        <v>6.4484126984126991E-2</v>
      </c>
      <c r="AJ46" s="54">
        <f>SUM(AJ44:AJ45)</f>
        <v>2015</v>
      </c>
      <c r="AK46" s="55">
        <f>SUM(AK44:AK45)</f>
        <v>42</v>
      </c>
      <c r="AN46" s="81" t="s">
        <v>37</v>
      </c>
      <c r="AO46" s="52">
        <f>SUM(AO44:AO45)</f>
        <v>720</v>
      </c>
      <c r="AP46" s="300">
        <f t="shared" ref="AP46" si="978">SUM(AP44:AP45)</f>
        <v>207</v>
      </c>
      <c r="AQ46" s="52">
        <f>SUM(AQ44:AQ45)</f>
        <v>513</v>
      </c>
      <c r="AR46" s="52">
        <f t="shared" ref="AR46" si="979">SUM(AR44:AR45)</f>
        <v>720</v>
      </c>
      <c r="AS46" s="187">
        <f>(AS44*BD44+AS45*BD45)/BD46</f>
        <v>0.5</v>
      </c>
      <c r="AT46" s="52">
        <f t="shared" ref="AT46" si="980">SUM(AT44:AT45)</f>
        <v>0</v>
      </c>
      <c r="AU46" s="187">
        <f>(AU44*BD44+AU45*BD45)/BD46</f>
        <v>0</v>
      </c>
      <c r="AV46" s="53">
        <f>SUM(AV44:AV45)</f>
        <v>0</v>
      </c>
      <c r="AW46" s="193">
        <f>(AW44*BD44+AW45*BD45)/BD46</f>
        <v>0</v>
      </c>
      <c r="AX46" s="52">
        <f t="shared" ref="AX46" si="981">SUM(AX44:AX45)</f>
        <v>0</v>
      </c>
      <c r="AY46" s="187">
        <f>(AY44*BD44+AY45*BD45)/BD46</f>
        <v>0.5</v>
      </c>
      <c r="AZ46" s="186">
        <f>(AZ44*BD44+AZ45*BD45)/BD46</f>
        <v>0.5</v>
      </c>
      <c r="BA46" s="186">
        <f>(BA44*BD44+BA45*BD45)/BD46</f>
        <v>0.5</v>
      </c>
      <c r="BB46" s="306">
        <f>(BB44*BD44+BB45*BD45)/BD46</f>
        <v>0.10912698412698411</v>
      </c>
      <c r="BC46" s="54">
        <f>SUM(BC44:BC45)</f>
        <v>3300</v>
      </c>
      <c r="BD46" s="55">
        <f>SUM(BD44:BD45)</f>
        <v>42</v>
      </c>
      <c r="BG46" s="81" t="s">
        <v>37</v>
      </c>
      <c r="BH46" s="52">
        <f>SUM(BH44:BH45)</f>
        <v>744</v>
      </c>
      <c r="BI46" s="300">
        <f t="shared" ref="BI46" si="982">SUM(BI44:BI45)</f>
        <v>120</v>
      </c>
      <c r="BJ46" s="52">
        <f>SUM(BJ44:BJ45)</f>
        <v>624</v>
      </c>
      <c r="BK46" s="52">
        <f t="shared" ref="BK46" si="983">SUM(BK44:BK45)</f>
        <v>744</v>
      </c>
      <c r="BL46" s="187">
        <f>(BL44*BW44+BL45*BW45)/BW46</f>
        <v>0.5</v>
      </c>
      <c r="BM46" s="52">
        <f t="shared" ref="BM46" si="984">SUM(BM44:BM45)</f>
        <v>0</v>
      </c>
      <c r="BN46" s="187">
        <f>(BN44*BW44+BN45*BW45)/BW46</f>
        <v>0</v>
      </c>
      <c r="BO46" s="53">
        <f>SUM(BO44:BO45)</f>
        <v>0</v>
      </c>
      <c r="BP46" s="193">
        <f>(BP44*BW44+BP45*BW45)/BW46</f>
        <v>0</v>
      </c>
      <c r="BQ46" s="52">
        <f t="shared" ref="BQ46" si="985">SUM(BQ44:BQ45)</f>
        <v>0</v>
      </c>
      <c r="BR46" s="187">
        <f>(BR44*BW44+BR45*BW45)/BW46</f>
        <v>0.5</v>
      </c>
      <c r="BS46" s="186">
        <f>(BS44*BW44+BS45*BW45)/BW46</f>
        <v>0.5</v>
      </c>
      <c r="BT46" s="186">
        <f>(BT44*BW44+BT45*BW45)/BW46</f>
        <v>0.5</v>
      </c>
      <c r="BU46" s="306">
        <f>(BU44*BW44+BU45*BW45)/BW46</f>
        <v>6.0771889400921653E-2</v>
      </c>
      <c r="BV46" s="54">
        <f>SUM(BV44:BV45)</f>
        <v>1899</v>
      </c>
      <c r="BW46" s="55">
        <f>SUM(BW44:BW45)</f>
        <v>42</v>
      </c>
      <c r="BZ46" s="81" t="s">
        <v>37</v>
      </c>
      <c r="CA46" s="52">
        <f>SUM(CA44:CA45)</f>
        <v>527</v>
      </c>
      <c r="CB46" s="300">
        <f t="shared" ref="CB46" si="986">SUM(CB44:CB45)</f>
        <v>192</v>
      </c>
      <c r="CC46" s="52">
        <f>SUM(CC44:CC45)</f>
        <v>335</v>
      </c>
      <c r="CD46" s="52">
        <f t="shared" ref="CD46" si="987">SUM(CD44:CD45)</f>
        <v>912</v>
      </c>
      <c r="CE46" s="187">
        <f>(CE44*CP44+CE45*CP45)/CP46</f>
        <v>0.63333333333333341</v>
      </c>
      <c r="CF46" s="52">
        <f t="shared" ref="CF46" si="988">SUM(CF44:CF45)</f>
        <v>0</v>
      </c>
      <c r="CG46" s="187">
        <f>(CG44*CP44+CG45*CP45)/CP46</f>
        <v>0</v>
      </c>
      <c r="CH46" s="53">
        <f>SUM(CH44:CH45)</f>
        <v>0</v>
      </c>
      <c r="CI46" s="193">
        <f>(CI44*CP44+CI45*CP45)/CP46</f>
        <v>0</v>
      </c>
      <c r="CJ46" s="52">
        <f t="shared" ref="CJ46" si="989">SUM(CJ44:CJ45)</f>
        <v>0</v>
      </c>
      <c r="CK46" s="187">
        <f>(CK44*CP44+CK45*CP45)/CP46</f>
        <v>0.3659722222222222</v>
      </c>
      <c r="CL46" s="186">
        <f>(CL44*CP44+CL45*CP45)/CP46</f>
        <v>0.3659722222222222</v>
      </c>
      <c r="CM46" s="186">
        <f>(CM44*CP44+CM45*CP45)/CP46</f>
        <v>0.75</v>
      </c>
      <c r="CN46" s="306">
        <f>(CN44*CP44+CN45*CP45)/CP46</f>
        <v>0.10152116402116403</v>
      </c>
      <c r="CO46" s="54">
        <f>SUM(CO44:CO45)</f>
        <v>3070</v>
      </c>
      <c r="CP46" s="55">
        <f>SUM(CP44:CP45)</f>
        <v>42</v>
      </c>
      <c r="CS46" s="81" t="s">
        <v>37</v>
      </c>
      <c r="CT46" s="52">
        <f>SUM(CT44:CT45)</f>
        <v>744</v>
      </c>
      <c r="CU46" s="300">
        <f t="shared" ref="CU46" si="990">SUM(CU44:CU45)</f>
        <v>57</v>
      </c>
      <c r="CV46" s="52">
        <f>SUM(CV44:CV45)</f>
        <v>687</v>
      </c>
      <c r="CW46" s="52">
        <f t="shared" ref="CW46" si="991">SUM(CW44:CW45)</f>
        <v>0</v>
      </c>
      <c r="CX46" s="187">
        <f>(CX44*DI44+CX45*DI45)/DI46</f>
        <v>0</v>
      </c>
      <c r="CY46" s="52">
        <f t="shared" ref="CY46" si="992">SUM(CY44:CY45)</f>
        <v>744</v>
      </c>
      <c r="CZ46" s="187">
        <f>(CZ44*DI44+CZ45*DI45)/DI46</f>
        <v>0.5</v>
      </c>
      <c r="DA46" s="53">
        <f>SUM(DA44:DA45)</f>
        <v>0</v>
      </c>
      <c r="DB46" s="193">
        <f>(DB44*DI44+DB45*DI45)/DI46</f>
        <v>0</v>
      </c>
      <c r="DC46" s="52">
        <f t="shared" ref="DC46" si="993">SUM(DC44:DC45)</f>
        <v>0</v>
      </c>
      <c r="DD46" s="187">
        <f>(DD44*DI44+DD45*DI45)/DI46</f>
        <v>0.5</v>
      </c>
      <c r="DE46" s="186">
        <f>(DE44*DI44+DE45*DI45)/DI46</f>
        <v>0.5</v>
      </c>
      <c r="DF46" s="186">
        <f>(DF44*DI44+DF45*DI45)/DI46</f>
        <v>0</v>
      </c>
      <c r="DG46" s="306">
        <f>(DG44*DI44+DG45*DI45)/DI46</f>
        <v>2.9185867895545316E-2</v>
      </c>
      <c r="DH46" s="52">
        <f>SUM(DH44:DH45)</f>
        <v>912</v>
      </c>
      <c r="DI46" s="55">
        <f>SUM(DI44:DI45)</f>
        <v>42</v>
      </c>
      <c r="DL46" s="81" t="s">
        <v>37</v>
      </c>
      <c r="DM46" s="52">
        <f>SUM(DM44:DM45)</f>
        <v>0</v>
      </c>
      <c r="DN46" s="300">
        <f t="shared" ref="DN46" si="994">SUM(DN44:DN45)</f>
        <v>0</v>
      </c>
      <c r="DO46" s="52">
        <f>SUM(DO44:DO45)</f>
        <v>0</v>
      </c>
      <c r="DP46" s="52">
        <f t="shared" ref="DP46" si="995">SUM(DP44:DP45)</f>
        <v>0</v>
      </c>
      <c r="DQ46" s="187">
        <f>(DQ44*EB44+DQ45*EB45)/EB46</f>
        <v>0</v>
      </c>
      <c r="DR46" s="52">
        <f t="shared" ref="DR46" si="996">SUM(DR44:DR45)</f>
        <v>0</v>
      </c>
      <c r="DS46" s="187">
        <f>(DS44*EB44+DS45*EB45)/EB46</f>
        <v>0</v>
      </c>
      <c r="DT46" s="53">
        <f>SUM(DT44:DT45)</f>
        <v>0</v>
      </c>
      <c r="DU46" s="193">
        <f>(DU44*EB44+DU45*EB45)/EB46</f>
        <v>0</v>
      </c>
      <c r="DV46" s="52">
        <f t="shared" ref="DV46" si="997">SUM(DV44:DV45)</f>
        <v>0</v>
      </c>
      <c r="DW46" s="187">
        <f>(DW44*EB44+DW45*EB45)/EB46</f>
        <v>0</v>
      </c>
      <c r="DX46" s="186">
        <f>(DX44*EB44+DX45*EB45)/EB46</f>
        <v>0</v>
      </c>
      <c r="DY46" s="186">
        <f>(DY44*EB44+DY45*EB45)/EB46</f>
        <v>0</v>
      </c>
      <c r="DZ46" s="306">
        <f>(DZ44*EB44+DZ45*EB45)/EB46</f>
        <v>0</v>
      </c>
      <c r="EA46" s="54">
        <f>SUM(EA44:EA45)</f>
        <v>0</v>
      </c>
      <c r="EB46" s="55">
        <f>SUM(EB44:EB45)</f>
        <v>42</v>
      </c>
      <c r="EC46" s="36"/>
      <c r="EE46" s="81" t="s">
        <v>37</v>
      </c>
      <c r="EF46" s="52">
        <f>SUM(EF44:EF45)</f>
        <v>0</v>
      </c>
      <c r="EG46" s="300">
        <f t="shared" ref="EG46" si="998">SUM(EG44:EG45)</f>
        <v>0</v>
      </c>
      <c r="EH46" s="52">
        <f>SUM(EH44:EH45)</f>
        <v>0</v>
      </c>
      <c r="EI46" s="52">
        <f t="shared" ref="EI46" si="999">SUM(EI44:EI45)</f>
        <v>0</v>
      </c>
      <c r="EJ46" s="187">
        <f>(EJ44*EU44+EJ45*EU45)/EU46</f>
        <v>0</v>
      </c>
      <c r="EK46" s="52">
        <f t="shared" ref="EK46" si="1000">SUM(EK44:EK45)</f>
        <v>0</v>
      </c>
      <c r="EL46" s="187">
        <f>(EL44*EU44+EL45*EU45)/EU46</f>
        <v>0</v>
      </c>
      <c r="EM46" s="53">
        <f>SUM(EM44:EM45)</f>
        <v>0</v>
      </c>
      <c r="EN46" s="193">
        <f>(EN44*EU44+EN45*EU45)/EU46</f>
        <v>0</v>
      </c>
      <c r="EO46" s="52">
        <f t="shared" ref="EO46" si="1001">SUM(EO44:EO45)</f>
        <v>0</v>
      </c>
      <c r="EP46" s="187">
        <f>(EP44*EU44+EP45*EU45)/EU46</f>
        <v>0</v>
      </c>
      <c r="EQ46" s="163">
        <f>(EQ44*EU44+EQ45*EU45)/EU46</f>
        <v>0</v>
      </c>
      <c r="ER46" s="186">
        <f>(ER44*EU44+ER45*EU45)/EU46</f>
        <v>0</v>
      </c>
      <c r="ES46" s="306">
        <f>(ES44*EU44+ES45*EU45)/EU46</f>
        <v>0</v>
      </c>
      <c r="ET46" s="54">
        <f>SUM(ET44:ET45)</f>
        <v>0</v>
      </c>
      <c r="EU46" s="55">
        <f>SUM(EU44:EU45)</f>
        <v>42</v>
      </c>
      <c r="EV46" s="36"/>
      <c r="EX46" s="81" t="s">
        <v>37</v>
      </c>
      <c r="EY46" s="52">
        <f>SUM(EY44:EY45)</f>
        <v>0</v>
      </c>
      <c r="EZ46" s="300">
        <f t="shared" ref="EZ46" si="1002">SUM(EZ44:EZ45)</f>
        <v>0</v>
      </c>
      <c r="FA46" s="52">
        <f>SUM(FA44:FA45)</f>
        <v>0</v>
      </c>
      <c r="FB46" s="52">
        <f t="shared" ref="FB46" si="1003">SUM(FB44:FB45)</f>
        <v>0</v>
      </c>
      <c r="FC46" s="187">
        <f>(FC44*FN44+FC45*FN45)/FN46</f>
        <v>0</v>
      </c>
      <c r="FD46" s="52">
        <f t="shared" ref="FD46" si="1004">SUM(FD44:FD45)</f>
        <v>0</v>
      </c>
      <c r="FE46" s="187">
        <f>(FE44*FN44+FE45*FN45)/FN46</f>
        <v>0</v>
      </c>
      <c r="FF46" s="53">
        <f>SUM(FF44:FF45)</f>
        <v>0</v>
      </c>
      <c r="FG46" s="193">
        <f>(FG44*FN44+FG45*FN45)/FN46</f>
        <v>0</v>
      </c>
      <c r="FH46" s="52">
        <f t="shared" ref="FH46" si="1005">SUM(FH44:FH45)</f>
        <v>0</v>
      </c>
      <c r="FI46" s="187">
        <f>(FI44*FN44+FI45*FN45)/FN46</f>
        <v>0</v>
      </c>
      <c r="FJ46" s="163">
        <f>(FJ44*FN44+FJ45*FN45)/FN46</f>
        <v>0</v>
      </c>
      <c r="FK46" s="186">
        <f>(FK44*FN44+FK45*FN45)/FN46</f>
        <v>0</v>
      </c>
      <c r="FL46" s="306">
        <f>(FL44*FN44+FL45*FN45)/FN46</f>
        <v>0</v>
      </c>
      <c r="FM46" s="52">
        <f>SUM(FM44:FM45)</f>
        <v>0</v>
      </c>
      <c r="FN46" s="55">
        <f>SUM(FN44:FN45)</f>
        <v>42</v>
      </c>
      <c r="FO46" s="36"/>
      <c r="FQ46" s="144" t="s">
        <v>37</v>
      </c>
      <c r="FR46" s="52">
        <f>SUM(FR44:FR45)</f>
        <v>0</v>
      </c>
      <c r="FS46" s="300">
        <f t="shared" ref="FS46" si="1006">SUM(FS44:FS45)</f>
        <v>0</v>
      </c>
      <c r="FT46" s="52">
        <f>SUM(FT44:FT45)</f>
        <v>0</v>
      </c>
      <c r="FU46" s="52">
        <f t="shared" ref="FU46" si="1007">SUM(FU44:FU45)</f>
        <v>0</v>
      </c>
      <c r="FV46" s="187">
        <f>(FV44*GG44+FV45*GG45)/GG46</f>
        <v>0</v>
      </c>
      <c r="FW46" s="52">
        <f t="shared" ref="FW46" si="1008">SUM(FW44:FW45)</f>
        <v>0</v>
      </c>
      <c r="FX46" s="187">
        <f>(FX44*GG44+FX45*GG45)/GG46</f>
        <v>0</v>
      </c>
      <c r="FY46" s="53">
        <f>SUM(FY44:FY45)</f>
        <v>0</v>
      </c>
      <c r="FZ46" s="193">
        <f>(FZ44*GG44+FZ45*GG45)/GG46</f>
        <v>0</v>
      </c>
      <c r="GA46" s="52">
        <f t="shared" ref="GA46" si="1009">SUM(GA44:GA45)</f>
        <v>0</v>
      </c>
      <c r="GB46" s="187">
        <f>(GB44*GG44+GB45*GG45)/GG46</f>
        <v>0</v>
      </c>
      <c r="GC46" s="186">
        <f>(GC44*GG44+GC45*GG45)/GG46</f>
        <v>0</v>
      </c>
      <c r="GD46" s="186">
        <f>(GD44*GG44+GD45*GG45)/GG46</f>
        <v>0</v>
      </c>
      <c r="GE46" s="306">
        <f>(GE44*GG44+GE45*GG45)/GG46</f>
        <v>0</v>
      </c>
      <c r="GF46" s="54">
        <f>SUM(GF44:GF45)</f>
        <v>0</v>
      </c>
      <c r="GG46" s="55">
        <f>SUM(GG44:GG45)</f>
        <v>42</v>
      </c>
      <c r="GH46" s="36"/>
      <c r="GJ46" s="81" t="s">
        <v>37</v>
      </c>
      <c r="GK46" s="52">
        <f>SUM(GK44:GK45)</f>
        <v>0</v>
      </c>
      <c r="GL46" s="300">
        <f t="shared" ref="GL46" si="1010">SUM(GL44:GL45)</f>
        <v>0</v>
      </c>
      <c r="GM46" s="52">
        <f>SUM(GM44:GM45)</f>
        <v>0</v>
      </c>
      <c r="GN46" s="52">
        <f t="shared" ref="GN46" si="1011">SUM(GN44:GN45)</f>
        <v>0</v>
      </c>
      <c r="GO46" s="187">
        <f>(GO44*GZ44+GO45*GZ45)/GZ46</f>
        <v>0</v>
      </c>
      <c r="GP46" s="52">
        <f t="shared" ref="GP46" si="1012">SUM(GP44:GP45)</f>
        <v>0</v>
      </c>
      <c r="GQ46" s="187">
        <f>(GQ44*GZ44+GQ45*GZ45)/GZ46</f>
        <v>0</v>
      </c>
      <c r="GR46" s="53">
        <f>SUM(GR44:GR45)</f>
        <v>0</v>
      </c>
      <c r="GS46" s="193">
        <f>(GS44*GZ44+GS45*GZ45)/GZ46</f>
        <v>0</v>
      </c>
      <c r="GT46" s="52">
        <f t="shared" ref="GT46" si="1013">SUM(GT44:GT45)</f>
        <v>0</v>
      </c>
      <c r="GU46" s="187">
        <f>(GU44*GZ44+GU45*GZ45)/GZ46</f>
        <v>0</v>
      </c>
      <c r="GV46" s="186">
        <f>(GV44*GZ44+GV45*GZ45)/GZ46</f>
        <v>0</v>
      </c>
      <c r="GW46" s="186">
        <f>(GW44*GZ44+GW45*GZ45)/GZ46</f>
        <v>0</v>
      </c>
      <c r="GX46" s="306">
        <f>(GX44*GZ44+GX45*GZ45)/GZ46</f>
        <v>0</v>
      </c>
      <c r="GY46" s="54">
        <f>SUM(GY44:GY45)</f>
        <v>0</v>
      </c>
      <c r="GZ46" s="55">
        <f>SUM(GZ44:GZ45)</f>
        <v>42</v>
      </c>
      <c r="HA46" s="36"/>
      <c r="HC46" s="81" t="s">
        <v>37</v>
      </c>
      <c r="HD46" s="52">
        <f>SUM(HD44:HD45)</f>
        <v>720</v>
      </c>
      <c r="HE46" s="300">
        <f t="shared" ref="HE46" si="1014">SUM(HE44:HE45)</f>
        <v>67</v>
      </c>
      <c r="HF46" s="52">
        <f>SUM(HF44:HF45)</f>
        <v>653</v>
      </c>
      <c r="HG46" s="52">
        <f t="shared" ref="HG46" si="1015">SUM(HG44:HG45)</f>
        <v>0</v>
      </c>
      <c r="HH46" s="187">
        <f>(HH44*HS44+HH45*HS45)/HS46</f>
        <v>0</v>
      </c>
      <c r="HI46" s="52">
        <f t="shared" ref="HI46" si="1016">SUM(HI44:HI45)</f>
        <v>720</v>
      </c>
      <c r="HJ46" s="187">
        <f>(HJ44*HS44+HJ45*HS45)/HS46</f>
        <v>0.5</v>
      </c>
      <c r="HK46" s="53">
        <f>SUM(HK44:HK45)</f>
        <v>0</v>
      </c>
      <c r="HL46" s="193">
        <f>(HL44*HS44+HL45*HS45)/HS46</f>
        <v>0</v>
      </c>
      <c r="HM46" s="53">
        <f t="shared" ref="HM46" si="1017">SUM(HM44:HM45)</f>
        <v>15.523809523809527</v>
      </c>
      <c r="HN46" s="187">
        <f>(HN44*HS44+HN45*HS45)/HS46</f>
        <v>0.5</v>
      </c>
      <c r="HO46" s="186">
        <f>(HO44*HS44+HO45*HS45)/HS46</f>
        <v>0.48921957671957667</v>
      </c>
      <c r="HP46" s="186">
        <f>(HP44*HS44+HP45*HS45)/HS46</f>
        <v>9.4056549336410861E-2</v>
      </c>
      <c r="HQ46" s="306">
        <f>(HQ44*HS44+HQ45*HS45)/HS46</f>
        <v>0</v>
      </c>
      <c r="HR46" s="54">
        <f>SUM(HR44:HR45)</f>
        <v>0</v>
      </c>
      <c r="HS46" s="55">
        <f>SUM(HS44:HS45)</f>
        <v>42</v>
      </c>
      <c r="HT46" s="36"/>
    </row>
    <row r="47" spans="1:228" ht="13.8" hidden="1" x14ac:dyDescent="0.3">
      <c r="A47" s="16" t="s">
        <v>56</v>
      </c>
      <c r="B47" s="78" t="s">
        <v>46</v>
      </c>
      <c r="C47" s="13">
        <f>[1]DISP_JUL!$D$153</f>
        <v>0</v>
      </c>
      <c r="D47" s="299">
        <f>[1]DISP_JUL!$E$153</f>
        <v>0</v>
      </c>
      <c r="E47" s="13">
        <f>[1]DISP_JUL!$F$153</f>
        <v>0</v>
      </c>
      <c r="F47" s="13">
        <f>[1]DISP_JUL!$G$153</f>
        <v>744</v>
      </c>
      <c r="G47" s="188">
        <f t="shared" ref="G47:G48" si="1018">(F47/$B$4)</f>
        <v>1</v>
      </c>
      <c r="H47" s="13">
        <f>[1]DISP_JUL!$H$153</f>
        <v>0</v>
      </c>
      <c r="I47" s="188">
        <f t="shared" ref="I47:I48" si="1019">(H47/$B$4)</f>
        <v>0</v>
      </c>
      <c r="J47" s="13">
        <f>[1]DISP_JUL!$I$153</f>
        <v>0</v>
      </c>
      <c r="K47" s="188">
        <f t="shared" ref="K47:K48" si="1020">(J47/$B$4)</f>
        <v>0</v>
      </c>
      <c r="L47" s="15">
        <v>0</v>
      </c>
      <c r="M47" s="188">
        <f t="shared" ref="M47:M48" si="1021">(C47/$B$4)</f>
        <v>0</v>
      </c>
      <c r="N47" s="188">
        <f t="shared" ref="N47:N48" si="1022">((C47-L47)/$B$4)</f>
        <v>0</v>
      </c>
      <c r="O47" s="256">
        <f>IF((AND(D47=0,F47=0)),0,(F47+L47)/(D47+F47+L47))</f>
        <v>1</v>
      </c>
      <c r="P47" s="305">
        <f t="shared" ref="P47:P48" si="1023">(Q47/($B$4*R47))</f>
        <v>0</v>
      </c>
      <c r="Q47" s="36">
        <f>[1]DISP_JUL!$M$153</f>
        <v>0</v>
      </c>
      <c r="R47" s="15">
        <v>21</v>
      </c>
      <c r="T47" s="16" t="s">
        <v>56</v>
      </c>
      <c r="U47" s="78" t="s">
        <v>46</v>
      </c>
      <c r="V47" s="13">
        <f>[1]DISP_AGO!$D$153</f>
        <v>0</v>
      </c>
      <c r="W47" s="299">
        <f>[1]DISP_AGO!$E$153</f>
        <v>0</v>
      </c>
      <c r="X47" s="13">
        <f>[1]DISP_AGO!$F$153</f>
        <v>0</v>
      </c>
      <c r="Y47" s="13">
        <f>[1]DISP_AGO!$G$153</f>
        <v>744</v>
      </c>
      <c r="Z47" s="188">
        <f t="shared" ref="Z47:Z48" si="1024">(Y47/$U$4)</f>
        <v>1</v>
      </c>
      <c r="AA47" s="13">
        <f>[1]DISP_AGO!$H$153</f>
        <v>0</v>
      </c>
      <c r="AB47" s="188">
        <f t="shared" ref="AB47:AB48" si="1025">(AA47/$U$4)</f>
        <v>0</v>
      </c>
      <c r="AC47" s="13">
        <f>[1]DISP_AGO!$I$153</f>
        <v>0</v>
      </c>
      <c r="AD47" s="188">
        <f t="shared" ref="AD47:AD48" si="1026">(AC47/$U$4)</f>
        <v>0</v>
      </c>
      <c r="AE47" s="15">
        <v>0</v>
      </c>
      <c r="AF47" s="188">
        <f t="shared" ref="AF47:AF48" si="1027">(V47/$U$4)</f>
        <v>0</v>
      </c>
      <c r="AG47" s="188">
        <f t="shared" ref="AG47:AG48" si="1028">((V47-AE47)/$U$4)</f>
        <v>0</v>
      </c>
      <c r="AH47" s="256">
        <f t="shared" ref="AH47:AH48" si="1029">IF((AND(W47=0,Y47=0)),0,(Y47+AE47)/(W47+Y47))</f>
        <v>1</v>
      </c>
      <c r="AI47" s="305">
        <f t="shared" ref="AI47:AI48" si="1030">(AJ47/($U$4*AK47))</f>
        <v>0</v>
      </c>
      <c r="AJ47" s="36">
        <f>[1]DISP_AGO!$M$153</f>
        <v>0</v>
      </c>
      <c r="AK47" s="15">
        <v>21</v>
      </c>
      <c r="AM47" s="16" t="s">
        <v>56</v>
      </c>
      <c r="AN47" s="78" t="s">
        <v>46</v>
      </c>
      <c r="AO47" s="13">
        <f>[1]DISP_SEP!$D$153</f>
        <v>0</v>
      </c>
      <c r="AP47" s="299">
        <f>[1]DISP_SEP!$E$153</f>
        <v>0</v>
      </c>
      <c r="AQ47" s="13">
        <f>[1]DISP_SEP!$F$153</f>
        <v>0</v>
      </c>
      <c r="AR47" s="13">
        <f>[1]DISP_SEP!$G$153</f>
        <v>720</v>
      </c>
      <c r="AS47" s="188">
        <f t="shared" ref="AS47:AS48" si="1031">(AR47/$AN$4)</f>
        <v>1</v>
      </c>
      <c r="AT47" s="13">
        <f>[1]DISP_SEP!$H$153</f>
        <v>0</v>
      </c>
      <c r="AU47" s="188">
        <f t="shared" ref="AU47:AU48" si="1032">(AT47/$AN$4)</f>
        <v>0</v>
      </c>
      <c r="AV47" s="13">
        <f>[1]DISP_SEP!$I$153</f>
        <v>0</v>
      </c>
      <c r="AW47" s="188">
        <f t="shared" ref="AW47:AW48" si="1033">(AV47/$AN$4)</f>
        <v>0</v>
      </c>
      <c r="AX47" s="15">
        <v>0</v>
      </c>
      <c r="AY47" s="188">
        <f t="shared" ref="AY47:AY48" si="1034">(AO47/$AN$4)</f>
        <v>0</v>
      </c>
      <c r="AZ47" s="188">
        <f t="shared" ref="AZ47:AZ48" si="1035">((AO47-AX47)/$AN$4)</f>
        <v>0</v>
      </c>
      <c r="BA47" s="256">
        <f t="shared" ref="BA47:BA48" si="1036">IF((AND(AP47=0,AR47=0)),0,(AR47+AX47)/(AP47+AR47+AX47))</f>
        <v>1</v>
      </c>
      <c r="BB47" s="305">
        <f t="shared" ref="BB47:BB48" si="1037">(BC47/($AN$4*BD47))</f>
        <v>0</v>
      </c>
      <c r="BC47" s="36">
        <f>[1]DISP_SEP!$M$153</f>
        <v>0</v>
      </c>
      <c r="BD47" s="15">
        <v>21</v>
      </c>
      <c r="BF47" s="16" t="s">
        <v>56</v>
      </c>
      <c r="BG47" s="78" t="s">
        <v>46</v>
      </c>
      <c r="BH47" s="13">
        <f>[1]DISP_OCT!$D$153</f>
        <v>0</v>
      </c>
      <c r="BI47" s="299">
        <f>[1]DISP_OCT!$E$153</f>
        <v>0</v>
      </c>
      <c r="BJ47" s="13">
        <f>[1]DISP_OCT!$F$153</f>
        <v>0</v>
      </c>
      <c r="BK47" s="13">
        <f>[1]DISP_OCT!$G$153</f>
        <v>744</v>
      </c>
      <c r="BL47" s="188">
        <f t="shared" ref="BL47:BL48" si="1038">(BK47/$BG$4)</f>
        <v>1</v>
      </c>
      <c r="BM47" s="13">
        <f>[1]DISP_OCT!$H$153</f>
        <v>0</v>
      </c>
      <c r="BN47" s="188">
        <f t="shared" ref="BN47:BN48" si="1039">(BM47/$BG$4)</f>
        <v>0</v>
      </c>
      <c r="BO47" s="13">
        <f>[1]DISP_OCT!$I$153</f>
        <v>0</v>
      </c>
      <c r="BP47" s="188">
        <f t="shared" ref="BP47:BP48" si="1040">(BO47/$BG$4)</f>
        <v>0</v>
      </c>
      <c r="BQ47" s="15">
        <v>0</v>
      </c>
      <c r="BR47" s="188">
        <f>(BH47/$BG$4)</f>
        <v>0</v>
      </c>
      <c r="BS47" s="188">
        <f t="shared" ref="BS47:BS48" si="1041">((BH47-BQ47)/$BG$4)</f>
        <v>0</v>
      </c>
      <c r="BT47" s="256">
        <f t="shared" ref="BT47:BT48" si="1042">IF((AND(BI47=0,BK47=0)),0,(BK47+BQ47)/(BI47+BK47+BQ47))</f>
        <v>1</v>
      </c>
      <c r="BU47" s="305">
        <f t="shared" ref="BU47:BU48" si="1043">(BV47/($BG$4*BW47))</f>
        <v>0</v>
      </c>
      <c r="BV47" s="36">
        <f>[1]DISP_OCT!$M$153</f>
        <v>0</v>
      </c>
      <c r="BW47" s="15">
        <v>21</v>
      </c>
      <c r="BY47" s="16" t="s">
        <v>56</v>
      </c>
      <c r="BZ47" s="78" t="s">
        <v>46</v>
      </c>
      <c r="CA47" s="13">
        <f>[1]DISP_NOV!$D$153</f>
        <v>0</v>
      </c>
      <c r="CB47" s="299">
        <f>[1]DISP_NOV!$E$153</f>
        <v>0</v>
      </c>
      <c r="CC47" s="13">
        <f>[1]DISP_NOV!$F$153</f>
        <v>0</v>
      </c>
      <c r="CD47" s="13">
        <f>[1]DISP_NOV!$G$153</f>
        <v>720</v>
      </c>
      <c r="CE47" s="188">
        <f t="shared" ref="CE47:CE48" si="1044">(CD47/$BZ$4)</f>
        <v>1</v>
      </c>
      <c r="CF47" s="13">
        <f>[1]DISP_NOV!$H$153</f>
        <v>0</v>
      </c>
      <c r="CG47" s="188">
        <f t="shared" ref="CG47:CG48" si="1045">(CF47/$BZ$4)</f>
        <v>0</v>
      </c>
      <c r="CH47" s="13">
        <f>[1]DISP_NOV!$I$153</f>
        <v>0</v>
      </c>
      <c r="CI47" s="188">
        <f t="shared" ref="CI47:CI48" si="1046">(CH47/$BZ$4)</f>
        <v>0</v>
      </c>
      <c r="CJ47" s="15">
        <v>0</v>
      </c>
      <c r="CK47" s="188">
        <f t="shared" ref="CK47:CK48" si="1047">(CA47/$BZ$4)</f>
        <v>0</v>
      </c>
      <c r="CL47" s="188">
        <f>((CA47-CJ47)/$BZ$4)</f>
        <v>0</v>
      </c>
      <c r="CM47" s="256">
        <f t="shared" ref="CM47:CM48" si="1048">IF((AND(CB47=0,CD47=0)),0,(CD47+CJ47)/(CB47+CD47+CJ47))</f>
        <v>1</v>
      </c>
      <c r="CN47" s="305">
        <f>(CO47/($BZ$4*CP47))</f>
        <v>0</v>
      </c>
      <c r="CO47" s="36">
        <f>[1]DISP_NOV!$M$153</f>
        <v>0</v>
      </c>
      <c r="CP47" s="15">
        <v>21</v>
      </c>
      <c r="CR47" s="16" t="s">
        <v>56</v>
      </c>
      <c r="CS47" s="78" t="s">
        <v>46</v>
      </c>
      <c r="CT47" s="13">
        <f>[1]DISP_DIC!$D$153</f>
        <v>0</v>
      </c>
      <c r="CU47" s="299">
        <f>[1]DISP_DIC!$E$153</f>
        <v>0</v>
      </c>
      <c r="CV47" s="13">
        <f>[1]DISP_DIC!$F$153</f>
        <v>0</v>
      </c>
      <c r="CW47" s="13">
        <f>[1]DISP_DIC!$G$153</f>
        <v>744</v>
      </c>
      <c r="CX47" s="188">
        <f>(CW47/$CS$4)</f>
        <v>1</v>
      </c>
      <c r="CY47" s="13">
        <f>[1]DISP_DIC!$H$153</f>
        <v>0</v>
      </c>
      <c r="CZ47" s="188">
        <f>(CY47/$CS$4)</f>
        <v>0</v>
      </c>
      <c r="DA47" s="13">
        <f>[1]DISP_DIC!$I$153</f>
        <v>0</v>
      </c>
      <c r="DB47" s="188">
        <f>(DA47/$CS$4)</f>
        <v>0</v>
      </c>
      <c r="DC47" s="15">
        <v>0</v>
      </c>
      <c r="DD47" s="188">
        <f t="shared" si="439"/>
        <v>0</v>
      </c>
      <c r="DE47" s="188">
        <f t="shared" ref="DE47:DE48" si="1049">((CT47-DC47)/$CS$4)</f>
        <v>0</v>
      </c>
      <c r="DF47" s="256">
        <f t="shared" si="440"/>
        <v>1</v>
      </c>
      <c r="DG47" s="305">
        <f t="shared" ref="DG47:DG48" si="1050">(DH47/($CS$4*DI47))</f>
        <v>0</v>
      </c>
      <c r="DH47" s="36">
        <f>[1]DISP_DIC!$M$153</f>
        <v>0</v>
      </c>
      <c r="DI47" s="15">
        <v>21</v>
      </c>
      <c r="DK47" s="16" t="s">
        <v>56</v>
      </c>
      <c r="DL47" s="78" t="s">
        <v>46</v>
      </c>
      <c r="DM47" s="13">
        <f>[2]DISP_ENE!$D$153</f>
        <v>0</v>
      </c>
      <c r="DN47" s="299">
        <f>[2]DISP_ENE!$E$153</f>
        <v>0</v>
      </c>
      <c r="DO47" s="13">
        <f>[2]DISP_ENE!$F$153</f>
        <v>0</v>
      </c>
      <c r="DP47" s="13">
        <f>[2]DISP_ENE!$G$153</f>
        <v>0</v>
      </c>
      <c r="DQ47" s="188">
        <f t="shared" ref="DQ47:DQ48" si="1051">(DP47/$DL$4)</f>
        <v>0</v>
      </c>
      <c r="DR47" s="13">
        <f>[2]DISP_ENE!$H$153</f>
        <v>0</v>
      </c>
      <c r="DS47" s="188">
        <f t="shared" si="933"/>
        <v>0</v>
      </c>
      <c r="DT47" s="13">
        <f>[2]DISP_ENE!$I$153</f>
        <v>0</v>
      </c>
      <c r="DU47" s="188">
        <f t="shared" ref="DU47:DU48" si="1052">(DT47/$DL$4)</f>
        <v>0</v>
      </c>
      <c r="DV47" s="15">
        <v>0</v>
      </c>
      <c r="DW47" s="188">
        <f t="shared" ref="DW47:DW48" si="1053">(DM47/$DL$4)</f>
        <v>0</v>
      </c>
      <c r="DX47" s="188">
        <f>((DM47-DV47)/$DL$4)</f>
        <v>0</v>
      </c>
      <c r="DY47" s="256">
        <f>IF((AND(DN47=0,DP47=0)),0,(DP47+DV47)/(DN47+DP47+DV47))</f>
        <v>0</v>
      </c>
      <c r="DZ47" s="305">
        <f t="shared" ref="DZ47:DZ48" si="1054">(EA47/($DL$4*EB47))</f>
        <v>0</v>
      </c>
      <c r="EA47" s="36">
        <f>[2]DISP_ENE!$M$153</f>
        <v>0</v>
      </c>
      <c r="EB47" s="15">
        <v>21</v>
      </c>
      <c r="ED47" s="16" t="s">
        <v>56</v>
      </c>
      <c r="EE47" s="78" t="s">
        <v>46</v>
      </c>
      <c r="EF47" s="13">
        <f>[2]DISP_FEB!$D$153</f>
        <v>0</v>
      </c>
      <c r="EG47" s="299">
        <f>[2]DISP_FEB!$E$153</f>
        <v>0</v>
      </c>
      <c r="EH47" s="13">
        <f>[2]DISP_FEB!$F$153</f>
        <v>0</v>
      </c>
      <c r="EI47" s="13">
        <f>[2]DISP_FEB!$G$153</f>
        <v>0</v>
      </c>
      <c r="EJ47" s="188">
        <f t="shared" ref="EJ47:EJ48" si="1055">(EI47/$EE$4)</f>
        <v>0</v>
      </c>
      <c r="EK47" s="13">
        <f>[2]DISP_FEB!$H$153</f>
        <v>0</v>
      </c>
      <c r="EL47" s="188">
        <f t="shared" ref="EL47:EL48" si="1056">(EK47/$EE$4)</f>
        <v>0</v>
      </c>
      <c r="EM47" s="13">
        <f>[2]DISP_FEB!$I$153</f>
        <v>0</v>
      </c>
      <c r="EN47" s="188">
        <f t="shared" ref="EN47:EN48" si="1057">(EM47/$EE$4)</f>
        <v>0</v>
      </c>
      <c r="EO47" s="15">
        <v>0</v>
      </c>
      <c r="EP47" s="188">
        <f>(EF47/$EE$4)</f>
        <v>0</v>
      </c>
      <c r="EQ47" s="162">
        <f t="shared" ref="EQ47:EQ48" si="1058">((EF47-EO47)/$EE$4)</f>
        <v>0</v>
      </c>
      <c r="ER47" s="256">
        <f t="shared" ref="ER47:ER48" si="1059">IF((AND(EG47=0,EI47=0)),0,(EI47+EO47)/(EG47+EI47+EO47))</f>
        <v>0</v>
      </c>
      <c r="ES47" s="305">
        <f t="shared" ref="ES47:ES48" si="1060">(ET47/($EE$4*EU47))</f>
        <v>0</v>
      </c>
      <c r="ET47" s="36">
        <f>[2]DISP_FEB!$M$153</f>
        <v>0</v>
      </c>
      <c r="EU47" s="15">
        <v>21</v>
      </c>
      <c r="EW47" s="16" t="s">
        <v>56</v>
      </c>
      <c r="EX47" s="78" t="s">
        <v>46</v>
      </c>
      <c r="EY47" s="13">
        <f>[2]DISP_MAR!$D$153</f>
        <v>0</v>
      </c>
      <c r="EZ47" s="299">
        <f>[2]DISP_MAR!$E$153</f>
        <v>0</v>
      </c>
      <c r="FA47" s="13">
        <f>[2]DISP_MAR!$F$153</f>
        <v>0</v>
      </c>
      <c r="FB47" s="13">
        <f>[2]DISP_MAR!$G$153</f>
        <v>0</v>
      </c>
      <c r="FC47" s="188">
        <f t="shared" ref="FC47:FC48" si="1061">(FB47/$EX$4)</f>
        <v>0</v>
      </c>
      <c r="FD47" s="13">
        <f>[2]DISP_MAR!$H$153</f>
        <v>0</v>
      </c>
      <c r="FE47" s="188">
        <f t="shared" ref="FE47:FE48" si="1062">(FD47/$EX$4)</f>
        <v>0</v>
      </c>
      <c r="FF47" s="13">
        <f>[2]DISP_MAR!$I$153</f>
        <v>0</v>
      </c>
      <c r="FG47" s="188">
        <f t="shared" ref="FG47:FG48" si="1063">(FF47/$EX$4)</f>
        <v>0</v>
      </c>
      <c r="FH47" s="15">
        <v>0</v>
      </c>
      <c r="FI47" s="188">
        <f t="shared" ref="FI47:FI48" si="1064">(EY47/$EX$4)</f>
        <v>0</v>
      </c>
      <c r="FJ47" s="162">
        <f>((EY47-FH47)/$EX$4)</f>
        <v>0</v>
      </c>
      <c r="FK47" s="256">
        <f>IF((AND(EZ47=0,FB47=0)),0,(FB47+FH47)/(EZ47+FB47+FH47))</f>
        <v>0</v>
      </c>
      <c r="FL47" s="305">
        <f>(FM47/($EX$4*FN47))</f>
        <v>0</v>
      </c>
      <c r="FM47" s="36">
        <f>[2]DISP_MAR!$M$153</f>
        <v>0</v>
      </c>
      <c r="FN47" s="15">
        <v>21</v>
      </c>
      <c r="FP47" s="16" t="s">
        <v>56</v>
      </c>
      <c r="FQ47" s="78" t="s">
        <v>46</v>
      </c>
      <c r="FR47" s="13">
        <f>[2]DISP_ABR!$D$153</f>
        <v>0</v>
      </c>
      <c r="FS47" s="299">
        <f>[2]DISP_ABR!$E$153</f>
        <v>0</v>
      </c>
      <c r="FT47" s="13">
        <f>[2]DISP_ABR!$F$153</f>
        <v>0</v>
      </c>
      <c r="FU47" s="13">
        <f>[2]DISP_ABR!$G$153</f>
        <v>0</v>
      </c>
      <c r="FV47" s="188">
        <f t="shared" ref="FV47:FV48" si="1065">(FU47/$FQ$4)</f>
        <v>0</v>
      </c>
      <c r="FW47" s="13">
        <f>[2]DISP_ABR!$H$153</f>
        <v>0</v>
      </c>
      <c r="FX47" s="188">
        <f t="shared" ref="FX47:FX48" si="1066">(FW47/$FQ$4)</f>
        <v>0</v>
      </c>
      <c r="FY47" s="13">
        <f>[2]DISP_ABR!$I$153</f>
        <v>0</v>
      </c>
      <c r="FZ47" s="188">
        <f t="shared" ref="FZ47:FZ48" si="1067">(FY47/$FQ$4)</f>
        <v>0</v>
      </c>
      <c r="GA47" s="15">
        <v>0</v>
      </c>
      <c r="GB47" s="188">
        <f t="shared" ref="GB47:GB48" si="1068">(FR47/$FQ$4)</f>
        <v>0</v>
      </c>
      <c r="GC47" s="188">
        <f>((FR47-GA47)/$FQ$4)</f>
        <v>0</v>
      </c>
      <c r="GD47" s="256">
        <f t="shared" ref="GD47:GD48" si="1069">IF((AND(FS47=0,FU47=0)),0,(FU47+GA47)/(FS47+FU47+GA47))</f>
        <v>0</v>
      </c>
      <c r="GE47" s="305">
        <f t="shared" ref="GE47:GE48" si="1070">(GF47/($FQ$4*GG47))</f>
        <v>0</v>
      </c>
      <c r="GF47" s="36">
        <f>[2]DISP_ABR!$M$153</f>
        <v>0</v>
      </c>
      <c r="GG47" s="15">
        <v>21</v>
      </c>
      <c r="GI47" s="16" t="s">
        <v>56</v>
      </c>
      <c r="GJ47" s="78" t="s">
        <v>46</v>
      </c>
      <c r="GK47" s="13">
        <f>[2]DISP_MAY!D149</f>
        <v>0</v>
      </c>
      <c r="GL47" s="299">
        <f>[2]DISP_MAY!E149</f>
        <v>0</v>
      </c>
      <c r="GM47" s="13">
        <f>[2]DISP_MAY!F149</f>
        <v>0</v>
      </c>
      <c r="GN47" s="13">
        <f>[2]DISP_MAY!G149</f>
        <v>0</v>
      </c>
      <c r="GO47" s="188">
        <f>(GN47/$GJ$4)</f>
        <v>0</v>
      </c>
      <c r="GP47" s="13">
        <f>[2]DISP_MAY!$H$149</f>
        <v>0</v>
      </c>
      <c r="GQ47" s="188">
        <f t="shared" ref="GQ47:GQ48" si="1071">(GP47/$GJ$4)</f>
        <v>0</v>
      </c>
      <c r="GR47" s="13">
        <f>[2]DISP_MAY!$I$149</f>
        <v>0</v>
      </c>
      <c r="GS47" s="188">
        <f t="shared" ref="GS47:GS48" si="1072">(GR47/$GJ$4)</f>
        <v>0</v>
      </c>
      <c r="GT47" s="15">
        <v>0</v>
      </c>
      <c r="GU47" s="188">
        <f>(GK47/$GJ$4)</f>
        <v>0</v>
      </c>
      <c r="GV47" s="188">
        <f t="shared" ref="GV47:GV48" si="1073">((GK47-GT47)/$GJ$4)</f>
        <v>0</v>
      </c>
      <c r="GW47" s="256">
        <f t="shared" ref="GW47:GW48" si="1074">IF((AND(GL47=0,GN47=0)),0,(GN47+GT47)/(GL47+GN47+GT47))</f>
        <v>0</v>
      </c>
      <c r="GX47" s="305">
        <f t="shared" ref="GX47:GX48" si="1075">(GY47/($GJ$4*GZ47))</f>
        <v>0</v>
      </c>
      <c r="GY47" s="36">
        <f>[2]DISP_MAY!$M$149</f>
        <v>0</v>
      </c>
      <c r="GZ47" s="15">
        <v>21</v>
      </c>
      <c r="HB47" s="16" t="s">
        <v>56</v>
      </c>
      <c r="HC47" s="78" t="s">
        <v>46</v>
      </c>
      <c r="HD47" s="13">
        <f>[2]DISP_JUN!$D$153</f>
        <v>0</v>
      </c>
      <c r="HE47" s="299">
        <f>[2]DISP_JUN!$E$153</f>
        <v>0</v>
      </c>
      <c r="HF47" s="13">
        <v>0</v>
      </c>
      <c r="HG47" s="13">
        <v>720</v>
      </c>
      <c r="HH47" s="188">
        <f>(HG47/$HC$4)</f>
        <v>1</v>
      </c>
      <c r="HI47" s="13">
        <f>[2]DISP_JUN!$H$153</f>
        <v>0</v>
      </c>
      <c r="HJ47" s="188">
        <f>(HI47/$HC$4)</f>
        <v>0</v>
      </c>
      <c r="HK47" s="13">
        <f>[2]DISP_JUN!$I$153</f>
        <v>0</v>
      </c>
      <c r="HL47" s="188">
        <f>(HK47/$HC$4)</f>
        <v>0</v>
      </c>
      <c r="HM47" s="13">
        <v>0</v>
      </c>
      <c r="HN47" s="188">
        <f>(HD47/$HC$4)</f>
        <v>0</v>
      </c>
      <c r="HO47" s="188">
        <f>((HD47-HM47)/$HC$4)</f>
        <v>0</v>
      </c>
      <c r="HP47" s="188">
        <f>IF((AND(HE47=0,HG47=0)),0,(HG47+HM47)/(HE47+HG47+HM47))</f>
        <v>1</v>
      </c>
      <c r="HQ47" s="305">
        <f>(HR47/($HC$4*HS47))</f>
        <v>0</v>
      </c>
      <c r="HR47" s="240">
        <f>[2]DISP_JUN!$M$153</f>
        <v>0</v>
      </c>
      <c r="HS47" s="15">
        <v>21</v>
      </c>
    </row>
    <row r="48" spans="1:228" ht="13.8" hidden="1" x14ac:dyDescent="0.3">
      <c r="B48" s="78" t="s">
        <v>47</v>
      </c>
      <c r="C48" s="13">
        <f>[1]DISP_JUL!$D$155</f>
        <v>732</v>
      </c>
      <c r="D48" s="299">
        <f>[1]DISP_JUL!$E$155</f>
        <v>187</v>
      </c>
      <c r="E48" s="13">
        <f>[1]DISP_JUL!$F$155</f>
        <v>545</v>
      </c>
      <c r="F48" s="13">
        <f>[1]DISP_JUL!$G$155</f>
        <v>12</v>
      </c>
      <c r="G48" s="188">
        <f t="shared" si="1018"/>
        <v>1.6129032258064516E-2</v>
      </c>
      <c r="H48" s="13">
        <f>[1]DISP_JUL!$H$155</f>
        <v>0</v>
      </c>
      <c r="I48" s="188">
        <f t="shared" si="1019"/>
        <v>0</v>
      </c>
      <c r="J48" s="13">
        <f>[1]DISP_JUL!$I$155</f>
        <v>0</v>
      </c>
      <c r="K48" s="188">
        <f t="shared" si="1020"/>
        <v>0</v>
      </c>
      <c r="L48" s="15">
        <v>0</v>
      </c>
      <c r="M48" s="188">
        <f t="shared" si="1021"/>
        <v>0.9838709677419355</v>
      </c>
      <c r="N48" s="188">
        <f t="shared" si="1022"/>
        <v>0.9838709677419355</v>
      </c>
      <c r="O48" s="256">
        <f t="shared" ref="O48" si="1076">IF((AND(D48=0,F48=0)),0,(F48+L48)/(D48+F48+L48))</f>
        <v>6.030150753768844E-2</v>
      </c>
      <c r="P48" s="305">
        <f t="shared" si="1023"/>
        <v>0.23054275473630312</v>
      </c>
      <c r="Q48" s="88">
        <f>[1]DISP_JUL!$M$155</f>
        <v>3602</v>
      </c>
      <c r="R48" s="15">
        <v>21</v>
      </c>
      <c r="U48" s="78" t="s">
        <v>47</v>
      </c>
      <c r="V48" s="13">
        <f>[1]DISP_AGO!$D$155</f>
        <v>744</v>
      </c>
      <c r="W48" s="299">
        <f>[1]DISP_AGO!$E$155</f>
        <v>119</v>
      </c>
      <c r="X48" s="13">
        <f>[1]DISP_AGO!$F$155</f>
        <v>625</v>
      </c>
      <c r="Y48" s="13">
        <f>[1]DISP_AGO!$G$155</f>
        <v>0</v>
      </c>
      <c r="Z48" s="188">
        <f t="shared" si="1024"/>
        <v>0</v>
      </c>
      <c r="AA48" s="13">
        <f>[1]DISP_AGO!$H$155</f>
        <v>0</v>
      </c>
      <c r="AB48" s="188">
        <f t="shared" si="1025"/>
        <v>0</v>
      </c>
      <c r="AC48" s="13">
        <f>[1]DISP_AGO!$I$155</f>
        <v>0</v>
      </c>
      <c r="AD48" s="188">
        <f t="shared" si="1026"/>
        <v>0</v>
      </c>
      <c r="AE48" s="15">
        <v>0</v>
      </c>
      <c r="AF48" s="188">
        <f t="shared" si="1027"/>
        <v>1</v>
      </c>
      <c r="AG48" s="188">
        <f t="shared" si="1028"/>
        <v>1</v>
      </c>
      <c r="AH48" s="256">
        <f t="shared" si="1029"/>
        <v>0</v>
      </c>
      <c r="AI48" s="305">
        <f t="shared" si="1030"/>
        <v>0.1455453149001536</v>
      </c>
      <c r="AJ48" s="88">
        <f>[1]DISP_AGO!$M$155</f>
        <v>2274</v>
      </c>
      <c r="AK48" s="15">
        <v>21</v>
      </c>
      <c r="AN48" s="78" t="s">
        <v>47</v>
      </c>
      <c r="AO48" s="13">
        <f>[1]DISP_SEP!$D$155</f>
        <v>720</v>
      </c>
      <c r="AP48" s="299">
        <f>[1]DISP_SEP!$E$155</f>
        <v>211</v>
      </c>
      <c r="AQ48" s="13">
        <f>[1]DISP_SEP!$F$155</f>
        <v>509</v>
      </c>
      <c r="AR48" s="13">
        <f>[1]DISP_SEP!$G$155</f>
        <v>0</v>
      </c>
      <c r="AS48" s="188">
        <f t="shared" si="1031"/>
        <v>0</v>
      </c>
      <c r="AT48" s="13">
        <f>[1]DISP_SEP!$H$155</f>
        <v>0</v>
      </c>
      <c r="AU48" s="188">
        <f t="shared" si="1032"/>
        <v>0</v>
      </c>
      <c r="AV48" s="13">
        <f>[1]DISP_SEP!$I$155</f>
        <v>0</v>
      </c>
      <c r="AW48" s="188">
        <f t="shared" si="1033"/>
        <v>0</v>
      </c>
      <c r="AX48" s="15">
        <v>0</v>
      </c>
      <c r="AY48" s="188">
        <f t="shared" si="1034"/>
        <v>1</v>
      </c>
      <c r="AZ48" s="188">
        <f t="shared" si="1035"/>
        <v>1</v>
      </c>
      <c r="BA48" s="256">
        <f t="shared" si="1036"/>
        <v>0</v>
      </c>
      <c r="BB48" s="305">
        <f t="shared" si="1037"/>
        <v>0.26838624338624339</v>
      </c>
      <c r="BC48" s="88">
        <f>[1]DISP_SEP!$M$155</f>
        <v>4058</v>
      </c>
      <c r="BD48" s="15">
        <v>21</v>
      </c>
      <c r="BG48" s="78" t="s">
        <v>47</v>
      </c>
      <c r="BH48" s="13">
        <f>[1]DISP_OCT!$D$155</f>
        <v>744</v>
      </c>
      <c r="BI48" s="299">
        <f>[1]DISP_OCT!$E$155</f>
        <v>187</v>
      </c>
      <c r="BJ48" s="13">
        <f>[1]DISP_OCT!$F$155</f>
        <v>557</v>
      </c>
      <c r="BK48" s="13">
        <f>[1]DISP_OCT!$G$155</f>
        <v>0</v>
      </c>
      <c r="BL48" s="188">
        <f t="shared" si="1038"/>
        <v>0</v>
      </c>
      <c r="BM48" s="13">
        <f>[1]DISP_OCT!$H$155</f>
        <v>0</v>
      </c>
      <c r="BN48" s="188">
        <f t="shared" si="1039"/>
        <v>0</v>
      </c>
      <c r="BO48" s="13">
        <f>[1]DISP_OCT!$I$155</f>
        <v>0</v>
      </c>
      <c r="BP48" s="188">
        <f t="shared" si="1040"/>
        <v>0</v>
      </c>
      <c r="BQ48" s="15">
        <v>0</v>
      </c>
      <c r="BR48" s="188">
        <f t="shared" ref="BR48" si="1077">(BH48/$BG$4)</f>
        <v>1</v>
      </c>
      <c r="BS48" s="188">
        <f t="shared" si="1041"/>
        <v>1</v>
      </c>
      <c r="BT48" s="256">
        <f t="shared" si="1042"/>
        <v>0</v>
      </c>
      <c r="BU48" s="305">
        <f t="shared" si="1043"/>
        <v>0.22990271377368152</v>
      </c>
      <c r="BV48" s="88">
        <f>[1]DISP_OCT!$M$155</f>
        <v>3592</v>
      </c>
      <c r="BW48" s="15">
        <v>21</v>
      </c>
      <c r="BZ48" s="78" t="s">
        <v>47</v>
      </c>
      <c r="CA48" s="13">
        <f>[1]DISP_NOV!$D$155</f>
        <v>720</v>
      </c>
      <c r="CB48" s="299">
        <f>[1]DISP_NOV!$E$155</f>
        <v>232</v>
      </c>
      <c r="CC48" s="13">
        <f>[1]DISP_NOV!$F$155</f>
        <v>488</v>
      </c>
      <c r="CD48" s="13">
        <f>[1]DISP_NOV!$G$155</f>
        <v>0</v>
      </c>
      <c r="CE48" s="188">
        <f t="shared" si="1044"/>
        <v>0</v>
      </c>
      <c r="CF48" s="13">
        <f>[1]DISP_NOV!$H$155</f>
        <v>0</v>
      </c>
      <c r="CG48" s="188">
        <f t="shared" si="1045"/>
        <v>0</v>
      </c>
      <c r="CH48" s="13">
        <f>[1]DISP_NOV!$I$155</f>
        <v>0</v>
      </c>
      <c r="CI48" s="188">
        <f t="shared" si="1046"/>
        <v>0</v>
      </c>
      <c r="CJ48" s="15">
        <v>0</v>
      </c>
      <c r="CK48" s="188">
        <f t="shared" si="1047"/>
        <v>1</v>
      </c>
      <c r="CL48" s="188">
        <f t="shared" ref="CL48" si="1078">((CA48-CJ48)/$BZ$4)</f>
        <v>1</v>
      </c>
      <c r="CM48" s="256">
        <f t="shared" si="1048"/>
        <v>0</v>
      </c>
      <c r="CN48" s="305">
        <f t="shared" ref="CN48" si="1079">(CO48/($BZ$4*CP48))</f>
        <v>0.29847883597883595</v>
      </c>
      <c r="CO48" s="88">
        <f>[1]DISP_NOV!$M$155</f>
        <v>4513</v>
      </c>
      <c r="CP48" s="15">
        <v>21</v>
      </c>
      <c r="CS48" s="78" t="s">
        <v>47</v>
      </c>
      <c r="CT48" s="13">
        <f>[1]DISP_DIC!$D$155</f>
        <v>744</v>
      </c>
      <c r="CU48" s="299">
        <f>[1]DISP_DIC!$E$155</f>
        <v>75</v>
      </c>
      <c r="CV48" s="13">
        <f>[1]DISP_DIC!$F$155</f>
        <v>669</v>
      </c>
      <c r="CW48" s="13">
        <f>[1]DISP_DIC!$G$155</f>
        <v>0</v>
      </c>
      <c r="CX48" s="188">
        <f>(CW48/$CS$4)</f>
        <v>0</v>
      </c>
      <c r="CY48" s="13">
        <f>[1]DISP_DIC!$H$155</f>
        <v>0</v>
      </c>
      <c r="CZ48" s="188">
        <f>(CY48/$CS$4)</f>
        <v>0</v>
      </c>
      <c r="DA48" s="13">
        <f>[1]DISP_DIC!$I$155</f>
        <v>0</v>
      </c>
      <c r="DB48" s="188">
        <f>(DA48/$CS$4)</f>
        <v>0</v>
      </c>
      <c r="DC48" s="15">
        <v>0</v>
      </c>
      <c r="DD48" s="188">
        <f t="shared" si="439"/>
        <v>1</v>
      </c>
      <c r="DE48" s="188">
        <f t="shared" si="1049"/>
        <v>1</v>
      </c>
      <c r="DF48" s="256">
        <f t="shared" si="440"/>
        <v>0</v>
      </c>
      <c r="DG48" s="305">
        <f t="shared" si="1050"/>
        <v>9.4022017409114186E-2</v>
      </c>
      <c r="DH48" s="88">
        <f>[1]DISP_DIC!$M$155</f>
        <v>1469</v>
      </c>
      <c r="DI48" s="15">
        <v>21</v>
      </c>
      <c r="DL48" s="78" t="s">
        <v>47</v>
      </c>
      <c r="DM48" s="13">
        <f>[2]DISP_ENE!$D$155</f>
        <v>0</v>
      </c>
      <c r="DN48" s="299">
        <f>[2]DISP_ENE!$E$155</f>
        <v>0</v>
      </c>
      <c r="DO48" s="13">
        <f>[2]DISP_ENE!$F$155</f>
        <v>0</v>
      </c>
      <c r="DP48" s="13">
        <f>[2]DISP_ENE!$G$155</f>
        <v>0</v>
      </c>
      <c r="DQ48" s="188">
        <f t="shared" si="1051"/>
        <v>0</v>
      </c>
      <c r="DR48" s="13">
        <f>[2]DISP_ENE!$H$155</f>
        <v>0</v>
      </c>
      <c r="DS48" s="188">
        <f t="shared" si="933"/>
        <v>0</v>
      </c>
      <c r="DT48" s="13">
        <f>[2]DISP_ENE!$I$155</f>
        <v>0</v>
      </c>
      <c r="DU48" s="188">
        <f t="shared" si="1052"/>
        <v>0</v>
      </c>
      <c r="DV48" s="15">
        <v>0</v>
      </c>
      <c r="DW48" s="188">
        <f t="shared" si="1053"/>
        <v>0</v>
      </c>
      <c r="DX48" s="188">
        <f t="shared" ref="DX48" si="1080">((DM48-DV48)/$DL$4)</f>
        <v>0</v>
      </c>
      <c r="DY48" s="256">
        <f t="shared" ref="DY48" si="1081">IF((AND(DN48=0,DP48=0)),0,(DP48+DV48)/(DN48+DP48+DV48))</f>
        <v>0</v>
      </c>
      <c r="DZ48" s="305">
        <f t="shared" si="1054"/>
        <v>0</v>
      </c>
      <c r="EA48" s="88">
        <f>[2]DISP_ENE!$M$155</f>
        <v>0</v>
      </c>
      <c r="EB48" s="15">
        <v>21</v>
      </c>
      <c r="EE48" s="78" t="s">
        <v>47</v>
      </c>
      <c r="EF48" s="13">
        <f>[2]DISP_FEB!$D$155</f>
        <v>0</v>
      </c>
      <c r="EG48" s="299">
        <f>[2]DISP_FEB!$E$155</f>
        <v>0</v>
      </c>
      <c r="EH48" s="13">
        <f>[2]DISP_FEB!$F$155</f>
        <v>0</v>
      </c>
      <c r="EI48" s="13">
        <f>[2]DISP_FEB!$G$155</f>
        <v>0</v>
      </c>
      <c r="EJ48" s="188">
        <f t="shared" si="1055"/>
        <v>0</v>
      </c>
      <c r="EK48" s="13">
        <f>[2]DISP_FEB!$H$155</f>
        <v>0</v>
      </c>
      <c r="EL48" s="188">
        <f t="shared" si="1056"/>
        <v>0</v>
      </c>
      <c r="EM48" s="13">
        <f>[2]DISP_FEB!$I$155</f>
        <v>0</v>
      </c>
      <c r="EN48" s="188">
        <f t="shared" si="1057"/>
        <v>0</v>
      </c>
      <c r="EO48" s="15">
        <v>0</v>
      </c>
      <c r="EP48" s="188">
        <f t="shared" ref="EP48" si="1082">(EF48/$EE$4)</f>
        <v>0</v>
      </c>
      <c r="EQ48" s="162">
        <f t="shared" si="1058"/>
        <v>0</v>
      </c>
      <c r="ER48" s="256">
        <f t="shared" si="1059"/>
        <v>0</v>
      </c>
      <c r="ES48" s="305">
        <f t="shared" si="1060"/>
        <v>0</v>
      </c>
      <c r="ET48" s="88">
        <f>[2]DISP_FEB!$M$155</f>
        <v>0</v>
      </c>
      <c r="EU48" s="15">
        <v>21</v>
      </c>
      <c r="EX48" s="78" t="s">
        <v>47</v>
      </c>
      <c r="EY48" s="13">
        <f>[2]DISP_MAR!$D$155</f>
        <v>0</v>
      </c>
      <c r="EZ48" s="299">
        <f>[2]DISP_MAR!$E$155</f>
        <v>0</v>
      </c>
      <c r="FA48" s="13">
        <f>[2]DISP_MAR!$F$155</f>
        <v>0</v>
      </c>
      <c r="FB48" s="13">
        <f>[2]DISP_MAR!$G$155</f>
        <v>0</v>
      </c>
      <c r="FC48" s="188">
        <f t="shared" si="1061"/>
        <v>0</v>
      </c>
      <c r="FD48" s="13">
        <f>[2]DISP_MAR!$H$155</f>
        <v>0</v>
      </c>
      <c r="FE48" s="188">
        <f t="shared" si="1062"/>
        <v>0</v>
      </c>
      <c r="FF48" s="13">
        <f>[2]DISP_MAR!$I$155</f>
        <v>0</v>
      </c>
      <c r="FG48" s="188">
        <f t="shared" si="1063"/>
        <v>0</v>
      </c>
      <c r="FH48" s="15">
        <v>0</v>
      </c>
      <c r="FI48" s="188">
        <f t="shared" si="1064"/>
        <v>0</v>
      </c>
      <c r="FJ48" s="162">
        <f t="shared" ref="FJ48" si="1083">((EY48-FH48)/$EX$4)</f>
        <v>0</v>
      </c>
      <c r="FK48" s="256">
        <f t="shared" ref="FK48" si="1084">IF((AND(EZ48=0,FB48=0)),0,(FB48+FH48)/(EZ48+FB48+FH48))</f>
        <v>0</v>
      </c>
      <c r="FL48" s="305">
        <f t="shared" ref="FL48" si="1085">(FM48/($EX$4*FN48))</f>
        <v>0</v>
      </c>
      <c r="FM48" s="88">
        <f>[2]DISP_MAR!$M$155</f>
        <v>0</v>
      </c>
      <c r="FN48" s="15">
        <v>21</v>
      </c>
      <c r="FQ48" s="78" t="s">
        <v>47</v>
      </c>
      <c r="FR48" s="13">
        <f>[2]DISP_ABR!$D$155</f>
        <v>0</v>
      </c>
      <c r="FS48" s="299">
        <f>[2]DISP_ABR!$E$155</f>
        <v>0</v>
      </c>
      <c r="FT48" s="13">
        <f>[2]DISP_ABR!$F$155</f>
        <v>0</v>
      </c>
      <c r="FU48" s="13">
        <f>[2]DISP_ABR!$G$155</f>
        <v>0</v>
      </c>
      <c r="FV48" s="188">
        <f t="shared" si="1065"/>
        <v>0</v>
      </c>
      <c r="FW48" s="13">
        <f>[2]DISP_ABR!$H$155</f>
        <v>0</v>
      </c>
      <c r="FX48" s="188">
        <f t="shared" si="1066"/>
        <v>0</v>
      </c>
      <c r="FY48" s="13">
        <f>[2]DISP_ABR!$I$155</f>
        <v>0</v>
      </c>
      <c r="FZ48" s="188">
        <f t="shared" si="1067"/>
        <v>0</v>
      </c>
      <c r="GA48" s="15">
        <v>0</v>
      </c>
      <c r="GB48" s="188">
        <f t="shared" si="1068"/>
        <v>0</v>
      </c>
      <c r="GC48" s="188">
        <f t="shared" ref="GC48" si="1086">((FR48-GA48)/$FQ$4)</f>
        <v>0</v>
      </c>
      <c r="GD48" s="256">
        <f t="shared" si="1069"/>
        <v>0</v>
      </c>
      <c r="GE48" s="305">
        <f t="shared" si="1070"/>
        <v>0</v>
      </c>
      <c r="GF48" s="88">
        <f>[2]DISP_ABR!$M$155</f>
        <v>0</v>
      </c>
      <c r="GG48" s="15">
        <v>21</v>
      </c>
      <c r="GJ48" s="78" t="s">
        <v>47</v>
      </c>
      <c r="GK48" s="13">
        <f>[2]DISP_MAY!D151</f>
        <v>0</v>
      </c>
      <c r="GL48" s="299">
        <f>[2]DISP_MAY!E151</f>
        <v>0</v>
      </c>
      <c r="GM48" s="13">
        <f>[2]DISP_MAY!F151</f>
        <v>0</v>
      </c>
      <c r="GN48" s="13">
        <f>[2]DISP_MAY!G151</f>
        <v>0</v>
      </c>
      <c r="GO48" s="188">
        <f>(GN48/$GJ$4)</f>
        <v>0</v>
      </c>
      <c r="GP48" s="13">
        <f>[2]DISP_MAY!$H$151</f>
        <v>0</v>
      </c>
      <c r="GQ48" s="188">
        <f t="shared" si="1071"/>
        <v>0</v>
      </c>
      <c r="GR48" s="13">
        <f>[2]DISP_MAY!$I$151</f>
        <v>0</v>
      </c>
      <c r="GS48" s="188">
        <f t="shared" si="1072"/>
        <v>0</v>
      </c>
      <c r="GT48" s="15">
        <v>0</v>
      </c>
      <c r="GU48" s="188">
        <f>(GK48/$GJ$4)</f>
        <v>0</v>
      </c>
      <c r="GV48" s="188">
        <f t="shared" si="1073"/>
        <v>0</v>
      </c>
      <c r="GW48" s="256">
        <f t="shared" si="1074"/>
        <v>0</v>
      </c>
      <c r="GX48" s="305">
        <f t="shared" si="1075"/>
        <v>0</v>
      </c>
      <c r="GY48" s="88">
        <f>[2]DISP_MAY!$M$151</f>
        <v>0</v>
      </c>
      <c r="GZ48" s="15">
        <v>21</v>
      </c>
      <c r="HC48" s="78" t="s">
        <v>47</v>
      </c>
      <c r="HD48" s="13">
        <v>720</v>
      </c>
      <c r="HE48" s="299">
        <v>88</v>
      </c>
      <c r="HF48" s="13">
        <v>632</v>
      </c>
      <c r="HG48" s="13">
        <f>[2]DISP_JUN!$G$155</f>
        <v>0</v>
      </c>
      <c r="HH48" s="188">
        <f>(HG48/$HC$4)</f>
        <v>0</v>
      </c>
      <c r="HI48" s="13">
        <f>[2]DISP_JUN!$H$155</f>
        <v>0</v>
      </c>
      <c r="HJ48" s="188">
        <f>(HI48/$HC$4)</f>
        <v>0</v>
      </c>
      <c r="HK48" s="13">
        <f>[2]DISP_JUN!$I$155</f>
        <v>0</v>
      </c>
      <c r="HL48" s="188">
        <f>(HK48/$HC$4)</f>
        <v>0</v>
      </c>
      <c r="HM48" s="13">
        <v>7.4285714285714315</v>
      </c>
      <c r="HN48" s="188">
        <f t="shared" ref="HN48" si="1087">(HD48/$HC$4)</f>
        <v>1</v>
      </c>
      <c r="HO48" s="188">
        <f t="shared" ref="HO48" si="1088">((HD48-HM48)/$HC$4)</f>
        <v>0.98968253968253961</v>
      </c>
      <c r="HP48" s="188">
        <f t="shared" ref="HP48" si="1089">IF((AND(HE48=0,HG48=0)),0,(HG48+HM48)/(HE48+HG48+HM48))</f>
        <v>7.784431137724554E-2</v>
      </c>
      <c r="HQ48" s="305">
        <f t="shared" ref="HQ48" si="1090">(HR48/($HC$4*HS48))</f>
        <v>0</v>
      </c>
      <c r="HR48" s="88">
        <f>[2]DISP_JUN!$M$155</f>
        <v>0</v>
      </c>
      <c r="HS48" s="15">
        <v>21</v>
      </c>
    </row>
    <row r="49" spans="1:228" ht="13.8" hidden="1" x14ac:dyDescent="0.3">
      <c r="B49" s="51" t="s">
        <v>37</v>
      </c>
      <c r="C49" s="52">
        <f>SUM(C47:C48)</f>
        <v>732</v>
      </c>
      <c r="D49" s="300">
        <f t="shared" ref="D49:L49" si="1091">SUM(D47:D48)</f>
        <v>187</v>
      </c>
      <c r="E49" s="52">
        <f t="shared" si="1091"/>
        <v>545</v>
      </c>
      <c r="F49" s="52">
        <f t="shared" si="1091"/>
        <v>756</v>
      </c>
      <c r="G49" s="187">
        <f>(G47*R47+G48*R48)/R49</f>
        <v>0.50806451612903225</v>
      </c>
      <c r="H49" s="52">
        <f t="shared" si="1091"/>
        <v>0</v>
      </c>
      <c r="I49" s="187">
        <f>(I47*R47+I48*R48)/R49</f>
        <v>0</v>
      </c>
      <c r="J49" s="53">
        <f>SUM(J47:J48)</f>
        <v>0</v>
      </c>
      <c r="K49" s="193">
        <f>(K47*R47+K48*R48)/R49</f>
        <v>0</v>
      </c>
      <c r="L49" s="52">
        <f t="shared" si="1091"/>
        <v>0</v>
      </c>
      <c r="M49" s="187">
        <f>(M47*R47+M48*R48)/R49</f>
        <v>0.49193548387096769</v>
      </c>
      <c r="N49" s="186">
        <f>(N47*R47+N48*R48)/R49</f>
        <v>0.49193548387096769</v>
      </c>
      <c r="O49" s="186">
        <f>(O47*R47+O48*R48)/R49</f>
        <v>0.53015075376884424</v>
      </c>
      <c r="P49" s="306">
        <f>(P47*R47+P48*R48)/R49</f>
        <v>0.11527137736815155</v>
      </c>
      <c r="Q49" s="143">
        <f>SUM(Q47:Q48)</f>
        <v>3602</v>
      </c>
      <c r="R49" s="52">
        <f>SUM(R47:R48)</f>
        <v>42</v>
      </c>
      <c r="U49" s="59" t="s">
        <v>37</v>
      </c>
      <c r="V49" s="52">
        <f>SUM(V47:V48)</f>
        <v>744</v>
      </c>
      <c r="W49" s="300">
        <f t="shared" ref="W49:AE49" si="1092">SUM(W47:W48)</f>
        <v>119</v>
      </c>
      <c r="X49" s="52">
        <f t="shared" si="1092"/>
        <v>625</v>
      </c>
      <c r="Y49" s="52">
        <f t="shared" si="1092"/>
        <v>744</v>
      </c>
      <c r="Z49" s="187">
        <f>(Z47*AK47+Z48*AK48)/AK49</f>
        <v>0.5</v>
      </c>
      <c r="AA49" s="52">
        <f t="shared" si="1092"/>
        <v>0</v>
      </c>
      <c r="AB49" s="187">
        <f>(AB47*AK47+AB48*AK48)/AK49</f>
        <v>0</v>
      </c>
      <c r="AC49" s="53">
        <f>SUM(AC47:AC48)</f>
        <v>0</v>
      </c>
      <c r="AD49" s="193">
        <f>(AD47*AK47+AD48*AK48)/AK49</f>
        <v>0</v>
      </c>
      <c r="AE49" s="52">
        <f t="shared" si="1092"/>
        <v>0</v>
      </c>
      <c r="AF49" s="187">
        <f>(AF47*AK47+AF48*AK48)/AK49</f>
        <v>0.5</v>
      </c>
      <c r="AG49" s="186">
        <f>(AG47*AK47+AG48*AK48)/AK49</f>
        <v>0.5</v>
      </c>
      <c r="AH49" s="186">
        <f>(AH47*AK47+AH48*AK48)/AK49</f>
        <v>0.5</v>
      </c>
      <c r="AI49" s="306">
        <f>(AI47*AK47+AI48*AK48)/AK49</f>
        <v>7.27726574500768E-2</v>
      </c>
      <c r="AJ49" s="143">
        <f>SUM(AJ47:AJ48)</f>
        <v>2274</v>
      </c>
      <c r="AK49" s="52">
        <f>SUM(AK47:AK48)</f>
        <v>42</v>
      </c>
      <c r="AN49" s="59" t="s">
        <v>37</v>
      </c>
      <c r="AO49" s="52">
        <f>SUM(AO47:AO48)</f>
        <v>720</v>
      </c>
      <c r="AP49" s="300">
        <f t="shared" ref="AP49:AR49" si="1093">SUM(AP47:AP48)</f>
        <v>211</v>
      </c>
      <c r="AQ49" s="52">
        <f t="shared" si="1093"/>
        <v>509</v>
      </c>
      <c r="AR49" s="52">
        <f t="shared" si="1093"/>
        <v>720</v>
      </c>
      <c r="AS49" s="187">
        <f>(AS47*BD47+AS48*BD48)/BD49</f>
        <v>0.5</v>
      </c>
      <c r="AT49" s="52">
        <f t="shared" ref="AT49" si="1094">SUM(AT47:AT48)</f>
        <v>0</v>
      </c>
      <c r="AU49" s="187">
        <f>(AU47*BD47+AU48*BD48)/BD49</f>
        <v>0</v>
      </c>
      <c r="AV49" s="53">
        <f>SUM(AV47:AV48)</f>
        <v>0</v>
      </c>
      <c r="AW49" s="193">
        <f>(AW47*BD47+AW48*BD48)/BD49</f>
        <v>0</v>
      </c>
      <c r="AX49" s="52">
        <f t="shared" ref="AX49" si="1095">SUM(AX47:AX48)</f>
        <v>0</v>
      </c>
      <c r="AY49" s="187">
        <f>(AY47*BD47+AY48*BD48)/BD49</f>
        <v>0.5</v>
      </c>
      <c r="AZ49" s="186">
        <f>(AZ47*BD47+AZ48*BD48)/BD49</f>
        <v>0.5</v>
      </c>
      <c r="BA49" s="186">
        <f>(BA47*BD47+BA48*BD48)/BD49</f>
        <v>0.5</v>
      </c>
      <c r="BB49" s="306">
        <f>(BB47*BD47+BB48*BD48)/BD49</f>
        <v>0.1341931216931217</v>
      </c>
      <c r="BC49" s="143">
        <f>SUM(BC47:BC48)</f>
        <v>4058</v>
      </c>
      <c r="BD49" s="52">
        <f>SUM(BD47:BD48)</f>
        <v>42</v>
      </c>
      <c r="BG49" s="59" t="s">
        <v>37</v>
      </c>
      <c r="BH49" s="52">
        <f>SUM(BH47:BH48)</f>
        <v>744</v>
      </c>
      <c r="BI49" s="300">
        <f t="shared" ref="BI49:BK49" si="1096">SUM(BI47:BI48)</f>
        <v>187</v>
      </c>
      <c r="BJ49" s="52">
        <f t="shared" si="1096"/>
        <v>557</v>
      </c>
      <c r="BK49" s="52">
        <f t="shared" si="1096"/>
        <v>744</v>
      </c>
      <c r="BL49" s="187">
        <f>(BL47*BW47+BL48*BW48)/BW49</f>
        <v>0.5</v>
      </c>
      <c r="BM49" s="52">
        <f t="shared" ref="BM49" si="1097">SUM(BM47:BM48)</f>
        <v>0</v>
      </c>
      <c r="BN49" s="187">
        <f>(BN47*BW47+BN48*BW48)/BW49</f>
        <v>0</v>
      </c>
      <c r="BO49" s="53">
        <f>SUM(BO47:BO48)</f>
        <v>0</v>
      </c>
      <c r="BP49" s="193">
        <f>(BP47*BW47+BP48*BW48)/BW49</f>
        <v>0</v>
      </c>
      <c r="BQ49" s="52">
        <f t="shared" ref="BQ49" si="1098">SUM(BQ47:BQ48)</f>
        <v>0</v>
      </c>
      <c r="BR49" s="187">
        <f>(BR47*BW47+BR48*BW48)/BW49</f>
        <v>0.5</v>
      </c>
      <c r="BS49" s="186">
        <f>(BS47*BW47+BS48*BW48)/BW49</f>
        <v>0.5</v>
      </c>
      <c r="BT49" s="186">
        <f>(BT47*BW47+BT48*BW48)/BW49</f>
        <v>0.5</v>
      </c>
      <c r="BU49" s="306">
        <f>(BU47*BW47+BU48*BW48)/BW49</f>
        <v>0.11495135688684076</v>
      </c>
      <c r="BV49" s="143">
        <f>SUM(BV47:BV48)</f>
        <v>3592</v>
      </c>
      <c r="BW49" s="52">
        <f>SUM(BW47:BW48)</f>
        <v>42</v>
      </c>
      <c r="BZ49" s="59" t="s">
        <v>37</v>
      </c>
      <c r="CA49" s="52">
        <f>SUM(CA47:CA48)</f>
        <v>720</v>
      </c>
      <c r="CB49" s="300">
        <f t="shared" ref="CB49:CD49" si="1099">SUM(CB47:CB48)</f>
        <v>232</v>
      </c>
      <c r="CC49" s="52">
        <f t="shared" si="1099"/>
        <v>488</v>
      </c>
      <c r="CD49" s="52">
        <f t="shared" si="1099"/>
        <v>720</v>
      </c>
      <c r="CE49" s="187">
        <f>(CE47*CP47+CE48*CP48)/CP49</f>
        <v>0.5</v>
      </c>
      <c r="CF49" s="52">
        <f t="shared" ref="CF49" si="1100">SUM(CF47:CF48)</f>
        <v>0</v>
      </c>
      <c r="CG49" s="187">
        <f>(CG47*CP47+CG48*CP48)/CP49</f>
        <v>0</v>
      </c>
      <c r="CH49" s="53">
        <f>SUM(CH47:CH48)</f>
        <v>0</v>
      </c>
      <c r="CI49" s="193">
        <f>(CI47*CP47+CI48*CP48)/CP49</f>
        <v>0</v>
      </c>
      <c r="CJ49" s="52">
        <f t="shared" ref="CJ49" si="1101">SUM(CJ47:CJ48)</f>
        <v>0</v>
      </c>
      <c r="CK49" s="187">
        <f>(CK47*CP47+CK48*CP48)/CP49</f>
        <v>0.5</v>
      </c>
      <c r="CL49" s="186">
        <f>(CL47*CP47+CL48*CP48)/CP49</f>
        <v>0.5</v>
      </c>
      <c r="CM49" s="186">
        <f>(CM47*CP47+CM48*CP48)/CP49</f>
        <v>0.5</v>
      </c>
      <c r="CN49" s="306">
        <f>(CN47*CP47+CN48*CP48)/CP49</f>
        <v>0.14923941798941798</v>
      </c>
      <c r="CO49" s="143">
        <f>SUM(CO47:CO48)</f>
        <v>4513</v>
      </c>
      <c r="CP49" s="52">
        <f>SUM(CP47:CP48)</f>
        <v>42</v>
      </c>
      <c r="CS49" s="51" t="s">
        <v>37</v>
      </c>
      <c r="CT49" s="52">
        <f>SUM(CT47:CT48)</f>
        <v>744</v>
      </c>
      <c r="CU49" s="300">
        <f t="shared" ref="CU49:CW49" si="1102">SUM(CU47:CU48)</f>
        <v>75</v>
      </c>
      <c r="CV49" s="52">
        <f t="shared" si="1102"/>
        <v>669</v>
      </c>
      <c r="CW49" s="52">
        <f t="shared" si="1102"/>
        <v>744</v>
      </c>
      <c r="CX49" s="187">
        <f>(CX47*DI47+CX48*DI48)/DI49</f>
        <v>0.5</v>
      </c>
      <c r="CY49" s="52">
        <f t="shared" ref="CY49" si="1103">SUM(CY47:CY48)</f>
        <v>0</v>
      </c>
      <c r="CZ49" s="187">
        <f>(CZ47*DI47+CZ48*DI48)/DI49</f>
        <v>0</v>
      </c>
      <c r="DA49" s="53">
        <f>SUM(DA47:DA48)</f>
        <v>0</v>
      </c>
      <c r="DB49" s="193">
        <f>(DB47*DI47+DB48*DI48)/DI49</f>
        <v>0</v>
      </c>
      <c r="DC49" s="52">
        <f t="shared" ref="DC49" si="1104">SUM(DC47:DC48)</f>
        <v>0</v>
      </c>
      <c r="DD49" s="187">
        <f>(DD47*DI47+DD48*DI48)/DI49</f>
        <v>0.5</v>
      </c>
      <c r="DE49" s="186">
        <f>(DE47*DI47+DE48*DI48)/DI49</f>
        <v>0.5</v>
      </c>
      <c r="DF49" s="186">
        <f>(DF47*DI47+DF48*DI48)/DI49</f>
        <v>0.5</v>
      </c>
      <c r="DG49" s="306">
        <f>(DG47*DI47+DG48*DI48)/DI49</f>
        <v>4.7011008704557093E-2</v>
      </c>
      <c r="DH49" s="143">
        <f>SUM(DH47:DH48)</f>
        <v>1469</v>
      </c>
      <c r="DI49" s="52">
        <f>SUM(DI47:DI48)</f>
        <v>42</v>
      </c>
      <c r="DL49" s="59" t="s">
        <v>37</v>
      </c>
      <c r="DM49" s="52">
        <f>SUM(DM47:DM48)</f>
        <v>0</v>
      </c>
      <c r="DN49" s="300">
        <f t="shared" ref="DN49:DP49" si="1105">SUM(DN47:DN48)</f>
        <v>0</v>
      </c>
      <c r="DO49" s="52">
        <f t="shared" si="1105"/>
        <v>0</v>
      </c>
      <c r="DP49" s="52">
        <f t="shared" si="1105"/>
        <v>0</v>
      </c>
      <c r="DQ49" s="187">
        <f>(DQ47*EB47+DQ48*EB48)/EB49</f>
        <v>0</v>
      </c>
      <c r="DR49" s="52">
        <f t="shared" ref="DR49" si="1106">SUM(DR47:DR48)</f>
        <v>0</v>
      </c>
      <c r="DS49" s="187">
        <f>(DS47*EB47+DS48*EB48)/EB49</f>
        <v>0</v>
      </c>
      <c r="DT49" s="53">
        <f>SUM(DT47:DT48)</f>
        <v>0</v>
      </c>
      <c r="DU49" s="193">
        <f>(DU47*EB47+DU48*EB48)/EB49</f>
        <v>0</v>
      </c>
      <c r="DV49" s="52">
        <f t="shared" ref="DV49" si="1107">SUM(DV47:DV48)</f>
        <v>0</v>
      </c>
      <c r="DW49" s="187">
        <f>(DW47*EB47+DW48*EB48)/EB49</f>
        <v>0</v>
      </c>
      <c r="DX49" s="186">
        <f>(DX47*EB47+DX48*EB48)/EB49</f>
        <v>0</v>
      </c>
      <c r="DY49" s="186">
        <f>(DY47*EB47+DY48*EB48)/EB49</f>
        <v>0</v>
      </c>
      <c r="DZ49" s="306">
        <f>(DZ47*EB47+DZ48*EB48)/EB49</f>
        <v>0</v>
      </c>
      <c r="EA49" s="143">
        <f>SUM(EA47:EA48)</f>
        <v>0</v>
      </c>
      <c r="EB49" s="52">
        <f>SUM(EB47:EB48)</f>
        <v>42</v>
      </c>
      <c r="EC49" s="36"/>
      <c r="EE49" s="51" t="s">
        <v>37</v>
      </c>
      <c r="EF49" s="52">
        <f>SUM(EF47:EF48)</f>
        <v>0</v>
      </c>
      <c r="EG49" s="300">
        <f t="shared" ref="EG49:EI49" si="1108">SUM(EG47:EG48)</f>
        <v>0</v>
      </c>
      <c r="EH49" s="52">
        <f t="shared" si="1108"/>
        <v>0</v>
      </c>
      <c r="EI49" s="52">
        <f t="shared" si="1108"/>
        <v>0</v>
      </c>
      <c r="EJ49" s="187">
        <f>(EJ47*EU47+EJ48*EU48)/EU49</f>
        <v>0</v>
      </c>
      <c r="EK49" s="52">
        <f t="shared" ref="EK49" si="1109">SUM(EK47:EK48)</f>
        <v>0</v>
      </c>
      <c r="EL49" s="187">
        <f>(EL47*EU47+EL48*EU48)/EU49</f>
        <v>0</v>
      </c>
      <c r="EM49" s="53">
        <f>SUM(EM47:EM48)</f>
        <v>0</v>
      </c>
      <c r="EN49" s="193">
        <f>(EN47*EU47+EN48*EU48)/EU49</f>
        <v>0</v>
      </c>
      <c r="EO49" s="52">
        <f t="shared" ref="EO49" si="1110">SUM(EO47:EO48)</f>
        <v>0</v>
      </c>
      <c r="EP49" s="187">
        <f>(EP47*EU47+EP48*EU48)/EU49</f>
        <v>0</v>
      </c>
      <c r="EQ49" s="163">
        <f>(EQ47*EU47+EQ48*EU48)/EU49</f>
        <v>0</v>
      </c>
      <c r="ER49" s="186">
        <f>(ER47*EU47+ER48*EU48)/EU49</f>
        <v>0</v>
      </c>
      <c r="ES49" s="306">
        <f>(ES47*EU47+ES48*EU48)/EU49</f>
        <v>0</v>
      </c>
      <c r="ET49" s="143">
        <f>SUM(ET47:ET48)</f>
        <v>0</v>
      </c>
      <c r="EU49" s="52">
        <f>SUM(EU47:EU48)</f>
        <v>42</v>
      </c>
      <c r="EX49" s="51" t="s">
        <v>37</v>
      </c>
      <c r="EY49" s="52">
        <f>SUM(EY47:EY48)</f>
        <v>0</v>
      </c>
      <c r="EZ49" s="300">
        <f t="shared" ref="EZ49:FB49" si="1111">SUM(EZ47:EZ48)</f>
        <v>0</v>
      </c>
      <c r="FA49" s="52">
        <f t="shared" si="1111"/>
        <v>0</v>
      </c>
      <c r="FB49" s="52">
        <f t="shared" si="1111"/>
        <v>0</v>
      </c>
      <c r="FC49" s="187">
        <f>(FC47*FN47+FC48*FN48)/FN49</f>
        <v>0</v>
      </c>
      <c r="FD49" s="52">
        <f t="shared" ref="FD49" si="1112">SUM(FD47:FD48)</f>
        <v>0</v>
      </c>
      <c r="FE49" s="187">
        <f>(FE47*FN47+FE48*FN48)/FN49</f>
        <v>0</v>
      </c>
      <c r="FF49" s="53">
        <f>SUM(FF47:FF48)</f>
        <v>0</v>
      </c>
      <c r="FG49" s="193">
        <f>(FG47*FN47+FG48*FN48)/FN49</f>
        <v>0</v>
      </c>
      <c r="FH49" s="52">
        <f t="shared" ref="FH49" si="1113">SUM(FH47:FH48)</f>
        <v>0</v>
      </c>
      <c r="FI49" s="187">
        <f>(FI47*FN47+FI48*FN48)/FN49</f>
        <v>0</v>
      </c>
      <c r="FJ49" s="163">
        <f>(FJ47*FN47+FJ48*FN48)/FN49</f>
        <v>0</v>
      </c>
      <c r="FK49" s="186">
        <f>(FK47*FN47+FK48*FN48)/FN49</f>
        <v>0</v>
      </c>
      <c r="FL49" s="306">
        <f>(FL47*FN47+FL48*FN48)/FN49</f>
        <v>0</v>
      </c>
      <c r="FM49" s="143">
        <f>SUM(FM47:FM48)</f>
        <v>0</v>
      </c>
      <c r="FN49" s="52">
        <f>SUM(FN47:FN48)</f>
        <v>42</v>
      </c>
      <c r="FO49" s="36"/>
      <c r="FQ49" s="51" t="s">
        <v>37</v>
      </c>
      <c r="FR49" s="52">
        <f>SUM(FR47:FR48)</f>
        <v>0</v>
      </c>
      <c r="FS49" s="300">
        <f t="shared" ref="FS49:FU49" si="1114">SUM(FS47:FS48)</f>
        <v>0</v>
      </c>
      <c r="FT49" s="52">
        <f t="shared" si="1114"/>
        <v>0</v>
      </c>
      <c r="FU49" s="52">
        <f t="shared" si="1114"/>
        <v>0</v>
      </c>
      <c r="FV49" s="187">
        <f>(FV47*GG47+FV48*GG48)/GG49</f>
        <v>0</v>
      </c>
      <c r="FW49" s="52">
        <f t="shared" ref="FW49" si="1115">SUM(FW47:FW48)</f>
        <v>0</v>
      </c>
      <c r="FX49" s="187">
        <f>(FX47*GG47+FX48*GG48)/GG49</f>
        <v>0</v>
      </c>
      <c r="FY49" s="53">
        <f>SUM(FY47:FY48)</f>
        <v>0</v>
      </c>
      <c r="FZ49" s="193">
        <f>(FZ47*GG47+FZ48*GG48)/GG49</f>
        <v>0</v>
      </c>
      <c r="GA49" s="52">
        <f t="shared" ref="GA49" si="1116">SUM(GA47:GA48)</f>
        <v>0</v>
      </c>
      <c r="GB49" s="187">
        <f>(GB47*GG47+GB48*GG48)/GG49</f>
        <v>0</v>
      </c>
      <c r="GC49" s="186">
        <f>(GC47*GG47+GC48*GG48)/GG49</f>
        <v>0</v>
      </c>
      <c r="GD49" s="186">
        <f>(GD47*GG47+GD48*GG48)/GG49</f>
        <v>0</v>
      </c>
      <c r="GE49" s="306">
        <f>(GE47*GG47+GE48*GG48)/GG49</f>
        <v>0</v>
      </c>
      <c r="GF49" s="143">
        <f>SUM(GF47:GF48)</f>
        <v>0</v>
      </c>
      <c r="GG49" s="52">
        <f>SUM(GG47:GG48)</f>
        <v>42</v>
      </c>
      <c r="GH49" s="36"/>
      <c r="GJ49" s="59" t="s">
        <v>37</v>
      </c>
      <c r="GK49" s="52">
        <f>SUM(GK47:GK48)</f>
        <v>0</v>
      </c>
      <c r="GL49" s="300">
        <f t="shared" ref="GL49:GN49" si="1117">SUM(GL47:GL48)</f>
        <v>0</v>
      </c>
      <c r="GM49" s="52">
        <f t="shared" si="1117"/>
        <v>0</v>
      </c>
      <c r="GN49" s="52">
        <f t="shared" si="1117"/>
        <v>0</v>
      </c>
      <c r="GO49" s="187">
        <f>(GO47*GZ47+GO48*GZ48)/GZ49</f>
        <v>0</v>
      </c>
      <c r="GP49" s="52">
        <f t="shared" ref="GP49" si="1118">SUM(GP47:GP48)</f>
        <v>0</v>
      </c>
      <c r="GQ49" s="187">
        <f>(GQ47*GZ47+GQ48*GZ48)/GZ49</f>
        <v>0</v>
      </c>
      <c r="GR49" s="53">
        <f>SUM(GR47:GR48)</f>
        <v>0</v>
      </c>
      <c r="GS49" s="193">
        <f>(GS47*GZ47+GS48*GZ48)/GZ49</f>
        <v>0</v>
      </c>
      <c r="GT49" s="52">
        <f t="shared" ref="GT49" si="1119">SUM(GT47:GT48)</f>
        <v>0</v>
      </c>
      <c r="GU49" s="187">
        <f>(GU47*GZ47+GU48*GZ48)/GZ49</f>
        <v>0</v>
      </c>
      <c r="GV49" s="186">
        <f>(GV47*GZ47+GV48*GZ48)/GZ49</f>
        <v>0</v>
      </c>
      <c r="GW49" s="186">
        <f>(GW47*GZ47+GW48*GZ48)/GZ49</f>
        <v>0</v>
      </c>
      <c r="GX49" s="306">
        <f>(GX47*GZ47+GX48*GZ48)/GZ49</f>
        <v>0</v>
      </c>
      <c r="GY49" s="143">
        <f>SUM(GY47:GY48)</f>
        <v>0</v>
      </c>
      <c r="GZ49" s="52">
        <f>SUM(GZ47:GZ48)</f>
        <v>42</v>
      </c>
      <c r="HA49" s="36"/>
      <c r="HC49" s="81" t="s">
        <v>37</v>
      </c>
      <c r="HD49" s="52">
        <f>SUM(HD47:HD48)</f>
        <v>720</v>
      </c>
      <c r="HE49" s="300">
        <f t="shared" ref="HE49:HG49" si="1120">SUM(HE47:HE48)</f>
        <v>88</v>
      </c>
      <c r="HF49" s="52">
        <f t="shared" si="1120"/>
        <v>632</v>
      </c>
      <c r="HG49" s="52">
        <f t="shared" si="1120"/>
        <v>720</v>
      </c>
      <c r="HH49" s="187">
        <f>(HH47*HS47+HH48*HS48)/HS49</f>
        <v>0.5</v>
      </c>
      <c r="HI49" s="52">
        <f t="shared" ref="HI49" si="1121">SUM(HI47:HI48)</f>
        <v>0</v>
      </c>
      <c r="HJ49" s="187">
        <f>(HJ47*HS47+HJ48*HS48)/HS49</f>
        <v>0</v>
      </c>
      <c r="HK49" s="53">
        <f>SUM(HK47:HK48)</f>
        <v>0</v>
      </c>
      <c r="HL49" s="193">
        <f>(HL47*HS47+HL48*HS48)/HS49</f>
        <v>0</v>
      </c>
      <c r="HM49" s="53">
        <f t="shared" ref="HM49" si="1122">SUM(HM47:HM48)</f>
        <v>7.4285714285714315</v>
      </c>
      <c r="HN49" s="187">
        <f>(HN47*HS47+HN48*HS48)/HS49</f>
        <v>0.5</v>
      </c>
      <c r="HO49" s="186">
        <f>(HO47*HS47+HO48*HS48)/HS49</f>
        <v>0.4948412698412698</v>
      </c>
      <c r="HP49" s="186">
        <f>(HP47*HS47+HP48*HS48)/HS49</f>
        <v>0.53892215568862278</v>
      </c>
      <c r="HQ49" s="306">
        <f>(HQ47*HS47+HQ48*HS48)/HS49</f>
        <v>0</v>
      </c>
      <c r="HR49" s="143">
        <f>SUM(HR47:HR48)</f>
        <v>0</v>
      </c>
      <c r="HS49" s="52">
        <f>SUM(HS47:HS48)</f>
        <v>42</v>
      </c>
      <c r="HT49" s="36"/>
    </row>
    <row r="50" spans="1:228" ht="13.8" hidden="1" x14ac:dyDescent="0.3">
      <c r="A50" s="16" t="s">
        <v>57</v>
      </c>
      <c r="B50" s="78" t="s">
        <v>46</v>
      </c>
      <c r="C50" s="15">
        <f>[1]DISP_JUL!$D$159</f>
        <v>744</v>
      </c>
      <c r="D50" s="296">
        <f>[1]DISP_JUL!$E$159</f>
        <v>200</v>
      </c>
      <c r="E50" s="15">
        <f>[1]DISP_JUL!$F$159</f>
        <v>544</v>
      </c>
      <c r="F50" s="15">
        <f>[1]DISP_JUL!$G$159</f>
        <v>0</v>
      </c>
      <c r="G50" s="188">
        <f t="shared" ref="G50:G51" si="1123">(F50/$B$4)</f>
        <v>0</v>
      </c>
      <c r="H50" s="15">
        <f>[1]DISP_JUL!$H$159</f>
        <v>0</v>
      </c>
      <c r="I50" s="188">
        <f t="shared" ref="I50:I51" si="1124">(H50/$B$4)</f>
        <v>0</v>
      </c>
      <c r="J50" s="15">
        <f>[1]DISP_JUL!$I$159</f>
        <v>0</v>
      </c>
      <c r="K50" s="188">
        <f t="shared" ref="K50:K51" si="1125">(J50/$B$4)</f>
        <v>0</v>
      </c>
      <c r="L50" s="15">
        <v>0</v>
      </c>
      <c r="M50" s="188">
        <f t="shared" ref="M50:M51" si="1126">(C50/$B$4)</f>
        <v>1</v>
      </c>
      <c r="N50" s="188">
        <f t="shared" ref="N50:N51" si="1127">((C50-L50)/$B$4)</f>
        <v>1</v>
      </c>
      <c r="O50" s="256">
        <f>IF((AND(D50=0,F50=0)),0,(F50+L50)/(D50+F50+L50))</f>
        <v>0</v>
      </c>
      <c r="P50" s="305">
        <f t="shared" ref="P50:P51" si="1128">(Q50/($B$4*R50))</f>
        <v>0.24910394265232974</v>
      </c>
      <c r="Q50" s="88">
        <f>[1]DISP_JUL!$M$159</f>
        <v>3892</v>
      </c>
      <c r="R50" s="15">
        <v>21</v>
      </c>
      <c r="T50" s="16" t="s">
        <v>57</v>
      </c>
      <c r="U50" s="78" t="s">
        <v>46</v>
      </c>
      <c r="V50" s="15">
        <f>[1]DISP_AGO!$D$159</f>
        <v>744</v>
      </c>
      <c r="W50" s="296">
        <f>[1]DISP_AGO!$E$159</f>
        <v>134</v>
      </c>
      <c r="X50" s="15">
        <f>[1]DISP_AGO!$F$159</f>
        <v>610</v>
      </c>
      <c r="Y50" s="15">
        <f>[1]DISP_AGO!$G$159</f>
        <v>0</v>
      </c>
      <c r="Z50" s="188">
        <f t="shared" ref="Z50:Z51" si="1129">(Y50/$U$4)</f>
        <v>0</v>
      </c>
      <c r="AA50" s="15">
        <f>[1]DISP_AGO!$H$159</f>
        <v>0</v>
      </c>
      <c r="AB50" s="188">
        <f t="shared" ref="AB50:AB51" si="1130">(AA50/$U$4)</f>
        <v>0</v>
      </c>
      <c r="AC50" s="15">
        <f>[1]DISP_AGO!$I$159</f>
        <v>0</v>
      </c>
      <c r="AD50" s="188">
        <f t="shared" ref="AD50:AD51" si="1131">(AC50/$U$4)</f>
        <v>0</v>
      </c>
      <c r="AE50" s="15">
        <v>0</v>
      </c>
      <c r="AF50" s="188">
        <f t="shared" ref="AF50:AF51" si="1132">(V50/$U$4)</f>
        <v>1</v>
      </c>
      <c r="AG50" s="188">
        <f t="shared" ref="AG50:AG51" si="1133">((V50-AE50)/$U$4)</f>
        <v>1</v>
      </c>
      <c r="AH50" s="256">
        <f t="shared" ref="AH50:AH51" si="1134">IF((AND(W50=0,Y50=0)),0,(Y50+AE50)/(W50+Y50))</f>
        <v>0</v>
      </c>
      <c r="AI50" s="305">
        <f t="shared" ref="AI50:AI51" si="1135">(AJ50/($U$4*AK50))</f>
        <v>0.16717869943676394</v>
      </c>
      <c r="AJ50" s="88">
        <f>[1]DISP_AGO!$M$159</f>
        <v>2612</v>
      </c>
      <c r="AK50" s="15">
        <v>21</v>
      </c>
      <c r="AM50" s="16" t="s">
        <v>57</v>
      </c>
      <c r="AN50" s="78" t="s">
        <v>46</v>
      </c>
      <c r="AO50" s="15">
        <f>[1]DISP_SEP!$D$159</f>
        <v>720</v>
      </c>
      <c r="AP50" s="296">
        <f>[1]DISP_SEP!$E$159</f>
        <v>245</v>
      </c>
      <c r="AQ50" s="15">
        <f>[1]DISP_SEP!$F$159</f>
        <v>475</v>
      </c>
      <c r="AR50" s="15">
        <f>[1]DISP_SEP!$G$159</f>
        <v>0</v>
      </c>
      <c r="AS50" s="188">
        <f t="shared" ref="AS50:AS51" si="1136">(AR50/$AN$4)</f>
        <v>0</v>
      </c>
      <c r="AT50" s="15">
        <f>[1]DISP_SEP!$H$159</f>
        <v>0</v>
      </c>
      <c r="AU50" s="188">
        <f t="shared" ref="AU50:AU51" si="1137">(AT50/$AN$4)</f>
        <v>0</v>
      </c>
      <c r="AV50" s="15">
        <f>[1]DISP_SEP!$I$159</f>
        <v>0</v>
      </c>
      <c r="AW50" s="188">
        <f t="shared" ref="AW50:AW51" si="1138">(AV50/$AN$4)</f>
        <v>0</v>
      </c>
      <c r="AX50" s="15">
        <v>0</v>
      </c>
      <c r="AY50" s="188">
        <f t="shared" ref="AY50:AY51" si="1139">(AO50/$AN$4)</f>
        <v>1</v>
      </c>
      <c r="AZ50" s="188">
        <f t="shared" ref="AZ50:AZ51" si="1140">((AO50-AX50)/$AN$4)</f>
        <v>1</v>
      </c>
      <c r="BA50" s="256">
        <f t="shared" ref="BA50:BA51" si="1141">IF((AND(AP50=0,AR50=0)),0,(AR50+AX50)/(AP50+AR50+AX50))</f>
        <v>0</v>
      </c>
      <c r="BB50" s="305">
        <f t="shared" ref="BB50:BB51" si="1142">(BC50/($AN$4*BD50))</f>
        <v>0.31898148148148148</v>
      </c>
      <c r="BC50" s="88">
        <f>[1]DISP_SEP!$M$159</f>
        <v>4823</v>
      </c>
      <c r="BD50" s="15">
        <v>21</v>
      </c>
      <c r="BF50" s="16" t="s">
        <v>57</v>
      </c>
      <c r="BG50" s="78" t="s">
        <v>46</v>
      </c>
      <c r="BH50" s="15">
        <f>[1]DISP_OCT!$D$159</f>
        <v>744</v>
      </c>
      <c r="BI50" s="296">
        <f>[1]DISP_OCT!$E$159</f>
        <v>146</v>
      </c>
      <c r="BJ50" s="15">
        <f>[1]DISP_OCT!$F$159</f>
        <v>598</v>
      </c>
      <c r="BK50" s="15">
        <f>[1]DISP_OCT!$G$159</f>
        <v>0</v>
      </c>
      <c r="BL50" s="188">
        <f t="shared" ref="BL50:BL51" si="1143">(BK50/$BG$4)</f>
        <v>0</v>
      </c>
      <c r="BM50" s="15">
        <f>[1]DISP_OCT!$H$159</f>
        <v>0</v>
      </c>
      <c r="BN50" s="188">
        <f t="shared" ref="BN50:BN51" si="1144">(BM50/$BG$4)</f>
        <v>0</v>
      </c>
      <c r="BO50" s="15">
        <f>[1]DISP_OCT!$I$159</f>
        <v>0</v>
      </c>
      <c r="BP50" s="188">
        <f t="shared" ref="BP50:BP51" si="1145">(BO50/$BG$4)</f>
        <v>0</v>
      </c>
      <c r="BQ50" s="15">
        <v>0</v>
      </c>
      <c r="BR50" s="188">
        <f>(BH50/$BG$4)</f>
        <v>1</v>
      </c>
      <c r="BS50" s="188">
        <f t="shared" ref="BS50:BS51" si="1146">((BH50-BQ50)/$BG$4)</f>
        <v>1</v>
      </c>
      <c r="BT50" s="256">
        <f t="shared" ref="BT50:BT51" si="1147">IF((AND(BI50=0,BK50=0)),0,(BK50+BQ50)/(BI50+BK50+BQ50))</f>
        <v>0</v>
      </c>
      <c r="BU50" s="305">
        <f t="shared" ref="BU50:BU51" si="1148">(BV50/($BG$4*BW50))</f>
        <v>0.16801075268817203</v>
      </c>
      <c r="BV50" s="88">
        <f>[1]DISP_OCT!$M$159</f>
        <v>2625</v>
      </c>
      <c r="BW50" s="15">
        <v>21</v>
      </c>
      <c r="BY50" s="16" t="s">
        <v>57</v>
      </c>
      <c r="BZ50" s="78" t="s">
        <v>46</v>
      </c>
      <c r="CA50" s="15">
        <f>[1]DISP_NOV!$D$159</f>
        <v>720</v>
      </c>
      <c r="CB50" s="296">
        <f>[1]DISP_NOV!$E$159</f>
        <v>209</v>
      </c>
      <c r="CC50" s="15">
        <f>[1]DISP_NOV!$F$159</f>
        <v>511</v>
      </c>
      <c r="CD50" s="15">
        <f>[1]DISP_NOV!$G$159</f>
        <v>0</v>
      </c>
      <c r="CE50" s="188">
        <f t="shared" ref="CE50:CE51" si="1149">(CD50/$BZ$4)</f>
        <v>0</v>
      </c>
      <c r="CF50" s="15">
        <f>[1]DISP_NOV!$H$159</f>
        <v>0</v>
      </c>
      <c r="CG50" s="188">
        <f t="shared" ref="CG50:CG51" si="1150">(CF50/$BZ$4)</f>
        <v>0</v>
      </c>
      <c r="CH50" s="15">
        <f>[1]DISP_NOV!$I$159</f>
        <v>0</v>
      </c>
      <c r="CI50" s="188">
        <f t="shared" ref="CI50:CI51" si="1151">(CH50/$BZ$4)</f>
        <v>0</v>
      </c>
      <c r="CJ50" s="15">
        <v>0</v>
      </c>
      <c r="CK50" s="188">
        <f t="shared" ref="CK50:CK51" si="1152">(CA50/$BZ$4)</f>
        <v>1</v>
      </c>
      <c r="CL50" s="188">
        <f>((CA50-CJ50)/$BZ$4)</f>
        <v>1</v>
      </c>
      <c r="CM50" s="256">
        <f t="shared" ref="CM50:CM51" si="1153">IF((AND(CB50=0,CD50=0)),0,(CD50+CJ50)/(CB50+CD50+CJ50))</f>
        <v>0</v>
      </c>
      <c r="CN50" s="305">
        <f>(CO50/($BZ$4*CP50))</f>
        <v>0.27890211640211643</v>
      </c>
      <c r="CO50" s="88">
        <f>[1]DISP_NOV!$M$159</f>
        <v>4217</v>
      </c>
      <c r="CP50" s="15">
        <v>21</v>
      </c>
      <c r="CR50" s="16" t="s">
        <v>57</v>
      </c>
      <c r="CS50" s="78" t="s">
        <v>46</v>
      </c>
      <c r="CT50" s="15">
        <f>[1]DISP_DIC!$D$159</f>
        <v>744</v>
      </c>
      <c r="CU50" s="296">
        <f>[1]DISP_DIC!$E$159</f>
        <v>72</v>
      </c>
      <c r="CV50" s="15">
        <f>[1]DISP_DIC!$F$159</f>
        <v>672</v>
      </c>
      <c r="CW50" s="15">
        <f>[1]DISP_DIC!$G$159</f>
        <v>0</v>
      </c>
      <c r="CX50" s="188">
        <f>(CW50/$CS$4)</f>
        <v>0</v>
      </c>
      <c r="CY50" s="15">
        <f>[1]DISP_DIC!$H$159</f>
        <v>0</v>
      </c>
      <c r="CZ50" s="188">
        <f>(CY50/$CS$4)</f>
        <v>0</v>
      </c>
      <c r="DA50" s="15">
        <f>[1]DISP_DIC!$I$159</f>
        <v>0</v>
      </c>
      <c r="DB50" s="188">
        <f>(DA50/$CS$4)</f>
        <v>0</v>
      </c>
      <c r="DC50" s="15">
        <v>0</v>
      </c>
      <c r="DD50" s="188">
        <f t="shared" si="439"/>
        <v>1</v>
      </c>
      <c r="DE50" s="188">
        <f t="shared" ref="DE50:DE51" si="1154">((CT50-DC50)/$CS$4)</f>
        <v>1</v>
      </c>
      <c r="DF50" s="256">
        <f t="shared" si="440"/>
        <v>0</v>
      </c>
      <c r="DG50" s="305">
        <f t="shared" ref="DG50:DG51" si="1155">(DH50/($CS$4*DI50))</f>
        <v>9.1269841269841265E-2</v>
      </c>
      <c r="DH50" s="88">
        <f>[1]DISP_DIC!$M$159</f>
        <v>1426</v>
      </c>
      <c r="DI50" s="15">
        <v>21</v>
      </c>
      <c r="DK50" s="16" t="s">
        <v>57</v>
      </c>
      <c r="DL50" s="78" t="s">
        <v>46</v>
      </c>
      <c r="DM50" s="15">
        <f>[2]DISP_ENE!$D$159</f>
        <v>0</v>
      </c>
      <c r="DN50" s="296">
        <f>[2]DISP_ENE!$E$159</f>
        <v>0</v>
      </c>
      <c r="DO50" s="15">
        <f>[2]DISP_ENE!$F$159</f>
        <v>0</v>
      </c>
      <c r="DP50" s="15">
        <f>[2]DISP_ENE!$G$159</f>
        <v>0</v>
      </c>
      <c r="DQ50" s="188">
        <f t="shared" ref="DQ50:DQ51" si="1156">(DP50/$DL$4)</f>
        <v>0</v>
      </c>
      <c r="DR50" s="15">
        <f>[2]DISP_ENE!$H$159</f>
        <v>0</v>
      </c>
      <c r="DS50" s="188">
        <f t="shared" si="933"/>
        <v>0</v>
      </c>
      <c r="DT50" s="15">
        <f>[2]DISP_ENE!$I$159</f>
        <v>0</v>
      </c>
      <c r="DU50" s="188">
        <f t="shared" ref="DU50:DU51" si="1157">(DT50/$DL$4)</f>
        <v>0</v>
      </c>
      <c r="DV50" s="15">
        <v>0</v>
      </c>
      <c r="DW50" s="188">
        <f t="shared" ref="DW50:DW51" si="1158">(DM50/$DL$4)</f>
        <v>0</v>
      </c>
      <c r="DX50" s="188">
        <f>((DM50-DV50)/$DL$4)</f>
        <v>0</v>
      </c>
      <c r="DY50" s="256">
        <f>IF((AND(DN50=0,DP50=0)),0,(DP50+DV50)/(DN50+DP50+DV50))</f>
        <v>0</v>
      </c>
      <c r="DZ50" s="305">
        <f t="shared" ref="DZ50:DZ51" si="1159">(EA50/($DL$4*EB50))</f>
        <v>0</v>
      </c>
      <c r="EA50" s="88">
        <f>[2]DISP_ENE!$M$159</f>
        <v>0</v>
      </c>
      <c r="EB50" s="15">
        <v>21</v>
      </c>
      <c r="ED50" s="16" t="s">
        <v>57</v>
      </c>
      <c r="EE50" s="78" t="s">
        <v>46</v>
      </c>
      <c r="EF50" s="15">
        <f>[2]DISP_FEB!$D$159</f>
        <v>0</v>
      </c>
      <c r="EG50" s="296">
        <f>[2]DISP_FEB!$E$159</f>
        <v>0</v>
      </c>
      <c r="EH50" s="15">
        <f>[2]DISP_FEB!$F$159</f>
        <v>0</v>
      </c>
      <c r="EI50" s="15">
        <f>[2]DISP_FEB!$G$159</f>
        <v>0</v>
      </c>
      <c r="EJ50" s="188">
        <f t="shared" ref="EJ50:EJ51" si="1160">(EI50/$EE$4)</f>
        <v>0</v>
      </c>
      <c r="EK50" s="15">
        <f>[2]DISP_FEB!$H$159</f>
        <v>0</v>
      </c>
      <c r="EL50" s="188">
        <f t="shared" ref="EL50:EL51" si="1161">(EK50/$EE$4)</f>
        <v>0</v>
      </c>
      <c r="EM50" s="15">
        <f>[2]DISP_FEB!$I$159</f>
        <v>0</v>
      </c>
      <c r="EN50" s="188">
        <f t="shared" ref="EN50:EN51" si="1162">(EM50/$EE$4)</f>
        <v>0</v>
      </c>
      <c r="EO50" s="15">
        <v>0</v>
      </c>
      <c r="EP50" s="188">
        <f>(EF50/$EE$4)</f>
        <v>0</v>
      </c>
      <c r="EQ50" s="162">
        <f t="shared" ref="EQ50:EQ51" si="1163">((EF50-EO50)/$EE$4)</f>
        <v>0</v>
      </c>
      <c r="ER50" s="256">
        <f t="shared" ref="ER50:ER51" si="1164">IF((AND(EG50=0,EI50=0)),0,(EI50+EO50)/(EG50+EI50+EO50))</f>
        <v>0</v>
      </c>
      <c r="ES50" s="305">
        <f t="shared" ref="ES50:ES51" si="1165">(ET50/($EE$4*EU50))</f>
        <v>0</v>
      </c>
      <c r="ET50" s="88">
        <f>[2]DISP_FEB!$M$159</f>
        <v>0</v>
      </c>
      <c r="EU50" s="15">
        <v>21</v>
      </c>
      <c r="EW50" s="16" t="s">
        <v>57</v>
      </c>
      <c r="EX50" s="78" t="s">
        <v>46</v>
      </c>
      <c r="EY50" s="15">
        <f>[2]DISP_MAR!$D$159</f>
        <v>0</v>
      </c>
      <c r="EZ50" s="296">
        <f>[2]DISP_MAR!$E$159</f>
        <v>0</v>
      </c>
      <c r="FA50" s="15">
        <f>[2]DISP_MAR!$F$159</f>
        <v>0</v>
      </c>
      <c r="FB50" s="15">
        <f>[2]DISP_MAR!$G$159</f>
        <v>0</v>
      </c>
      <c r="FC50" s="188">
        <f t="shared" ref="FC50:FC51" si="1166">(FB50/$EX$4)</f>
        <v>0</v>
      </c>
      <c r="FD50" s="15">
        <f>[2]DISP_MAR!$H$159</f>
        <v>0</v>
      </c>
      <c r="FE50" s="188">
        <f t="shared" ref="FE50:FE51" si="1167">(FD50/$EX$4)</f>
        <v>0</v>
      </c>
      <c r="FF50" s="15">
        <f>[2]DISP_MAR!$I$159</f>
        <v>0</v>
      </c>
      <c r="FG50" s="188">
        <f t="shared" ref="FG50:FG51" si="1168">(FF50/$EX$4)</f>
        <v>0</v>
      </c>
      <c r="FH50" s="15">
        <v>0</v>
      </c>
      <c r="FI50" s="188">
        <f t="shared" ref="FI50:FI51" si="1169">(EY50/$EX$4)</f>
        <v>0</v>
      </c>
      <c r="FJ50" s="162">
        <f>((EY50-FH50)/$EX$4)</f>
        <v>0</v>
      </c>
      <c r="FK50" s="256">
        <f>IF((AND(EZ50=0,FB50=0)),0,(FB50+FH50)/(EZ50+FB50+FH50))</f>
        <v>0</v>
      </c>
      <c r="FL50" s="305">
        <f>(FM50/($EX$4*FN50))</f>
        <v>0</v>
      </c>
      <c r="FM50" s="88">
        <f>[2]DISP_MAR!$M$159</f>
        <v>0</v>
      </c>
      <c r="FN50" s="15">
        <v>21</v>
      </c>
      <c r="FP50" s="16" t="s">
        <v>57</v>
      </c>
      <c r="FQ50" s="78" t="s">
        <v>46</v>
      </c>
      <c r="FR50" s="15">
        <f>[2]DISP_ABR!$D$159</f>
        <v>0</v>
      </c>
      <c r="FS50" s="296">
        <f>[2]DISP_ABR!$E$159</f>
        <v>0</v>
      </c>
      <c r="FT50" s="15">
        <f>[2]DISP_ABR!$F$159</f>
        <v>0</v>
      </c>
      <c r="FU50" s="15">
        <f>[2]DISP_ABR!$G$159</f>
        <v>0</v>
      </c>
      <c r="FV50" s="188">
        <f t="shared" ref="FV50:FV51" si="1170">(FU50/$FQ$4)</f>
        <v>0</v>
      </c>
      <c r="FW50" s="15">
        <f>[2]DISP_ABR!$H$159</f>
        <v>0</v>
      </c>
      <c r="FX50" s="188">
        <f t="shared" ref="FX50:FX51" si="1171">(FW50/$FQ$4)</f>
        <v>0</v>
      </c>
      <c r="FY50" s="15">
        <f>[2]DISP_ABR!$I$159</f>
        <v>0</v>
      </c>
      <c r="FZ50" s="188">
        <f t="shared" ref="FZ50:FZ51" si="1172">(FY50/$FQ$4)</f>
        <v>0</v>
      </c>
      <c r="GA50" s="15">
        <v>0</v>
      </c>
      <c r="GB50" s="188">
        <f t="shared" ref="GB50:GB51" si="1173">(FR50/$FQ$4)</f>
        <v>0</v>
      </c>
      <c r="GC50" s="188">
        <f>((FR50-GA50)/$FQ$4)</f>
        <v>0</v>
      </c>
      <c r="GD50" s="256">
        <f t="shared" ref="GD50:GD51" si="1174">IF((AND(FS50=0,FU50=0)),0,(FU50+GA50)/(FS50+FU50+GA50))</f>
        <v>0</v>
      </c>
      <c r="GE50" s="305">
        <f t="shared" ref="GE50:GE51" si="1175">(GF50/($FQ$4*GG50))</f>
        <v>0</v>
      </c>
      <c r="GF50" s="88">
        <f>[2]DISP_ABR!$M$159</f>
        <v>0</v>
      </c>
      <c r="GG50" s="15">
        <v>21</v>
      </c>
      <c r="GI50" s="16" t="s">
        <v>57</v>
      </c>
      <c r="GJ50" s="78" t="s">
        <v>46</v>
      </c>
      <c r="GK50" s="15">
        <f>[2]DISP_MAY!D155</f>
        <v>0</v>
      </c>
      <c r="GL50" s="296">
        <f>[2]DISP_MAY!E155</f>
        <v>0</v>
      </c>
      <c r="GM50" s="15">
        <f>[2]DISP_MAY!F155</f>
        <v>0</v>
      </c>
      <c r="GN50" s="15">
        <f>[2]DISP_MAY!G155</f>
        <v>0</v>
      </c>
      <c r="GO50" s="188">
        <f t="shared" ref="GO50:GO51" si="1176">(GN50/$GJ$4)</f>
        <v>0</v>
      </c>
      <c r="GP50" s="15">
        <f>[2]DISP_MAY!$H$155</f>
        <v>0</v>
      </c>
      <c r="GQ50" s="188">
        <f t="shared" ref="GQ50:GQ51" si="1177">(GP50/$GJ$4)</f>
        <v>0</v>
      </c>
      <c r="GR50" s="15">
        <f>[2]DISP_MAY!$I$155</f>
        <v>0</v>
      </c>
      <c r="GS50" s="188">
        <f t="shared" ref="GS50:GS51" si="1178">(GR50/$GJ$4)</f>
        <v>0</v>
      </c>
      <c r="GT50" s="15">
        <v>0</v>
      </c>
      <c r="GU50" s="188">
        <f>(GK50/$GJ$4)</f>
        <v>0</v>
      </c>
      <c r="GV50" s="188">
        <f t="shared" ref="GV50:GV51" si="1179">((GK50-GT50)/$GJ$4)</f>
        <v>0</v>
      </c>
      <c r="GW50" s="256">
        <f t="shared" ref="GW50:GW51" si="1180">IF((AND(GL50=0,GN50=0)),0,(GN50+GT50)/(GL50+GN50+GT50))</f>
        <v>0</v>
      </c>
      <c r="GX50" s="305">
        <f t="shared" ref="GX50:GX51" si="1181">(GY50/($GJ$4*GZ50))</f>
        <v>0</v>
      </c>
      <c r="GY50" s="88">
        <f>[2]DISP_MAY!$M$155</f>
        <v>0</v>
      </c>
      <c r="GZ50" s="15">
        <v>21</v>
      </c>
      <c r="HB50" s="16" t="s">
        <v>57</v>
      </c>
      <c r="HC50" s="78" t="s">
        <v>46</v>
      </c>
      <c r="HD50" s="15">
        <v>720</v>
      </c>
      <c r="HE50" s="296">
        <v>83</v>
      </c>
      <c r="HF50" s="15">
        <v>637</v>
      </c>
      <c r="HG50" s="15">
        <f>[2]DISP_JUN!$G$159</f>
        <v>0</v>
      </c>
      <c r="HH50" s="188">
        <f>(HG50/$HC$4)</f>
        <v>0</v>
      </c>
      <c r="HI50" s="15">
        <f>[2]DISP_JUN!$H$159</f>
        <v>0</v>
      </c>
      <c r="HJ50" s="188">
        <f>(HI50/$HC$4)</f>
        <v>0</v>
      </c>
      <c r="HK50" s="13">
        <f>[2]DISP_JUN!$I$159</f>
        <v>0</v>
      </c>
      <c r="HL50" s="188">
        <f>(HK50/$HC$4)</f>
        <v>0</v>
      </c>
      <c r="HM50" s="13">
        <v>9.1904761904761845</v>
      </c>
      <c r="HN50" s="188">
        <f>(HD50/$HC$4)</f>
        <v>1</v>
      </c>
      <c r="HO50" s="188">
        <f>((HD50-HM50)/$HC$4)</f>
        <v>0.98723544973544974</v>
      </c>
      <c r="HP50" s="188">
        <f>IF((AND(HE50=0,HG50=0)),0,(HG50+HM50)/(HE50+HG50+HM50))</f>
        <v>9.9690082644628031E-2</v>
      </c>
      <c r="HQ50" s="305">
        <f>(HR50/($HC$4*HS50))</f>
        <v>0</v>
      </c>
      <c r="HR50" s="88">
        <f>[2]DISP_JUN!$M$159</f>
        <v>0</v>
      </c>
      <c r="HS50" s="15">
        <v>21</v>
      </c>
    </row>
    <row r="51" spans="1:228" ht="13.8" hidden="1" x14ac:dyDescent="0.3">
      <c r="B51" s="78" t="s">
        <v>47</v>
      </c>
      <c r="C51" s="15">
        <f>[1]DISP_JUL!$D$161</f>
        <v>744</v>
      </c>
      <c r="D51" s="296">
        <f>[1]DISP_JUL!$E$161</f>
        <v>198</v>
      </c>
      <c r="E51" s="15">
        <f>[1]DISP_JUL!$F$161</f>
        <v>546</v>
      </c>
      <c r="F51" s="15">
        <f>[1]DISP_JUL!$G$161</f>
        <v>0</v>
      </c>
      <c r="G51" s="188">
        <f t="shared" si="1123"/>
        <v>0</v>
      </c>
      <c r="H51" s="15">
        <f>[1]DISP_JUL!$H$161</f>
        <v>0</v>
      </c>
      <c r="I51" s="188">
        <f t="shared" si="1124"/>
        <v>0</v>
      </c>
      <c r="J51" s="15">
        <f>[1]DISP_JUL!$I$161</f>
        <v>0</v>
      </c>
      <c r="K51" s="188">
        <f t="shared" si="1125"/>
        <v>0</v>
      </c>
      <c r="L51" s="15">
        <v>0</v>
      </c>
      <c r="M51" s="188">
        <f t="shared" si="1126"/>
        <v>1</v>
      </c>
      <c r="N51" s="188">
        <f t="shared" si="1127"/>
        <v>1</v>
      </c>
      <c r="O51" s="256">
        <f t="shared" ref="O51" si="1182">IF((AND(D51=0,F51=0)),0,(F51+L51)/(D51+F51+L51))</f>
        <v>0</v>
      </c>
      <c r="P51" s="305">
        <f t="shared" si="1128"/>
        <v>0.21556579621095751</v>
      </c>
      <c r="Q51" s="88">
        <f>[1]DISP_JUL!$M$161</f>
        <v>3368</v>
      </c>
      <c r="R51" s="15">
        <v>21</v>
      </c>
      <c r="U51" s="78" t="s">
        <v>47</v>
      </c>
      <c r="V51" s="15">
        <f>[1]DISP_AGO!$D$161</f>
        <v>744</v>
      </c>
      <c r="W51" s="296">
        <f>[1]DISP_AGO!$E$161</f>
        <v>135</v>
      </c>
      <c r="X51" s="15">
        <f>[1]DISP_AGO!$F$161</f>
        <v>609</v>
      </c>
      <c r="Y51" s="15">
        <f>[1]DISP_AGO!$G$161</f>
        <v>0</v>
      </c>
      <c r="Z51" s="188">
        <f t="shared" si="1129"/>
        <v>0</v>
      </c>
      <c r="AA51" s="15">
        <f>[1]DISP_AGO!$H$161</f>
        <v>0</v>
      </c>
      <c r="AB51" s="188">
        <f t="shared" si="1130"/>
        <v>0</v>
      </c>
      <c r="AC51" s="15">
        <f>[1]DISP_AGO!$I$161</f>
        <v>0</v>
      </c>
      <c r="AD51" s="188">
        <f t="shared" si="1131"/>
        <v>0</v>
      </c>
      <c r="AE51" s="15">
        <v>0</v>
      </c>
      <c r="AF51" s="188">
        <f t="shared" si="1132"/>
        <v>1</v>
      </c>
      <c r="AG51" s="188">
        <f t="shared" si="1133"/>
        <v>1</v>
      </c>
      <c r="AH51" s="256">
        <f t="shared" si="1134"/>
        <v>0</v>
      </c>
      <c r="AI51" s="305">
        <f t="shared" si="1135"/>
        <v>0.14464925755248337</v>
      </c>
      <c r="AJ51" s="88">
        <f>[1]DISP_AGO!$M$161</f>
        <v>2260</v>
      </c>
      <c r="AK51" s="15">
        <v>21</v>
      </c>
      <c r="AN51" s="78" t="s">
        <v>47</v>
      </c>
      <c r="AO51" s="15">
        <f>[1]DISP_SEP!$D$161</f>
        <v>720</v>
      </c>
      <c r="AP51" s="296">
        <f>[1]DISP_SEP!$E$161</f>
        <v>228</v>
      </c>
      <c r="AQ51" s="15">
        <f>[1]DISP_SEP!$F$161</f>
        <v>492</v>
      </c>
      <c r="AR51" s="15">
        <f>[1]DISP_SEP!$G$161</f>
        <v>0</v>
      </c>
      <c r="AS51" s="188">
        <f t="shared" si="1136"/>
        <v>0</v>
      </c>
      <c r="AT51" s="15">
        <f>[1]DISP_SEP!$H$161</f>
        <v>0</v>
      </c>
      <c r="AU51" s="188">
        <f t="shared" si="1137"/>
        <v>0</v>
      </c>
      <c r="AV51" s="15">
        <f>[1]DISP_SEP!$I$161</f>
        <v>0</v>
      </c>
      <c r="AW51" s="188">
        <f t="shared" si="1138"/>
        <v>0</v>
      </c>
      <c r="AX51" s="15">
        <v>0</v>
      </c>
      <c r="AY51" s="188">
        <f t="shared" si="1139"/>
        <v>1</v>
      </c>
      <c r="AZ51" s="188">
        <f t="shared" si="1140"/>
        <v>1</v>
      </c>
      <c r="BA51" s="256">
        <f t="shared" si="1141"/>
        <v>0</v>
      </c>
      <c r="BB51" s="305">
        <f t="shared" si="1142"/>
        <v>0.23247354497354497</v>
      </c>
      <c r="BC51" s="88">
        <f>[1]DISP_SEP!$M$161</f>
        <v>3515</v>
      </c>
      <c r="BD51" s="15">
        <v>21</v>
      </c>
      <c r="BG51" s="78" t="s">
        <v>47</v>
      </c>
      <c r="BH51" s="15">
        <f>[1]DISP_OCT!$D$161</f>
        <v>744</v>
      </c>
      <c r="BI51" s="296">
        <f>[1]DISP_OCT!$E$161</f>
        <v>173</v>
      </c>
      <c r="BJ51" s="15">
        <f>[1]DISP_OCT!$F$161</f>
        <v>571</v>
      </c>
      <c r="BK51" s="15">
        <f>[1]DISP_OCT!$G$161</f>
        <v>0</v>
      </c>
      <c r="BL51" s="188">
        <f t="shared" si="1143"/>
        <v>0</v>
      </c>
      <c r="BM51" s="15">
        <f>[1]DISP_OCT!$H$161</f>
        <v>0</v>
      </c>
      <c r="BN51" s="188">
        <f t="shared" si="1144"/>
        <v>0</v>
      </c>
      <c r="BO51" s="15">
        <f>[1]DISP_OCT!$I$161</f>
        <v>0</v>
      </c>
      <c r="BP51" s="188">
        <f t="shared" si="1145"/>
        <v>0</v>
      </c>
      <c r="BQ51" s="15">
        <v>0</v>
      </c>
      <c r="BR51" s="188">
        <f t="shared" ref="BR51" si="1183">(BH51/$BG$4)</f>
        <v>1</v>
      </c>
      <c r="BS51" s="188">
        <f t="shared" si="1146"/>
        <v>1</v>
      </c>
      <c r="BT51" s="256">
        <f t="shared" si="1147"/>
        <v>0</v>
      </c>
      <c r="BU51" s="305">
        <f t="shared" si="1148"/>
        <v>0.18548387096774194</v>
      </c>
      <c r="BV51" s="88">
        <f>[1]DISP_OCT!$M$161</f>
        <v>2898</v>
      </c>
      <c r="BW51" s="15">
        <v>21</v>
      </c>
      <c r="BZ51" s="78" t="s">
        <v>47</v>
      </c>
      <c r="CA51" s="15">
        <f>[1]DISP_NOV!$D$161</f>
        <v>720</v>
      </c>
      <c r="CB51" s="296">
        <f>[1]DISP_NOV!$E$161</f>
        <v>241</v>
      </c>
      <c r="CC51" s="15">
        <f>[1]DISP_NOV!$F$161</f>
        <v>479</v>
      </c>
      <c r="CD51" s="15">
        <f>[1]DISP_NOV!$G$161</f>
        <v>0</v>
      </c>
      <c r="CE51" s="188">
        <f t="shared" si="1149"/>
        <v>0</v>
      </c>
      <c r="CF51" s="15">
        <f>[1]DISP_NOV!$H$161</f>
        <v>0</v>
      </c>
      <c r="CG51" s="188">
        <f t="shared" si="1150"/>
        <v>0</v>
      </c>
      <c r="CH51" s="15">
        <f>[1]DISP_NOV!$I$161</f>
        <v>0</v>
      </c>
      <c r="CI51" s="188">
        <f t="shared" si="1151"/>
        <v>0</v>
      </c>
      <c r="CJ51" s="15">
        <v>0</v>
      </c>
      <c r="CK51" s="188">
        <f t="shared" si="1152"/>
        <v>1</v>
      </c>
      <c r="CL51" s="188">
        <f t="shared" ref="CL51" si="1184">((CA51-CJ51)/$BZ$4)</f>
        <v>1</v>
      </c>
      <c r="CM51" s="256">
        <f t="shared" si="1153"/>
        <v>0</v>
      </c>
      <c r="CN51" s="305">
        <f t="shared" ref="CN51" si="1185">(CO51/($BZ$4*CP51))</f>
        <v>0.26130952380952382</v>
      </c>
      <c r="CO51" s="88">
        <f>[1]DISP_NOV!$M$161</f>
        <v>3951</v>
      </c>
      <c r="CP51" s="15">
        <v>21</v>
      </c>
      <c r="CS51" s="78" t="s">
        <v>47</v>
      </c>
      <c r="CT51" s="15">
        <f>[1]DISP_DIC!$D$161</f>
        <v>744</v>
      </c>
      <c r="CU51" s="296">
        <f>[1]DISP_DIC!$E$161</f>
        <v>79</v>
      </c>
      <c r="CV51" s="15">
        <f>[1]DISP_DIC!$F$161</f>
        <v>665</v>
      </c>
      <c r="CW51" s="15">
        <f>[1]DISP_DIC!$G$161</f>
        <v>0</v>
      </c>
      <c r="CX51" s="188">
        <f>(CW51/$CS$4)</f>
        <v>0</v>
      </c>
      <c r="CY51" s="15">
        <f>[1]DISP_DIC!$H$161</f>
        <v>0</v>
      </c>
      <c r="CZ51" s="188">
        <f>(CY51/$CS$4)</f>
        <v>0</v>
      </c>
      <c r="DA51" s="15">
        <f>[1]DISP_DIC!$I$161</f>
        <v>0</v>
      </c>
      <c r="DB51" s="188">
        <f>(DA51/$CS$4)</f>
        <v>0</v>
      </c>
      <c r="DC51" s="15">
        <v>0</v>
      </c>
      <c r="DD51" s="188">
        <f t="shared" si="439"/>
        <v>1</v>
      </c>
      <c r="DE51" s="188">
        <f t="shared" si="1154"/>
        <v>1</v>
      </c>
      <c r="DF51" s="256">
        <f t="shared" si="440"/>
        <v>0</v>
      </c>
      <c r="DG51" s="305">
        <f t="shared" si="1155"/>
        <v>8.678955453149001E-2</v>
      </c>
      <c r="DH51" s="88">
        <f>[1]DISP_DIC!$M$161</f>
        <v>1356</v>
      </c>
      <c r="DI51" s="15">
        <v>21</v>
      </c>
      <c r="DL51" s="78" t="s">
        <v>47</v>
      </c>
      <c r="DM51" s="15">
        <f>[2]DISP_ENE!$D$161</f>
        <v>0</v>
      </c>
      <c r="DN51" s="296">
        <f>[2]DISP_ENE!$E$161</f>
        <v>0</v>
      </c>
      <c r="DO51" s="15">
        <f>[2]DISP_ENE!$F$161</f>
        <v>0</v>
      </c>
      <c r="DP51" s="15">
        <f>[2]DISP_ENE!$G$161</f>
        <v>0</v>
      </c>
      <c r="DQ51" s="188">
        <f t="shared" si="1156"/>
        <v>0</v>
      </c>
      <c r="DR51" s="15">
        <f>[2]DISP_ENE!$H$161</f>
        <v>0</v>
      </c>
      <c r="DS51" s="188">
        <f t="shared" si="933"/>
        <v>0</v>
      </c>
      <c r="DT51" s="15">
        <f>[2]DISP_ENE!$I$161</f>
        <v>0</v>
      </c>
      <c r="DU51" s="188">
        <f t="shared" si="1157"/>
        <v>0</v>
      </c>
      <c r="DV51" s="15">
        <v>0</v>
      </c>
      <c r="DW51" s="188">
        <f t="shared" si="1158"/>
        <v>0</v>
      </c>
      <c r="DX51" s="188">
        <f t="shared" ref="DX51" si="1186">((DM51-DV51)/$DL$4)</f>
        <v>0</v>
      </c>
      <c r="DY51" s="256">
        <f t="shared" ref="DY51" si="1187">IF((AND(DN51=0,DP51=0)),0,(DP51+DV51)/(DN51+DP51+DV51))</f>
        <v>0</v>
      </c>
      <c r="DZ51" s="305">
        <f t="shared" si="1159"/>
        <v>0</v>
      </c>
      <c r="EA51" s="88">
        <f>[2]DISP_ENE!$M$161</f>
        <v>0</v>
      </c>
      <c r="EB51" s="15">
        <v>21</v>
      </c>
      <c r="EE51" s="78" t="s">
        <v>47</v>
      </c>
      <c r="EF51" s="15">
        <f>[2]DISP_FEB!$D$161</f>
        <v>0</v>
      </c>
      <c r="EG51" s="296">
        <f>[2]DISP_FEB!$E$161</f>
        <v>0</v>
      </c>
      <c r="EH51" s="15">
        <f>[2]DISP_FEB!$F$161</f>
        <v>0</v>
      </c>
      <c r="EI51" s="15">
        <f>[2]DISP_FEB!$G$161</f>
        <v>0</v>
      </c>
      <c r="EJ51" s="188">
        <f t="shared" si="1160"/>
        <v>0</v>
      </c>
      <c r="EK51" s="15">
        <f>[2]DISP_FEB!$H$161</f>
        <v>0</v>
      </c>
      <c r="EL51" s="188">
        <f t="shared" si="1161"/>
        <v>0</v>
      </c>
      <c r="EM51" s="15">
        <f>[2]DISP_FEB!$I$161</f>
        <v>0</v>
      </c>
      <c r="EN51" s="188">
        <f t="shared" si="1162"/>
        <v>0</v>
      </c>
      <c r="EO51" s="15">
        <v>0</v>
      </c>
      <c r="EP51" s="188">
        <f t="shared" ref="EP51" si="1188">(EF51/$EE$4)</f>
        <v>0</v>
      </c>
      <c r="EQ51" s="162">
        <f t="shared" si="1163"/>
        <v>0</v>
      </c>
      <c r="ER51" s="256">
        <f t="shared" si="1164"/>
        <v>0</v>
      </c>
      <c r="ES51" s="305">
        <f t="shared" si="1165"/>
        <v>0</v>
      </c>
      <c r="ET51" s="88">
        <f>[2]DISP_FEB!$M$161</f>
        <v>0</v>
      </c>
      <c r="EU51" s="15">
        <v>21</v>
      </c>
      <c r="EX51" s="78" t="s">
        <v>47</v>
      </c>
      <c r="EY51" s="15">
        <f>[2]DISP_MAR!$D$161</f>
        <v>0</v>
      </c>
      <c r="EZ51" s="296">
        <f>[2]DISP_MAR!$E$161</f>
        <v>0</v>
      </c>
      <c r="FA51" s="15">
        <f>[2]DISP_MAR!$F$161</f>
        <v>0</v>
      </c>
      <c r="FB51" s="15">
        <f>[2]DISP_MAR!$G$161</f>
        <v>0</v>
      </c>
      <c r="FC51" s="188">
        <f t="shared" si="1166"/>
        <v>0</v>
      </c>
      <c r="FD51" s="15">
        <f>[2]DISP_MAR!$H$161</f>
        <v>0</v>
      </c>
      <c r="FE51" s="188">
        <f t="shared" si="1167"/>
        <v>0</v>
      </c>
      <c r="FF51" s="15">
        <f>[2]DISP_MAR!$I$161</f>
        <v>0</v>
      </c>
      <c r="FG51" s="188">
        <f t="shared" si="1168"/>
        <v>0</v>
      </c>
      <c r="FH51" s="15">
        <v>0</v>
      </c>
      <c r="FI51" s="188">
        <f t="shared" si="1169"/>
        <v>0</v>
      </c>
      <c r="FJ51" s="162">
        <f t="shared" ref="FJ51" si="1189">((EY51-FH51)/$EX$4)</f>
        <v>0</v>
      </c>
      <c r="FK51" s="256">
        <f t="shared" ref="FK51" si="1190">IF((AND(EZ51=0,FB51=0)),0,(FB51+FH51)/(EZ51+FB51+FH51))</f>
        <v>0</v>
      </c>
      <c r="FL51" s="305">
        <f t="shared" ref="FL51" si="1191">(FM51/($EX$4*FN51))</f>
        <v>0</v>
      </c>
      <c r="FM51" s="88">
        <f>[2]DISP_MAR!$M$161</f>
        <v>0</v>
      </c>
      <c r="FN51" s="15">
        <v>21</v>
      </c>
      <c r="FQ51" s="78" t="s">
        <v>47</v>
      </c>
      <c r="FR51" s="15">
        <f>[2]DISP_ABR!$D$161</f>
        <v>0</v>
      </c>
      <c r="FS51" s="296">
        <f>[2]DISP_ABR!$E$161</f>
        <v>0</v>
      </c>
      <c r="FT51" s="15">
        <f>[2]DISP_ABR!$F$161</f>
        <v>0</v>
      </c>
      <c r="FU51" s="15">
        <f>[2]DISP_ABR!$G$161</f>
        <v>0</v>
      </c>
      <c r="FV51" s="188">
        <f t="shared" si="1170"/>
        <v>0</v>
      </c>
      <c r="FW51" s="15">
        <f>[2]DISP_ABR!$H$161</f>
        <v>0</v>
      </c>
      <c r="FX51" s="188">
        <f t="shared" si="1171"/>
        <v>0</v>
      </c>
      <c r="FY51" s="15">
        <f>[2]DISP_ABR!$I$161</f>
        <v>0</v>
      </c>
      <c r="FZ51" s="188">
        <f t="shared" si="1172"/>
        <v>0</v>
      </c>
      <c r="GA51" s="15">
        <v>0</v>
      </c>
      <c r="GB51" s="188">
        <f t="shared" si="1173"/>
        <v>0</v>
      </c>
      <c r="GC51" s="188">
        <f t="shared" ref="GC51" si="1192">((FR51-GA51)/$FQ$4)</f>
        <v>0</v>
      </c>
      <c r="GD51" s="256">
        <f t="shared" si="1174"/>
        <v>0</v>
      </c>
      <c r="GE51" s="305">
        <f t="shared" si="1175"/>
        <v>0</v>
      </c>
      <c r="GF51" s="88">
        <f>[2]DISP_ABR!$M$161</f>
        <v>0</v>
      </c>
      <c r="GG51" s="15">
        <v>21</v>
      </c>
      <c r="GJ51" s="78" t="s">
        <v>47</v>
      </c>
      <c r="GK51" s="15">
        <f>[2]DISP_MAY!D157</f>
        <v>0</v>
      </c>
      <c r="GL51" s="296">
        <f>[2]DISP_MAY!E157</f>
        <v>0</v>
      </c>
      <c r="GM51" s="15">
        <f>[2]DISP_MAY!F157</f>
        <v>0</v>
      </c>
      <c r="GN51" s="15">
        <f>[2]DISP_MAY!G157</f>
        <v>0</v>
      </c>
      <c r="GO51" s="188">
        <f t="shared" si="1176"/>
        <v>0</v>
      </c>
      <c r="GP51" s="15">
        <f>[2]DISP_MAY!$H$157</f>
        <v>0</v>
      </c>
      <c r="GQ51" s="188">
        <f t="shared" si="1177"/>
        <v>0</v>
      </c>
      <c r="GR51" s="15">
        <f>[2]DISP_MAY!$I$157</f>
        <v>0</v>
      </c>
      <c r="GS51" s="188">
        <f t="shared" si="1178"/>
        <v>0</v>
      </c>
      <c r="GT51" s="15">
        <v>0</v>
      </c>
      <c r="GU51" s="188">
        <f>(GK51/$GJ$4)</f>
        <v>0</v>
      </c>
      <c r="GV51" s="188">
        <f t="shared" si="1179"/>
        <v>0</v>
      </c>
      <c r="GW51" s="256">
        <f t="shared" si="1180"/>
        <v>0</v>
      </c>
      <c r="GX51" s="305">
        <f t="shared" si="1181"/>
        <v>0</v>
      </c>
      <c r="GY51" s="88">
        <f>[2]DISP_MAY!$M$157</f>
        <v>0</v>
      </c>
      <c r="GZ51" s="15">
        <v>21</v>
      </c>
      <c r="HC51" s="78" t="s">
        <v>47</v>
      </c>
      <c r="HD51" s="15">
        <v>720</v>
      </c>
      <c r="HE51" s="296">
        <v>5</v>
      </c>
      <c r="HF51" s="15">
        <v>715</v>
      </c>
      <c r="HG51" s="15">
        <f>[2]DISP_JUN!$G$161</f>
        <v>0</v>
      </c>
      <c r="HH51" s="188">
        <f>(HG51/$HC$4)</f>
        <v>0</v>
      </c>
      <c r="HI51" s="15">
        <f>[2]DISP_JUN!$H$161</f>
        <v>0</v>
      </c>
      <c r="HJ51" s="188">
        <f>(HI51/$HC$4)</f>
        <v>0</v>
      </c>
      <c r="HK51" s="13">
        <f>[2]DISP_JUN!$I$161</f>
        <v>0</v>
      </c>
      <c r="HL51" s="188">
        <f>(HK51/$HC$4)</f>
        <v>0</v>
      </c>
      <c r="HM51" s="13">
        <v>0.52380952380952361</v>
      </c>
      <c r="HN51" s="188">
        <f t="shared" ref="HN51" si="1193">(HD51/$HC$4)</f>
        <v>1</v>
      </c>
      <c r="HO51" s="188">
        <f t="shared" ref="HO51" si="1194">((HD51-HM51)/$HC$4)</f>
        <v>0.99927248677248681</v>
      </c>
      <c r="HP51" s="188">
        <f t="shared" ref="HP51" si="1195">IF((AND(HE51=0,HG51=0)),0,(HG51+HM51)/(HE51+HG51+HM51))</f>
        <v>9.4827586206896519E-2</v>
      </c>
      <c r="HQ51" s="305">
        <f t="shared" ref="HQ51" si="1196">(HR51/($HC$4*HS51))</f>
        <v>0</v>
      </c>
      <c r="HR51" s="88">
        <f>[2]DISP_JUN!$M$161</f>
        <v>0</v>
      </c>
      <c r="HS51" s="15">
        <v>21</v>
      </c>
    </row>
    <row r="52" spans="1:228" ht="13.8" hidden="1" x14ac:dyDescent="0.3">
      <c r="B52" s="144" t="s">
        <v>37</v>
      </c>
      <c r="C52" s="52">
        <f>SUM(C50:C51)</f>
        <v>1488</v>
      </c>
      <c r="D52" s="300">
        <f t="shared" ref="D52:L52" si="1197">SUM(D50:D51)</f>
        <v>398</v>
      </c>
      <c r="E52" s="52">
        <f t="shared" si="1197"/>
        <v>1090</v>
      </c>
      <c r="F52" s="52">
        <f t="shared" si="1197"/>
        <v>0</v>
      </c>
      <c r="G52" s="187">
        <f>(G50*R50+G51*R51)/R52</f>
        <v>0</v>
      </c>
      <c r="H52" s="52">
        <f t="shared" si="1197"/>
        <v>0</v>
      </c>
      <c r="I52" s="187">
        <f>(I50*R50+I51*R51)/R52</f>
        <v>0</v>
      </c>
      <c r="J52" s="53">
        <f>SUM(J50:J51)</f>
        <v>0</v>
      </c>
      <c r="K52" s="193">
        <f>(K50*R50+K51*R51)/R52</f>
        <v>0</v>
      </c>
      <c r="L52" s="52">
        <f t="shared" si="1197"/>
        <v>0</v>
      </c>
      <c r="M52" s="187">
        <f>(M50*R50+M51*R51)/R52</f>
        <v>1</v>
      </c>
      <c r="N52" s="186">
        <f>(N50*R50+N51*R51)/R52</f>
        <v>1</v>
      </c>
      <c r="O52" s="186">
        <f>(O50*R50+O51*R51)/R52</f>
        <v>0</v>
      </c>
      <c r="P52" s="306">
        <f>(P50*R50+P51*R51)/R52</f>
        <v>0.23233486943164361</v>
      </c>
      <c r="Q52" s="54">
        <f>SUM(Q50:Q51)</f>
        <v>7260</v>
      </c>
      <c r="R52" s="55">
        <f>SUM(R50:R51)</f>
        <v>42</v>
      </c>
      <c r="U52" s="81" t="s">
        <v>37</v>
      </c>
      <c r="V52" s="52">
        <f>SUM(V50:V51)</f>
        <v>1488</v>
      </c>
      <c r="W52" s="300">
        <f t="shared" ref="W52:AE52" si="1198">SUM(W50:W51)</f>
        <v>269</v>
      </c>
      <c r="X52" s="52">
        <f t="shared" si="1198"/>
        <v>1219</v>
      </c>
      <c r="Y52" s="52">
        <f t="shared" si="1198"/>
        <v>0</v>
      </c>
      <c r="Z52" s="187">
        <f>(Z50*AK50+Z51*AK51)/AK52</f>
        <v>0</v>
      </c>
      <c r="AA52" s="52">
        <f t="shared" si="1198"/>
        <v>0</v>
      </c>
      <c r="AB52" s="187">
        <f>(AB50*AK50+AB51*AK51)/AK52</f>
        <v>0</v>
      </c>
      <c r="AC52" s="53">
        <f>SUM(AC50:AC51)</f>
        <v>0</v>
      </c>
      <c r="AD52" s="193">
        <f>(AD50*AK50+AD51*AK51)/AK52</f>
        <v>0</v>
      </c>
      <c r="AE52" s="52">
        <f t="shared" si="1198"/>
        <v>0</v>
      </c>
      <c r="AF52" s="187">
        <f>(AF50*AK50+AF51*AK51)/AK52</f>
        <v>1</v>
      </c>
      <c r="AG52" s="186">
        <f>(AG50*AK50+AG51*AK51)/AK52</f>
        <v>1</v>
      </c>
      <c r="AH52" s="186">
        <f>(AH50*AK50+AH51*AK51)/AK52</f>
        <v>0</v>
      </c>
      <c r="AI52" s="306">
        <f>(AI50*AK50+AI51*AK51)/AK52</f>
        <v>0.15591397849462366</v>
      </c>
      <c r="AJ52" s="54">
        <f>SUM(AJ50:AJ51)</f>
        <v>4872</v>
      </c>
      <c r="AK52" s="55">
        <f>SUM(AK50:AK51)</f>
        <v>42</v>
      </c>
      <c r="AN52" s="81" t="s">
        <v>37</v>
      </c>
      <c r="AO52" s="52">
        <f>SUM(AO50:AO51)</f>
        <v>1440</v>
      </c>
      <c r="AP52" s="300">
        <f t="shared" ref="AP52:AR52" si="1199">SUM(AP50:AP51)</f>
        <v>473</v>
      </c>
      <c r="AQ52" s="52">
        <f t="shared" si="1199"/>
        <v>967</v>
      </c>
      <c r="AR52" s="52">
        <f t="shared" si="1199"/>
        <v>0</v>
      </c>
      <c r="AS52" s="187">
        <f>(AS50*BD50+AS51*BD51)/BD52</f>
        <v>0</v>
      </c>
      <c r="AT52" s="52">
        <f t="shared" ref="AT52" si="1200">SUM(AT50:AT51)</f>
        <v>0</v>
      </c>
      <c r="AU52" s="187">
        <f>(AU50*BD50+AU51*BD51)/BD52</f>
        <v>0</v>
      </c>
      <c r="AV52" s="53">
        <f>SUM(AV50:AV51)</f>
        <v>0</v>
      </c>
      <c r="AW52" s="193">
        <f>(AW50*BD50+AW51*BD51)/BD52</f>
        <v>0</v>
      </c>
      <c r="AX52" s="52">
        <f t="shared" ref="AX52" si="1201">SUM(AX50:AX51)</f>
        <v>0</v>
      </c>
      <c r="AY52" s="187">
        <f>(AY50*BD50+AY51*BD51)/BD52</f>
        <v>1</v>
      </c>
      <c r="AZ52" s="186">
        <f>(AZ50*BD50+AZ51*BD51)/BD52</f>
        <v>1</v>
      </c>
      <c r="BA52" s="186">
        <f>(BA50*BD50+BA51*BD51)/BD52</f>
        <v>0</v>
      </c>
      <c r="BB52" s="306">
        <f>(BB50*BD50+BB51*BD51)/BD52</f>
        <v>0.27572751322751321</v>
      </c>
      <c r="BC52" s="54">
        <f>SUM(BC50:BC51)</f>
        <v>8338</v>
      </c>
      <c r="BD52" s="55">
        <f>SUM(BD50:BD51)</f>
        <v>42</v>
      </c>
      <c r="BG52" s="81" t="s">
        <v>37</v>
      </c>
      <c r="BH52" s="52">
        <f>SUM(BH50:BH51)</f>
        <v>1488</v>
      </c>
      <c r="BI52" s="300">
        <f t="shared" ref="BI52:BK52" si="1202">SUM(BI50:BI51)</f>
        <v>319</v>
      </c>
      <c r="BJ52" s="52">
        <f t="shared" si="1202"/>
        <v>1169</v>
      </c>
      <c r="BK52" s="52">
        <f t="shared" si="1202"/>
        <v>0</v>
      </c>
      <c r="BL52" s="187">
        <f>(BL50*BW50+BL51*BW51)/BW52</f>
        <v>0</v>
      </c>
      <c r="BM52" s="52">
        <f t="shared" ref="BM52" si="1203">SUM(BM50:BM51)</f>
        <v>0</v>
      </c>
      <c r="BN52" s="187">
        <f>(BN50*BW50+BN51*BW51)/BW52</f>
        <v>0</v>
      </c>
      <c r="BO52" s="53">
        <f>SUM(BO50:BO51)</f>
        <v>0</v>
      </c>
      <c r="BP52" s="193">
        <f>(BP50*BW50+BP51*BW51)/BW52</f>
        <v>0</v>
      </c>
      <c r="BQ52" s="52">
        <f t="shared" ref="BQ52" si="1204">SUM(BQ50:BQ51)</f>
        <v>0</v>
      </c>
      <c r="BR52" s="187">
        <f>(BR50*BW50+BR51*BW51)/BW52</f>
        <v>1</v>
      </c>
      <c r="BS52" s="186">
        <f>(BS50*BW50+BS51*BW51)/BW52</f>
        <v>1</v>
      </c>
      <c r="BT52" s="186">
        <f>(BT50*BW50+BT51*BW51)/BW52</f>
        <v>0</v>
      </c>
      <c r="BU52" s="306">
        <f>(BU50*BW50+BU51*BW51)/BW52</f>
        <v>0.17674731182795697</v>
      </c>
      <c r="BV52" s="54">
        <f>SUM(BV50:BV51)</f>
        <v>5523</v>
      </c>
      <c r="BW52" s="55">
        <f>SUM(BW50:BW51)</f>
        <v>42</v>
      </c>
      <c r="BZ52" s="81" t="s">
        <v>37</v>
      </c>
      <c r="CA52" s="52">
        <f>SUM(CA50:CA51)</f>
        <v>1440</v>
      </c>
      <c r="CB52" s="300">
        <f t="shared" ref="CB52:CD52" si="1205">SUM(CB50:CB51)</f>
        <v>450</v>
      </c>
      <c r="CC52" s="52">
        <f t="shared" si="1205"/>
        <v>990</v>
      </c>
      <c r="CD52" s="52">
        <f t="shared" si="1205"/>
        <v>0</v>
      </c>
      <c r="CE52" s="187">
        <f>(CE50*CP50+CE51*CP51)/CP52</f>
        <v>0</v>
      </c>
      <c r="CF52" s="52">
        <f t="shared" ref="CF52" si="1206">SUM(CF50:CF51)</f>
        <v>0</v>
      </c>
      <c r="CG52" s="187">
        <f>(CG50*CP50+CG51*CP51)/CP52</f>
        <v>0</v>
      </c>
      <c r="CH52" s="53">
        <f>SUM(CH50:CH51)</f>
        <v>0</v>
      </c>
      <c r="CI52" s="193">
        <f>(CI50*CP50+CI51*CP51)/CP52</f>
        <v>0</v>
      </c>
      <c r="CJ52" s="52">
        <f t="shared" ref="CJ52" si="1207">SUM(CJ50:CJ51)</f>
        <v>0</v>
      </c>
      <c r="CK52" s="187">
        <f>(CK50*CP50+CK51*CP51)/CP52</f>
        <v>1</v>
      </c>
      <c r="CL52" s="186">
        <f>(CL50*CP50+CL51*CP51)/CP52</f>
        <v>1</v>
      </c>
      <c r="CM52" s="186">
        <f>(CM50*CP50+CM51*CP51)/CP52</f>
        <v>0</v>
      </c>
      <c r="CN52" s="306">
        <f>(CN50*CP50+CN51*CP51)/CP52</f>
        <v>0.27010582010582013</v>
      </c>
      <c r="CO52" s="54">
        <f>SUM(CO50:CO51)</f>
        <v>8168</v>
      </c>
      <c r="CP52" s="55">
        <f>SUM(CP50:CP51)</f>
        <v>42</v>
      </c>
      <c r="CS52" s="81" t="s">
        <v>37</v>
      </c>
      <c r="CT52" s="52">
        <f>SUM(CT50:CT51)</f>
        <v>1488</v>
      </c>
      <c r="CU52" s="300">
        <f t="shared" ref="CU52:CW52" si="1208">SUM(CU50:CU51)</f>
        <v>151</v>
      </c>
      <c r="CV52" s="52">
        <f t="shared" si="1208"/>
        <v>1337</v>
      </c>
      <c r="CW52" s="52">
        <f t="shared" si="1208"/>
        <v>0</v>
      </c>
      <c r="CX52" s="187">
        <f>(CX50*DI50+CX51*DI51)/DI52</f>
        <v>0</v>
      </c>
      <c r="CY52" s="52">
        <f t="shared" ref="CY52" si="1209">SUM(CY50:CY51)</f>
        <v>0</v>
      </c>
      <c r="CZ52" s="187">
        <f>(CZ50*DI50+CZ51*DI51)/DI52</f>
        <v>0</v>
      </c>
      <c r="DA52" s="53">
        <f>SUM(DA50:DA51)</f>
        <v>0</v>
      </c>
      <c r="DB52" s="193">
        <f>(DB50*DI50+DB51*DI51)/DI52</f>
        <v>0</v>
      </c>
      <c r="DC52" s="52">
        <f t="shared" ref="DC52" si="1210">SUM(DC50:DC51)</f>
        <v>0</v>
      </c>
      <c r="DD52" s="187">
        <f>(DD50*DI50+DD51*DI51)/DI52</f>
        <v>1</v>
      </c>
      <c r="DE52" s="186">
        <f>(DE50*DI50+DE51*DI51)/DI52</f>
        <v>1</v>
      </c>
      <c r="DF52" s="186">
        <f>(DF50*DI50+DF51*DI51)/DI52</f>
        <v>0</v>
      </c>
      <c r="DG52" s="306">
        <f>(DG50*DI50+DG51*DI51)/DI52</f>
        <v>8.9029697900665644E-2</v>
      </c>
      <c r="DH52" s="54">
        <f>SUM(DH50:DH51)</f>
        <v>2782</v>
      </c>
      <c r="DI52" s="55">
        <f>SUM(DI50:DI51)</f>
        <v>42</v>
      </c>
      <c r="DL52" s="81" t="s">
        <v>37</v>
      </c>
      <c r="DM52" s="52">
        <f>SUM(DM50:DM51)</f>
        <v>0</v>
      </c>
      <c r="DN52" s="300">
        <f t="shared" ref="DN52:DP52" si="1211">SUM(DN50:DN51)</f>
        <v>0</v>
      </c>
      <c r="DO52" s="52">
        <f t="shared" si="1211"/>
        <v>0</v>
      </c>
      <c r="DP52" s="52">
        <f t="shared" si="1211"/>
        <v>0</v>
      </c>
      <c r="DQ52" s="187">
        <f>(DQ50*EB50+DQ51*EB51)/EB52</f>
        <v>0</v>
      </c>
      <c r="DR52" s="52">
        <f t="shared" ref="DR52" si="1212">SUM(DR50:DR51)</f>
        <v>0</v>
      </c>
      <c r="DS52" s="187">
        <f>(DS50*EB50+DS51*EB51)/EB52</f>
        <v>0</v>
      </c>
      <c r="DT52" s="53">
        <f>SUM(DT50:DT51)</f>
        <v>0</v>
      </c>
      <c r="DU52" s="193">
        <f>(DU50*EB50+DU51*EB51)/EB52</f>
        <v>0</v>
      </c>
      <c r="DV52" s="52">
        <f t="shared" ref="DV52" si="1213">SUM(DV50:DV51)</f>
        <v>0</v>
      </c>
      <c r="DW52" s="187">
        <f>(DW50*EB50+DW51*EB51)/EB52</f>
        <v>0</v>
      </c>
      <c r="DX52" s="186">
        <f>(DX50*EB50+DX51*EB51)/EB52</f>
        <v>0</v>
      </c>
      <c r="DY52" s="186">
        <f>(DY50*EB50+DY51*EB51)/EB52</f>
        <v>0</v>
      </c>
      <c r="DZ52" s="306">
        <f>(DZ50*EB50+DZ51*EB51)/EB52</f>
        <v>0</v>
      </c>
      <c r="EA52" s="54">
        <f>SUM(EA50:EA51)</f>
        <v>0</v>
      </c>
      <c r="EB52" s="55">
        <f>SUM(EB50:EB51)</f>
        <v>42</v>
      </c>
      <c r="EC52" s="36"/>
      <c r="EE52" s="144" t="s">
        <v>37</v>
      </c>
      <c r="EF52" s="52">
        <f>SUM(EF50:EF51)</f>
        <v>0</v>
      </c>
      <c r="EG52" s="300">
        <f t="shared" ref="EG52:EI52" si="1214">SUM(EG50:EG51)</f>
        <v>0</v>
      </c>
      <c r="EH52" s="52">
        <f t="shared" si="1214"/>
        <v>0</v>
      </c>
      <c r="EI52" s="52">
        <f t="shared" si="1214"/>
        <v>0</v>
      </c>
      <c r="EJ52" s="187">
        <f>(EJ50*EU50+EJ51*EU51)/EU52</f>
        <v>0</v>
      </c>
      <c r="EK52" s="52">
        <f t="shared" ref="EK52" si="1215">SUM(EK50:EK51)</f>
        <v>0</v>
      </c>
      <c r="EL52" s="187">
        <f>(EL50*EU50+EL51*EU51)/EU52</f>
        <v>0</v>
      </c>
      <c r="EM52" s="53">
        <f>SUM(EM50:EM51)</f>
        <v>0</v>
      </c>
      <c r="EN52" s="193">
        <f>(EN50*EU50+EN51*EU51)/EU52</f>
        <v>0</v>
      </c>
      <c r="EO52" s="52">
        <f t="shared" ref="EO52" si="1216">SUM(EO50:EO51)</f>
        <v>0</v>
      </c>
      <c r="EP52" s="187">
        <f>(EP50*EU50+EP51*EU51)/EU52</f>
        <v>0</v>
      </c>
      <c r="EQ52" s="163">
        <f>(EQ50*EU50+EQ51*EU51)/EU52</f>
        <v>0</v>
      </c>
      <c r="ER52" s="186">
        <f>(ER50*EU50+ER51*EU51)/EU52</f>
        <v>0</v>
      </c>
      <c r="ES52" s="306">
        <f>(ES50*EU50+ES51*EU51)/EU52</f>
        <v>0</v>
      </c>
      <c r="ET52" s="54">
        <f>SUM(ET50:ET51)</f>
        <v>0</v>
      </c>
      <c r="EU52" s="55">
        <f>SUM(EU50:EU51)</f>
        <v>42</v>
      </c>
      <c r="EV52" s="36"/>
      <c r="EX52" s="81" t="s">
        <v>37</v>
      </c>
      <c r="EY52" s="52">
        <f>SUM(EY50:EY51)</f>
        <v>0</v>
      </c>
      <c r="EZ52" s="300">
        <f t="shared" ref="EZ52:FB52" si="1217">SUM(EZ50:EZ51)</f>
        <v>0</v>
      </c>
      <c r="FA52" s="52">
        <f t="shared" si="1217"/>
        <v>0</v>
      </c>
      <c r="FB52" s="52">
        <f t="shared" si="1217"/>
        <v>0</v>
      </c>
      <c r="FC52" s="187">
        <f>(FC50*FN50+FC51*FN51)/FN52</f>
        <v>0</v>
      </c>
      <c r="FD52" s="52">
        <f t="shared" ref="FD52" si="1218">SUM(FD50:FD51)</f>
        <v>0</v>
      </c>
      <c r="FE52" s="187">
        <f>(FE50*FN50+FE51*FN51)/FN52</f>
        <v>0</v>
      </c>
      <c r="FF52" s="53">
        <f>SUM(FF50:FF51)</f>
        <v>0</v>
      </c>
      <c r="FG52" s="193">
        <f>(FG50*FN50+FG51*FN51)/FN52</f>
        <v>0</v>
      </c>
      <c r="FH52" s="52">
        <f t="shared" ref="FH52" si="1219">SUM(FH50:FH51)</f>
        <v>0</v>
      </c>
      <c r="FI52" s="187">
        <f>(FI50*FN50+FI51*FN51)/FN52</f>
        <v>0</v>
      </c>
      <c r="FJ52" s="163">
        <f>(FJ50*FN50+FJ51*FN51)/FN52</f>
        <v>0</v>
      </c>
      <c r="FK52" s="186">
        <f>(FK50*FN50+FK51*FN51)/FN52</f>
        <v>0</v>
      </c>
      <c r="FL52" s="306">
        <f>(FL50*FN50+FL51*FN51)/FN52</f>
        <v>0</v>
      </c>
      <c r="FM52" s="54">
        <f>SUM(FM50:FM51)</f>
        <v>0</v>
      </c>
      <c r="FN52" s="55">
        <f>SUM(FN50:FN51)</f>
        <v>42</v>
      </c>
      <c r="FO52" s="36"/>
      <c r="FQ52" s="144" t="s">
        <v>37</v>
      </c>
      <c r="FR52" s="152">
        <f>SUM(FR50:FR51)</f>
        <v>0</v>
      </c>
      <c r="FS52" s="300">
        <f t="shared" ref="FS52:FU52" si="1220">SUM(FS50:FS51)</f>
        <v>0</v>
      </c>
      <c r="FT52" s="152">
        <f t="shared" si="1220"/>
        <v>0</v>
      </c>
      <c r="FU52" s="52">
        <f t="shared" si="1220"/>
        <v>0</v>
      </c>
      <c r="FV52" s="187">
        <f>(FV50*GG50+FV51*GG51)/GG52</f>
        <v>0</v>
      </c>
      <c r="FW52" s="52">
        <f t="shared" ref="FW52" si="1221">SUM(FW50:FW51)</f>
        <v>0</v>
      </c>
      <c r="FX52" s="187">
        <f>(FX50*GG50+FX51*GG51)/GG52</f>
        <v>0</v>
      </c>
      <c r="FY52" s="53">
        <f>SUM(FY50:FY51)</f>
        <v>0</v>
      </c>
      <c r="FZ52" s="193">
        <f>(FZ50*GG50+FZ51*GG51)/GG52</f>
        <v>0</v>
      </c>
      <c r="GA52" s="52">
        <f t="shared" ref="GA52" si="1222">SUM(GA50:GA51)</f>
        <v>0</v>
      </c>
      <c r="GB52" s="187">
        <f>(GB50*GG50+GB51*GG51)/GG52</f>
        <v>0</v>
      </c>
      <c r="GC52" s="186">
        <f>(GC50*GG50+GC51*GG51)/GG52</f>
        <v>0</v>
      </c>
      <c r="GD52" s="186">
        <f>(GD50*GG50+GD51*GG51)/GG52</f>
        <v>0</v>
      </c>
      <c r="GE52" s="306">
        <f>(GE50*GG50+GE51*GG51)/GG52</f>
        <v>0</v>
      </c>
      <c r="GF52" s="54">
        <f>SUM(GF50:GF51)</f>
        <v>0</v>
      </c>
      <c r="GG52" s="55">
        <f>SUM(GG50:GG51)</f>
        <v>42</v>
      </c>
      <c r="GH52" s="36"/>
      <c r="GJ52" s="81" t="s">
        <v>37</v>
      </c>
      <c r="GK52" s="52">
        <f>SUM(GK50:GK51)</f>
        <v>0</v>
      </c>
      <c r="GL52" s="300">
        <f t="shared" ref="GL52:GN52" si="1223">SUM(GL50:GL51)</f>
        <v>0</v>
      </c>
      <c r="GM52" s="52">
        <f t="shared" si="1223"/>
        <v>0</v>
      </c>
      <c r="GN52" s="52">
        <f t="shared" si="1223"/>
        <v>0</v>
      </c>
      <c r="GO52" s="187">
        <f>(GO50*GZ50+GO51*GZ51)/GZ52</f>
        <v>0</v>
      </c>
      <c r="GP52" s="52">
        <f t="shared" ref="GP52" si="1224">SUM(GP50:GP51)</f>
        <v>0</v>
      </c>
      <c r="GQ52" s="187">
        <f>(GQ50*GZ50+GQ51*GZ51)/GZ52</f>
        <v>0</v>
      </c>
      <c r="GR52" s="53">
        <f>SUM(GR50:GR51)</f>
        <v>0</v>
      </c>
      <c r="GS52" s="193">
        <f>(GS50*GZ50+GS51*GZ51)/GZ52</f>
        <v>0</v>
      </c>
      <c r="GT52" s="52">
        <f t="shared" ref="GT52" si="1225">SUM(GT50:GT51)</f>
        <v>0</v>
      </c>
      <c r="GU52" s="187">
        <f>(GU50*GZ50+GU51*GZ51)/GZ52</f>
        <v>0</v>
      </c>
      <c r="GV52" s="186">
        <f>(GV50*GZ50+GV51*GZ51)/GZ52</f>
        <v>0</v>
      </c>
      <c r="GW52" s="186">
        <f>(GW50*GZ50+GW51*GZ51)/GZ52</f>
        <v>0</v>
      </c>
      <c r="GX52" s="306">
        <f>(GX50*GZ50+GX51*GZ51)/GZ52</f>
        <v>0</v>
      </c>
      <c r="GY52" s="54">
        <f>SUM(GY50:GY51)</f>
        <v>0</v>
      </c>
      <c r="GZ52" s="55">
        <f>SUM(GZ50:GZ51)</f>
        <v>42</v>
      </c>
      <c r="HA52" s="36"/>
      <c r="HC52" s="81" t="s">
        <v>37</v>
      </c>
      <c r="HD52" s="52">
        <f>SUM(HD50:HD51)</f>
        <v>1440</v>
      </c>
      <c r="HE52" s="300">
        <f t="shared" ref="HE52:HG52" si="1226">SUM(HE50:HE51)</f>
        <v>88</v>
      </c>
      <c r="HF52" s="52">
        <f t="shared" si="1226"/>
        <v>1352</v>
      </c>
      <c r="HG52" s="52">
        <f t="shared" si="1226"/>
        <v>0</v>
      </c>
      <c r="HH52" s="187">
        <f>(HH50*HS50+HH51*HS51)/HS52</f>
        <v>0</v>
      </c>
      <c r="HI52" s="52">
        <f t="shared" ref="HI52" si="1227">SUM(HI50:HI51)</f>
        <v>0</v>
      </c>
      <c r="HJ52" s="187">
        <f>(HJ50*HS50+HJ51*HS51)/HS52</f>
        <v>0</v>
      </c>
      <c r="HK52" s="53">
        <f>SUM(HK50:HK51)</f>
        <v>0</v>
      </c>
      <c r="HL52" s="193">
        <f>(HL50*HS50+HL51*HS51)/HS52</f>
        <v>0</v>
      </c>
      <c r="HM52" s="53">
        <f t="shared" ref="HM52" si="1228">SUM(HM50:HM51)</f>
        <v>9.7142857142857082</v>
      </c>
      <c r="HN52" s="187">
        <f>(HN50*HS50+HN51*HS51)/HS52</f>
        <v>1</v>
      </c>
      <c r="HO52" s="186">
        <f>(HO50*HS50+HO51*HS51)/HS52</f>
        <v>0.99325396825396828</v>
      </c>
      <c r="HP52" s="186">
        <f>(HP50*HS50+HP51*HS51)/HS52</f>
        <v>9.7258834425762289E-2</v>
      </c>
      <c r="HQ52" s="306">
        <f>(HQ50*HS50+HQ51*HS51)/HS52</f>
        <v>0</v>
      </c>
      <c r="HR52" s="54">
        <f>SUM(HR50:HR51)</f>
        <v>0</v>
      </c>
      <c r="HS52" s="55">
        <f>SUM(HS50:HS51)</f>
        <v>42</v>
      </c>
      <c r="HT52" s="36"/>
    </row>
    <row r="53" spans="1:228" ht="13.8" hidden="1" x14ac:dyDescent="0.3">
      <c r="A53" s="16" t="s">
        <v>58</v>
      </c>
      <c r="B53" s="78" t="s">
        <v>59</v>
      </c>
      <c r="C53" s="13">
        <f>[1]DISP_JUL!$C$291</f>
        <v>744</v>
      </c>
      <c r="D53" s="299">
        <f>[1]DISP_JUL!$D$291</f>
        <v>410</v>
      </c>
      <c r="E53" s="13">
        <f>[1]DISP_JUL!$E$291</f>
        <v>334</v>
      </c>
      <c r="F53" s="13">
        <f>[1]DISP_JUL!$F$291</f>
        <v>0</v>
      </c>
      <c r="G53" s="188">
        <f t="shared" ref="G53:G55" si="1229">(F53/$B$4)</f>
        <v>0</v>
      </c>
      <c r="H53" s="13">
        <f>[1]DISP_JUL!$G$291</f>
        <v>0</v>
      </c>
      <c r="I53" s="188">
        <f t="shared" ref="I53:I55" si="1230">(H53/$B$4)</f>
        <v>0</v>
      </c>
      <c r="J53" s="13">
        <f>[1]DISP_JUL!$H$291</f>
        <v>0</v>
      </c>
      <c r="K53" s="188">
        <f t="shared" ref="K53:K55" si="1231">(J53/$B$4)</f>
        <v>0</v>
      </c>
      <c r="L53" s="15">
        <v>0</v>
      </c>
      <c r="M53" s="188">
        <f t="shared" ref="M53:M55" si="1232">(C53/$B$4)</f>
        <v>1</v>
      </c>
      <c r="N53" s="188">
        <f t="shared" ref="N53:N55" si="1233">((C53-L53)/$B$4)</f>
        <v>1</v>
      </c>
      <c r="O53" s="256">
        <f>IF((AND(D53=0,F53=0)),0,(F53+L53)/(D53+F53+L53))</f>
        <v>0</v>
      </c>
      <c r="P53" s="305">
        <f>(Q53/($B$4*R53))</f>
        <v>0.55017921146953408</v>
      </c>
      <c r="Q53" s="88">
        <f>[1]DISP_JUL!$M$291</f>
        <v>11052</v>
      </c>
      <c r="R53" s="15">
        <v>27</v>
      </c>
      <c r="T53" s="16" t="s">
        <v>58</v>
      </c>
      <c r="U53" s="78" t="s">
        <v>59</v>
      </c>
      <c r="V53" s="13">
        <f>[1]DISP_AGO!$C$291</f>
        <v>744</v>
      </c>
      <c r="W53" s="299">
        <f>[1]DISP_AGO!$D$291</f>
        <v>521</v>
      </c>
      <c r="X53" s="13">
        <f>[1]DISP_AGO!$E$291</f>
        <v>223</v>
      </c>
      <c r="Y53" s="13">
        <f>[1]DISP_AGO!$F$291</f>
        <v>0</v>
      </c>
      <c r="Z53" s="188">
        <f t="shared" ref="Z53:Z55" si="1234">(Y53/$U$4)</f>
        <v>0</v>
      </c>
      <c r="AA53" s="13">
        <f>[1]DISP_AGO!$G$291</f>
        <v>0</v>
      </c>
      <c r="AB53" s="188">
        <f t="shared" ref="AB53:AB55" si="1235">(AA53/$U$4)</f>
        <v>0</v>
      </c>
      <c r="AC53" s="13">
        <f>[1]DISP_AGO!$H$291</f>
        <v>0</v>
      </c>
      <c r="AD53" s="188">
        <f t="shared" ref="AD53:AD55" si="1236">(AC53/$U$4)</f>
        <v>0</v>
      </c>
      <c r="AE53" s="15">
        <v>0</v>
      </c>
      <c r="AF53" s="188">
        <f t="shared" ref="AF53:AF55" si="1237">(V53/$U$4)</f>
        <v>1</v>
      </c>
      <c r="AG53" s="188">
        <f t="shared" ref="AG53:AG55" si="1238">((V53-AE53)/$U$4)</f>
        <v>1</v>
      </c>
      <c r="AH53" s="256">
        <f t="shared" ref="AH53:AH55" si="1239">IF((AND(W53=0,Y53=0)),0,(Y53+AE53)/(W53+Y53))</f>
        <v>0</v>
      </c>
      <c r="AI53" s="305">
        <f t="shared" ref="AI53:AI55" si="1240">(AJ53/($U$4*AK53))</f>
        <v>0.6870270808442851</v>
      </c>
      <c r="AJ53" s="88">
        <f>[1]DISP_AGO!$M$291</f>
        <v>13801</v>
      </c>
      <c r="AK53" s="15">
        <v>27</v>
      </c>
      <c r="AM53" s="16" t="s">
        <v>58</v>
      </c>
      <c r="AN53" s="78" t="s">
        <v>59</v>
      </c>
      <c r="AO53" s="13">
        <f>[1]DISP_SEP!$C$291</f>
        <v>678</v>
      </c>
      <c r="AP53" s="299">
        <f>[1]DISP_SEP!$D$291</f>
        <v>583</v>
      </c>
      <c r="AQ53" s="13">
        <f>[1]DISP_SEP!$E$291</f>
        <v>95</v>
      </c>
      <c r="AR53" s="13">
        <f>[1]DISP_SEP!$F$291</f>
        <v>2</v>
      </c>
      <c r="AS53" s="188">
        <f t="shared" ref="AS53:AS55" si="1241">(AR53/$AN$4)</f>
        <v>2.7777777777777779E-3</v>
      </c>
      <c r="AT53" s="13">
        <f>[1]DISP_SEP!$G$291</f>
        <v>0</v>
      </c>
      <c r="AU53" s="188">
        <f t="shared" ref="AU53:AU55" si="1242">(AT53/$AN$4)</f>
        <v>0</v>
      </c>
      <c r="AV53" s="13">
        <f>[1]DISP_SEP!$H$291</f>
        <v>40</v>
      </c>
      <c r="AW53" s="188">
        <f t="shared" ref="AW53:AW55" si="1243">(AV53/$AN$4)</f>
        <v>5.5555555555555552E-2</v>
      </c>
      <c r="AX53" s="15">
        <v>0</v>
      </c>
      <c r="AY53" s="188">
        <f t="shared" ref="AY53:AY55" si="1244">(AO53/$AN$4)</f>
        <v>0.94166666666666665</v>
      </c>
      <c r="AZ53" s="188">
        <f t="shared" ref="AZ53:AZ55" si="1245">((AO53-AX53)/$AN$4)</f>
        <v>0.94166666666666665</v>
      </c>
      <c r="BA53" s="256">
        <f t="shared" ref="BA53:BA55" si="1246">IF((AND(AP53=0,AR53=0)),0,(AR53+AX53)/(AP53+AR53+AX53))</f>
        <v>3.4188034188034188E-3</v>
      </c>
      <c r="BB53" s="305">
        <f t="shared" ref="BB53:BB55" si="1247">(BC53/($AN$4*BD53))</f>
        <v>0.7407407407407407</v>
      </c>
      <c r="BC53" s="88">
        <f>[1]DISP_SEP!$M$291</f>
        <v>14400</v>
      </c>
      <c r="BD53" s="15">
        <v>27</v>
      </c>
      <c r="BF53" s="16" t="s">
        <v>58</v>
      </c>
      <c r="BG53" s="78" t="s">
        <v>59</v>
      </c>
      <c r="BH53" s="13">
        <f>[1]DISP_OCT!$C$291</f>
        <v>744</v>
      </c>
      <c r="BI53" s="299">
        <f>[1]DISP_OCT!$D$291</f>
        <v>8</v>
      </c>
      <c r="BJ53" s="13">
        <f>[1]DISP_OCT!$E$291</f>
        <v>736</v>
      </c>
      <c r="BK53" s="13">
        <f>[1]DISP_OCT!$F$291</f>
        <v>0</v>
      </c>
      <c r="BL53" s="188">
        <f t="shared" ref="BL53:BL55" si="1248">(BK53/$BG$4)</f>
        <v>0</v>
      </c>
      <c r="BM53" s="13">
        <f>[1]DISP_OCT!$G$291</f>
        <v>0</v>
      </c>
      <c r="BN53" s="188">
        <f t="shared" ref="BN53:BN55" si="1249">(BM53/$BG$4)</f>
        <v>0</v>
      </c>
      <c r="BO53" s="13">
        <f>[1]DISP_OCT!$H$291</f>
        <v>0</v>
      </c>
      <c r="BP53" s="188">
        <f t="shared" ref="BP53:BP55" si="1250">(BO53/$BG$4)</f>
        <v>0</v>
      </c>
      <c r="BQ53" s="15">
        <v>0</v>
      </c>
      <c r="BR53" s="188">
        <f>(BH53/$BG$4)</f>
        <v>1</v>
      </c>
      <c r="BS53" s="188">
        <f t="shared" ref="BS53:BS55" si="1251">((BH53-BQ53)/$BG$4)</f>
        <v>1</v>
      </c>
      <c r="BT53" s="256">
        <f t="shared" ref="BT53:BT55" si="1252">IF((AND(BI53=0,BK53=0)),0,(BK53+BQ53)/(BI53+BK53+BQ53))</f>
        <v>0</v>
      </c>
      <c r="BU53" s="305">
        <f t="shared" ref="BU53:BU55" si="1253">(BV53/($BG$4*BW53))</f>
        <v>1.041915571485464E-2</v>
      </c>
      <c r="BV53" s="95">
        <f>[1]DISP_OCT!$M$291</f>
        <v>209.3</v>
      </c>
      <c r="BW53" s="15">
        <v>27</v>
      </c>
      <c r="BY53" s="16" t="s">
        <v>58</v>
      </c>
      <c r="BZ53" s="78" t="s">
        <v>59</v>
      </c>
      <c r="CA53" s="13">
        <f>[1]DISP_NOV!$C$291</f>
        <v>720</v>
      </c>
      <c r="CB53" s="299">
        <f>[1]DISP_NOV!$D$291</f>
        <v>8</v>
      </c>
      <c r="CC53" s="13">
        <f>[1]DISP_NOV!$E$291</f>
        <v>712</v>
      </c>
      <c r="CD53" s="13">
        <f>[1]DISP_NOV!$F$291</f>
        <v>0</v>
      </c>
      <c r="CE53" s="188">
        <f t="shared" ref="CE53:CE55" si="1254">(CD53/$BZ$4)</f>
        <v>0</v>
      </c>
      <c r="CF53" s="13">
        <f>[1]DISP_NOV!$G$291</f>
        <v>0</v>
      </c>
      <c r="CG53" s="188">
        <f t="shared" ref="CG53:CG55" si="1255">(CF53/$BZ$4)</f>
        <v>0</v>
      </c>
      <c r="CH53" s="13">
        <f>[1]DISP_NOV!$H$291</f>
        <v>0</v>
      </c>
      <c r="CI53" s="188">
        <f t="shared" ref="CI53:CI55" si="1256">(CH53/$BZ$4)</f>
        <v>0</v>
      </c>
      <c r="CJ53" s="15">
        <v>0</v>
      </c>
      <c r="CK53" s="188">
        <f t="shared" ref="CK53:CK55" si="1257">(CA53/$BZ$4)</f>
        <v>1</v>
      </c>
      <c r="CL53" s="188">
        <f>((CA53-CJ53)/$BZ$4)</f>
        <v>1</v>
      </c>
      <c r="CM53" s="256">
        <f t="shared" ref="CM53:CM55" si="1258">IF((AND(CB53=0,CD53=0)),0,(CD53+CJ53)/(CB53+CD53+CJ53))</f>
        <v>0</v>
      </c>
      <c r="CN53" s="305">
        <f t="shared" ref="CN53:CN55" si="1259">(CO53/($BZ$4*CP53))</f>
        <v>9.9125514403292179E-3</v>
      </c>
      <c r="CO53" s="95">
        <f>[1]DISP_NOV!$M$291</f>
        <v>192.7</v>
      </c>
      <c r="CP53" s="15">
        <v>27</v>
      </c>
      <c r="CR53" s="16" t="s">
        <v>58</v>
      </c>
      <c r="CS53" s="78" t="s">
        <v>59</v>
      </c>
      <c r="CT53" s="13">
        <f>[1]DISP_DIC!$C$291</f>
        <v>744</v>
      </c>
      <c r="CU53" s="299">
        <f>[1]DISP_DIC!$D$291</f>
        <v>9</v>
      </c>
      <c r="CV53" s="13">
        <f>[1]DISP_DIC!$E$291</f>
        <v>735</v>
      </c>
      <c r="CW53" s="13">
        <f>[1]DISP_DIC!$F$291</f>
        <v>0</v>
      </c>
      <c r="CX53" s="188">
        <f t="shared" ref="CX53" si="1260">(CW53/$CS$4)</f>
        <v>0</v>
      </c>
      <c r="CY53" s="13">
        <f>[1]DISP_DIC!$G$291</f>
        <v>0</v>
      </c>
      <c r="CZ53" s="188">
        <f t="shared" ref="CZ53" si="1261">(CY53/$CS$4)</f>
        <v>0</v>
      </c>
      <c r="DA53" s="13">
        <f>[1]DISP_DIC!$H$291</f>
        <v>0</v>
      </c>
      <c r="DB53" s="188">
        <f t="shared" ref="DB53" si="1262">(DA53/$CS$4)</f>
        <v>0</v>
      </c>
      <c r="DC53" s="15">
        <v>0</v>
      </c>
      <c r="DD53" s="188">
        <f t="shared" si="439"/>
        <v>1</v>
      </c>
      <c r="DE53" s="188">
        <f t="shared" ref="DE53:DE55" si="1263">((CT53-DC53)/$CS$4)</f>
        <v>1</v>
      </c>
      <c r="DF53" s="256">
        <f t="shared" si="440"/>
        <v>0</v>
      </c>
      <c r="DG53" s="305">
        <f t="shared" ref="DG53:DG55" si="1264">(DH53/($CS$4*DI53))</f>
        <v>1.2345679012345678E-2</v>
      </c>
      <c r="DH53" s="88">
        <f>[1]DISP_DIC!$M$291</f>
        <v>248</v>
      </c>
      <c r="DI53" s="15">
        <v>27</v>
      </c>
      <c r="DK53" s="16" t="s">
        <v>58</v>
      </c>
      <c r="DL53" s="78" t="s">
        <v>59</v>
      </c>
      <c r="DM53" s="13" t="str">
        <f>[2]DISP_ENE!$C$291</f>
        <v>AH</v>
      </c>
      <c r="DN53" s="299" t="str">
        <f>[2]DISP_ENE!$D$291</f>
        <v>SH</v>
      </c>
      <c r="DO53" s="13" t="str">
        <f>[2]DISP_ENE!$E$291</f>
        <v>RSH</v>
      </c>
      <c r="DP53" s="13" t="str">
        <f>[2]DISP_ENE!$F$291</f>
        <v>FOH</v>
      </c>
      <c r="DQ53" s="188" t="e">
        <f t="shared" ref="DQ53:DQ55" si="1265">(DP53/$DL$4)</f>
        <v>#VALUE!</v>
      </c>
      <c r="DR53" s="13" t="str">
        <f>[2]DISP_ENE!$G$291</f>
        <v>POH</v>
      </c>
      <c r="DS53" s="188" t="e">
        <f t="shared" si="933"/>
        <v>#VALUE!</v>
      </c>
      <c r="DT53" s="13" t="str">
        <f>[2]DISP_ENE!$H$291</f>
        <v>MOH</v>
      </c>
      <c r="DU53" s="188" t="e">
        <f t="shared" ref="DU53:DU55" si="1266">(DT53/$DL$4)</f>
        <v>#VALUE!</v>
      </c>
      <c r="DV53" s="15">
        <v>0</v>
      </c>
      <c r="DW53" s="188" t="e">
        <f t="shared" ref="DW53:DW54" si="1267">(DM53/$DL$4)</f>
        <v>#VALUE!</v>
      </c>
      <c r="DX53" s="188" t="e">
        <f>((DM53-DV53)/$DL$4)</f>
        <v>#VALUE!</v>
      </c>
      <c r="DY53" s="256" t="e">
        <f>IF((AND(DN53=0,DP53=0)),0,(DP53+DV53)/(DN53+DP53+DV53))</f>
        <v>#VALUE!</v>
      </c>
      <c r="DZ53" s="305" t="e">
        <f t="shared" ref="DZ53:DZ54" si="1268">(EA53/($DL$4*EB53))</f>
        <v>#VALUE!</v>
      </c>
      <c r="EA53" s="95" t="str">
        <f>[2]DISP_ENE!$M$291</f>
        <v>LOAD</v>
      </c>
      <c r="EB53" s="15">
        <v>27</v>
      </c>
      <c r="ED53" s="16" t="s">
        <v>58</v>
      </c>
      <c r="EE53" s="78" t="s">
        <v>59</v>
      </c>
      <c r="EF53" s="13" t="str">
        <f>[2]DISP_FEB!$C$291</f>
        <v>AH</v>
      </c>
      <c r="EG53" s="299" t="str">
        <f>[2]DISP_FEB!$D$291</f>
        <v>SH</v>
      </c>
      <c r="EH53" s="13" t="str">
        <f>[2]DISP_FEB!$E$291</f>
        <v>RSH</v>
      </c>
      <c r="EI53" s="13" t="str">
        <f>[2]DISP_FEB!$F$291</f>
        <v>FOH</v>
      </c>
      <c r="EJ53" s="188" t="e">
        <f t="shared" ref="EJ53:EJ55" si="1269">(EI53/$EE$4)</f>
        <v>#VALUE!</v>
      </c>
      <c r="EK53" s="13" t="str">
        <f>[2]DISP_FEB!$G$291</f>
        <v>POH</v>
      </c>
      <c r="EL53" s="188" t="e">
        <f t="shared" ref="EL53:EL55" si="1270">(EK53/$EE$4)</f>
        <v>#VALUE!</v>
      </c>
      <c r="EM53" s="13" t="str">
        <f>[2]DISP_FEB!$H$291</f>
        <v>MOH</v>
      </c>
      <c r="EN53" s="188" t="e">
        <f t="shared" ref="EN53:EN55" si="1271">(EM53/$EE$4)</f>
        <v>#VALUE!</v>
      </c>
      <c r="EO53" s="15">
        <v>0</v>
      </c>
      <c r="EP53" s="188" t="e">
        <f>(EF53/$EE$4)</f>
        <v>#VALUE!</v>
      </c>
      <c r="EQ53" s="162" t="e">
        <f t="shared" ref="EQ53:EQ55" si="1272">((EF53-EO53)/$EE$4)</f>
        <v>#VALUE!</v>
      </c>
      <c r="ER53" s="256" t="e">
        <f t="shared" ref="ER53:ER55" si="1273">IF((AND(EG53=0,EI53=0)),0,(EI53+EO53)/(EG53+EI53+EO53))</f>
        <v>#VALUE!</v>
      </c>
      <c r="ES53" s="305" t="e">
        <f t="shared" ref="ES53:ES55" si="1274">(ET53/($EE$4*EU53))</f>
        <v>#VALUE!</v>
      </c>
      <c r="ET53" s="36" t="str">
        <f>[2]DISP_FEB!$M$291</f>
        <v>LOAD</v>
      </c>
      <c r="EU53" s="15">
        <v>27</v>
      </c>
      <c r="EW53" s="16" t="s">
        <v>58</v>
      </c>
      <c r="EX53" s="78" t="s">
        <v>59</v>
      </c>
      <c r="EY53" s="13" t="str">
        <f>[2]DISP_MAR!$C$291</f>
        <v>AH</v>
      </c>
      <c r="EZ53" s="299" t="str">
        <f>[2]DISP_MAR!$D$291</f>
        <v>SH</v>
      </c>
      <c r="FA53" s="13" t="str">
        <f>[2]DISP_MAR!$E$291</f>
        <v>RSH</v>
      </c>
      <c r="FB53" s="13" t="str">
        <f>[2]DISP_MAR!$F$291</f>
        <v>FOH</v>
      </c>
      <c r="FC53" s="188" t="e">
        <f t="shared" ref="FC53:FC55" si="1275">(FB53/$EX$4)</f>
        <v>#VALUE!</v>
      </c>
      <c r="FD53" s="13" t="str">
        <f>[2]DISP_MAR!$G$291</f>
        <v>POH</v>
      </c>
      <c r="FE53" s="188" t="e">
        <f t="shared" ref="FE53:FE55" si="1276">(FD53/$EX$4)</f>
        <v>#VALUE!</v>
      </c>
      <c r="FF53" s="13" t="str">
        <f>[2]DISP_MAR!$H$291</f>
        <v>MOH</v>
      </c>
      <c r="FG53" s="188" t="e">
        <f t="shared" ref="FG53:FG55" si="1277">(FF53/$EX$4)</f>
        <v>#VALUE!</v>
      </c>
      <c r="FH53" s="15">
        <v>0</v>
      </c>
      <c r="FI53" s="188" t="e">
        <f t="shared" ref="FI53:FI55" si="1278">(EY53/$EX$4)</f>
        <v>#VALUE!</v>
      </c>
      <c r="FJ53" s="162" t="e">
        <f>((EY53-FH53)/$EX$4)</f>
        <v>#VALUE!</v>
      </c>
      <c r="FK53" s="256" t="e">
        <f>IF((AND(EZ53=0,FB53=0)),0,(FB53+FH53)/(EZ53+FB53+FH53))</f>
        <v>#VALUE!</v>
      </c>
      <c r="FL53" s="305" t="e">
        <f>(FM53/($EX$4*FN53))</f>
        <v>#VALUE!</v>
      </c>
      <c r="FM53" s="88" t="str">
        <f>[2]DISP_MAR!$M$291</f>
        <v>LOAD</v>
      </c>
      <c r="FN53" s="15">
        <v>27</v>
      </c>
      <c r="FP53" s="16" t="s">
        <v>58</v>
      </c>
      <c r="FQ53" s="78" t="s">
        <v>59</v>
      </c>
      <c r="FR53" s="13" t="str">
        <f>[2]DISP_ABR!$C$291</f>
        <v>AH</v>
      </c>
      <c r="FS53" s="299" t="str">
        <f>[2]DISP_ABR!$D$291</f>
        <v>SH</v>
      </c>
      <c r="FT53" s="13" t="str">
        <f>[2]DISP_ABR!$E$291</f>
        <v>RSH</v>
      </c>
      <c r="FU53" s="13" t="str">
        <f>[2]DISP_ABR!$F$291</f>
        <v>FOH</v>
      </c>
      <c r="FV53" s="188" t="e">
        <f t="shared" ref="FV53:FV55" si="1279">(FU53/$FQ$4)</f>
        <v>#VALUE!</v>
      </c>
      <c r="FW53" s="13" t="str">
        <f>[2]DISP_ABR!$G$291</f>
        <v>POH</v>
      </c>
      <c r="FX53" s="188" t="e">
        <f t="shared" ref="FX53:FX55" si="1280">(FW53/$FQ$4)</f>
        <v>#VALUE!</v>
      </c>
      <c r="FY53" s="13" t="str">
        <f>[2]DISP_ABR!$H$291</f>
        <v>MOH</v>
      </c>
      <c r="FZ53" s="188" t="e">
        <f t="shared" ref="FZ53:FZ55" si="1281">(FY53/$FQ$4)</f>
        <v>#VALUE!</v>
      </c>
      <c r="GA53" s="15">
        <v>0</v>
      </c>
      <c r="GB53" s="188" t="e">
        <f t="shared" ref="GB53:GB55" si="1282">(FR53/$FQ$4)</f>
        <v>#VALUE!</v>
      </c>
      <c r="GC53" s="188" t="e">
        <f>((FR53-GA53)/$FQ$4)</f>
        <v>#VALUE!</v>
      </c>
      <c r="GD53" s="256" t="e">
        <f t="shared" ref="GD53:GD55" si="1283">IF((AND(FS53=0,FU53=0)),0,(FU53+GA53)/(FS53+FU53+GA53))</f>
        <v>#VALUE!</v>
      </c>
      <c r="GE53" s="305" t="e">
        <f t="shared" ref="GE53:GE54" si="1284">(GF53/($FQ$4*GG53))</f>
        <v>#VALUE!</v>
      </c>
      <c r="GF53" s="88" t="str">
        <f>[2]DISP_ABR!$M$291</f>
        <v>LOAD</v>
      </c>
      <c r="GG53" s="15">
        <v>27</v>
      </c>
      <c r="GI53" s="16" t="s">
        <v>58</v>
      </c>
      <c r="GJ53" s="78" t="s">
        <v>59</v>
      </c>
      <c r="GK53" s="13">
        <f>[2]DISP_MAY!C287</f>
        <v>0</v>
      </c>
      <c r="GL53" s="299">
        <f>[2]DISP_MAY!D287</f>
        <v>0</v>
      </c>
      <c r="GM53" s="13">
        <f>[2]DISP_MAY!E287</f>
        <v>0</v>
      </c>
      <c r="GN53" s="13">
        <f>[2]DISP_MAY!F287</f>
        <v>0</v>
      </c>
      <c r="GO53" s="188">
        <f t="shared" ref="GO53:GO55" si="1285">(GN53/$GJ$4)</f>
        <v>0</v>
      </c>
      <c r="GP53" s="13">
        <f>[2]DISP_MAY!$G287</f>
        <v>0</v>
      </c>
      <c r="GQ53" s="188">
        <f t="shared" ref="GQ53:GQ55" si="1286">(GP53/$GJ$4)</f>
        <v>0</v>
      </c>
      <c r="GR53" s="13">
        <f>[2]DISP_MAY!$H287</f>
        <v>0</v>
      </c>
      <c r="GS53" s="188">
        <f t="shared" ref="GS53:GS55" si="1287">(GR53/$GJ$4)</f>
        <v>0</v>
      </c>
      <c r="GT53" s="15">
        <v>0</v>
      </c>
      <c r="GU53" s="188">
        <f>(GK53/$GJ$4)</f>
        <v>0</v>
      </c>
      <c r="GV53" s="188">
        <f t="shared" ref="GV53:GV55" si="1288">((GK53-GT53)/$GJ$4)</f>
        <v>0</v>
      </c>
      <c r="GW53" s="256">
        <f t="shared" ref="GW53:GW55" si="1289">IF((AND(GL53=0,GN53=0)),0,(GN53+GT53)/(GL53+GN53+GT53))</f>
        <v>0</v>
      </c>
      <c r="GX53" s="305">
        <f t="shared" ref="GX53:GX55" si="1290">(GY53/($GJ$4*GZ53))</f>
        <v>0</v>
      </c>
      <c r="GY53" s="88">
        <f>[2]DISP_MAY!$M287</f>
        <v>0</v>
      </c>
      <c r="GZ53" s="15">
        <v>27</v>
      </c>
      <c r="HB53" s="16" t="s">
        <v>58</v>
      </c>
      <c r="HC53" s="78" t="s">
        <v>59</v>
      </c>
      <c r="HD53" s="13" t="str">
        <f>[2]DISP_JUN!$C$291</f>
        <v>AH</v>
      </c>
      <c r="HE53" s="299" t="str">
        <f>[2]DISP_JUN!$D$291</f>
        <v>SH</v>
      </c>
      <c r="HF53" s="13" t="str">
        <f>[2]DISP_JUN!$E$291</f>
        <v>RSH</v>
      </c>
      <c r="HG53" s="13" t="str">
        <f>[2]DISP_JUN!$F$291</f>
        <v>FOH</v>
      </c>
      <c r="HH53" s="188" t="e">
        <f>(HG53/$HC$4)</f>
        <v>#VALUE!</v>
      </c>
      <c r="HI53" s="13" t="str">
        <f>[2]DISP_JUN!$G$291</f>
        <v>POH</v>
      </c>
      <c r="HJ53" s="188" t="e">
        <f>(HI53/$HC$4)</f>
        <v>#VALUE!</v>
      </c>
      <c r="HK53" s="13" t="str">
        <f>[2]DISP_JUN!$H$291</f>
        <v>MOH</v>
      </c>
      <c r="HL53" s="188" t="e">
        <f>(HK53/$HC$4)</f>
        <v>#VALUE!</v>
      </c>
      <c r="HM53" s="13">
        <v>11.037037037037042</v>
      </c>
      <c r="HN53" s="188" t="e">
        <f>(HD53/$HC$4)</f>
        <v>#VALUE!</v>
      </c>
      <c r="HO53" s="188" t="e">
        <f>((HD53-HM53)/$HC$4)</f>
        <v>#VALUE!</v>
      </c>
      <c r="HP53" s="188" t="e">
        <f>IF((AND(HE53=0,HG53=0)),0,(HG53+HM53)/(HE53+HG53+HM53))</f>
        <v>#VALUE!</v>
      </c>
      <c r="HQ53" s="305" t="e">
        <f>(HR53/($HC$4*HS53))</f>
        <v>#VALUE!</v>
      </c>
      <c r="HR53" s="88" t="str">
        <f>[2]DISP_JUN!$M$291</f>
        <v>LOAD</v>
      </c>
      <c r="HS53" s="15">
        <v>27</v>
      </c>
    </row>
    <row r="54" spans="1:228" ht="13.8" hidden="1" x14ac:dyDescent="0.3">
      <c r="A54" s="16" t="s">
        <v>60</v>
      </c>
      <c r="B54" s="78" t="s">
        <v>61</v>
      </c>
      <c r="C54" s="13">
        <f>[1]DISP_JUL!$C$292</f>
        <v>730</v>
      </c>
      <c r="D54" s="299">
        <f>[1]DISP_JUL!$D$292</f>
        <v>388</v>
      </c>
      <c r="E54" s="13">
        <f>[1]DISP_JUL!$E$292</f>
        <v>342</v>
      </c>
      <c r="F54" s="13">
        <f>[1]DISP_JUL!$F$292</f>
        <v>14</v>
      </c>
      <c r="G54" s="188">
        <f t="shared" si="1229"/>
        <v>1.8817204301075269E-2</v>
      </c>
      <c r="H54" s="13">
        <f>[1]DISP_JUL!$G$292</f>
        <v>0</v>
      </c>
      <c r="I54" s="188">
        <f t="shared" si="1230"/>
        <v>0</v>
      </c>
      <c r="J54" s="13">
        <f>[1]DISP_JUL!$H$292</f>
        <v>0</v>
      </c>
      <c r="K54" s="188">
        <f t="shared" si="1231"/>
        <v>0</v>
      </c>
      <c r="L54" s="15">
        <v>0</v>
      </c>
      <c r="M54" s="188">
        <f t="shared" si="1232"/>
        <v>0.98118279569892475</v>
      </c>
      <c r="N54" s="188">
        <f t="shared" si="1233"/>
        <v>0.98118279569892475</v>
      </c>
      <c r="O54" s="256">
        <f t="shared" ref="O54:O55" si="1291">IF((AND(D54=0,F54=0)),0,(F54+L54)/(D54+F54+L54))</f>
        <v>3.482587064676617E-2</v>
      </c>
      <c r="P54" s="305">
        <f t="shared" ref="P54:P55" si="1292">(Q54/($B$4*R54))</f>
        <v>0.51259458383114298</v>
      </c>
      <c r="Q54" s="88">
        <f>[1]DISP_JUL!$M$292</f>
        <v>10297</v>
      </c>
      <c r="R54" s="15">
        <v>27</v>
      </c>
      <c r="T54" s="16" t="s">
        <v>60</v>
      </c>
      <c r="U54" s="78" t="s">
        <v>61</v>
      </c>
      <c r="V54" s="13">
        <f>[1]DISP_AGO!$C$292</f>
        <v>742</v>
      </c>
      <c r="W54" s="299">
        <f>[1]DISP_AGO!$D$292</f>
        <v>515</v>
      </c>
      <c r="X54" s="13">
        <f>[1]DISP_AGO!$E$292</f>
        <v>227</v>
      </c>
      <c r="Y54" s="13">
        <f>[1]DISP_AGO!$F$292</f>
        <v>2</v>
      </c>
      <c r="Z54" s="188">
        <f t="shared" si="1234"/>
        <v>2.6881720430107529E-3</v>
      </c>
      <c r="AA54" s="13">
        <f>[1]DISP_AGO!$G$292</f>
        <v>0</v>
      </c>
      <c r="AB54" s="188">
        <f t="shared" si="1235"/>
        <v>0</v>
      </c>
      <c r="AC54" s="13">
        <f>[1]DISP_AGO!$H$292</f>
        <v>0</v>
      </c>
      <c r="AD54" s="188">
        <f t="shared" si="1236"/>
        <v>0</v>
      </c>
      <c r="AE54" s="15">
        <v>0</v>
      </c>
      <c r="AF54" s="188">
        <f t="shared" si="1237"/>
        <v>0.99731182795698925</v>
      </c>
      <c r="AG54" s="188">
        <f t="shared" si="1238"/>
        <v>0.99731182795698925</v>
      </c>
      <c r="AH54" s="256">
        <f t="shared" si="1239"/>
        <v>3.8684719535783366E-3</v>
      </c>
      <c r="AI54" s="305">
        <f t="shared" si="1240"/>
        <v>0.68722620469932294</v>
      </c>
      <c r="AJ54" s="88">
        <f>[1]DISP_AGO!$M$292</f>
        <v>13805</v>
      </c>
      <c r="AK54" s="15">
        <v>27</v>
      </c>
      <c r="AM54" s="16" t="s">
        <v>60</v>
      </c>
      <c r="AN54" s="78" t="s">
        <v>61</v>
      </c>
      <c r="AO54" s="13">
        <f>[1]DISP_SEP!$C$292</f>
        <v>669</v>
      </c>
      <c r="AP54" s="299">
        <f>[1]DISP_SEP!$D$292</f>
        <v>437</v>
      </c>
      <c r="AQ54" s="13">
        <f>[1]DISP_SEP!$E$292</f>
        <v>232</v>
      </c>
      <c r="AR54" s="13">
        <f>[1]DISP_SEP!$F$292</f>
        <v>16</v>
      </c>
      <c r="AS54" s="188">
        <f t="shared" si="1241"/>
        <v>2.2222222222222223E-2</v>
      </c>
      <c r="AT54" s="13">
        <f>[1]DISP_SEP!$G$292</f>
        <v>0</v>
      </c>
      <c r="AU54" s="188">
        <f t="shared" si="1242"/>
        <v>0</v>
      </c>
      <c r="AV54" s="13">
        <f>[1]DISP_SEP!$H$292</f>
        <v>35</v>
      </c>
      <c r="AW54" s="188">
        <f t="shared" si="1243"/>
        <v>4.8611111111111112E-2</v>
      </c>
      <c r="AX54" s="15">
        <v>0</v>
      </c>
      <c r="AY54" s="188">
        <f t="shared" si="1244"/>
        <v>0.9291666666666667</v>
      </c>
      <c r="AZ54" s="188">
        <f t="shared" si="1245"/>
        <v>0.9291666666666667</v>
      </c>
      <c r="BA54" s="256">
        <f t="shared" si="1246"/>
        <v>3.5320088300220751E-2</v>
      </c>
      <c r="BB54" s="305">
        <f t="shared" si="1247"/>
        <v>0.55082304526748971</v>
      </c>
      <c r="BC54" s="88">
        <f>[1]DISP_SEP!$M$292</f>
        <v>10708</v>
      </c>
      <c r="BD54" s="15">
        <v>27</v>
      </c>
      <c r="BF54" s="16" t="s">
        <v>60</v>
      </c>
      <c r="BG54" s="78" t="s">
        <v>61</v>
      </c>
      <c r="BH54" s="13">
        <f>[1]DISP_OCT!$C$292</f>
        <v>744</v>
      </c>
      <c r="BI54" s="299">
        <f>[1]DISP_OCT!$D$292</f>
        <v>3</v>
      </c>
      <c r="BJ54" s="13">
        <f>[1]DISP_OCT!$E$292</f>
        <v>741</v>
      </c>
      <c r="BK54" s="13">
        <f>[1]DISP_OCT!$F$292</f>
        <v>0</v>
      </c>
      <c r="BL54" s="188">
        <f t="shared" si="1248"/>
        <v>0</v>
      </c>
      <c r="BM54" s="13">
        <f>[1]DISP_OCT!$G$292</f>
        <v>0</v>
      </c>
      <c r="BN54" s="188">
        <f t="shared" si="1249"/>
        <v>0</v>
      </c>
      <c r="BO54" s="13">
        <f>[1]DISP_OCT!$H$292</f>
        <v>0</v>
      </c>
      <c r="BP54" s="188">
        <f t="shared" si="1250"/>
        <v>0</v>
      </c>
      <c r="BQ54" s="15">
        <v>0</v>
      </c>
      <c r="BR54" s="188">
        <f t="shared" ref="BR54:BR55" si="1293">(BH54/$BG$4)</f>
        <v>1</v>
      </c>
      <c r="BS54" s="188">
        <f t="shared" si="1251"/>
        <v>1</v>
      </c>
      <c r="BT54" s="256">
        <f t="shared" si="1252"/>
        <v>0</v>
      </c>
      <c r="BU54" s="305">
        <f t="shared" si="1253"/>
        <v>3.2357626443647947E-3</v>
      </c>
      <c r="BV54" s="95">
        <f>[1]DISP_OCT!$M$292</f>
        <v>65</v>
      </c>
      <c r="BW54" s="15">
        <v>27</v>
      </c>
      <c r="BY54" s="16" t="s">
        <v>60</v>
      </c>
      <c r="BZ54" s="78" t="s">
        <v>61</v>
      </c>
      <c r="CA54" s="13">
        <f>[1]DISP_NOV!$C$292</f>
        <v>719</v>
      </c>
      <c r="CB54" s="299">
        <f>[1]DISP_NOV!$D$292</f>
        <v>1</v>
      </c>
      <c r="CC54" s="13">
        <f>[1]DISP_NOV!$E$292</f>
        <v>718</v>
      </c>
      <c r="CD54" s="13">
        <f>[1]DISP_NOV!$F$292</f>
        <v>1</v>
      </c>
      <c r="CE54" s="188">
        <f t="shared" si="1254"/>
        <v>1.3888888888888889E-3</v>
      </c>
      <c r="CF54" s="13">
        <f>[1]DISP_NOV!$G$292</f>
        <v>0</v>
      </c>
      <c r="CG54" s="188">
        <f t="shared" si="1255"/>
        <v>0</v>
      </c>
      <c r="CH54" s="13">
        <f>[1]DISP_NOV!$H$292</f>
        <v>0</v>
      </c>
      <c r="CI54" s="188">
        <f t="shared" si="1256"/>
        <v>0</v>
      </c>
      <c r="CJ54" s="15">
        <v>0</v>
      </c>
      <c r="CK54" s="188">
        <f t="shared" si="1257"/>
        <v>0.99861111111111112</v>
      </c>
      <c r="CL54" s="188">
        <f t="shared" ref="CL54:CL55" si="1294">((CA54-CJ54)/$BZ$4)</f>
        <v>0.99861111111111112</v>
      </c>
      <c r="CM54" s="256">
        <f t="shared" si="1258"/>
        <v>0.5</v>
      </c>
      <c r="CN54" s="305">
        <f t="shared" si="1259"/>
        <v>5.1440329218106995E-5</v>
      </c>
      <c r="CO54" s="95">
        <f>[1]DISP_NOV!$M$292</f>
        <v>1</v>
      </c>
      <c r="CP54" s="15">
        <v>27</v>
      </c>
      <c r="CR54" s="16" t="s">
        <v>60</v>
      </c>
      <c r="CS54" s="78" t="s">
        <v>61</v>
      </c>
      <c r="CT54" s="13">
        <f>[1]DISP_DIC!$C$292</f>
        <v>744</v>
      </c>
      <c r="CU54" s="299">
        <f>[1]DISP_DIC!$D$292</f>
        <v>8</v>
      </c>
      <c r="CV54" s="13">
        <f>[1]DISP_DIC!$E$292</f>
        <v>736</v>
      </c>
      <c r="CW54" s="13">
        <f>[1]DISP_DIC!$F$292</f>
        <v>0</v>
      </c>
      <c r="CX54" s="188">
        <f t="shared" ref="CX54" si="1295">(CW54/$CS$4)</f>
        <v>0</v>
      </c>
      <c r="CY54" s="13">
        <f>[1]DISP_DIC!$G$292</f>
        <v>0</v>
      </c>
      <c r="CZ54" s="188">
        <f t="shared" ref="CZ54" si="1296">(CY54/$CS$4)</f>
        <v>0</v>
      </c>
      <c r="DA54" s="13">
        <f>[1]DISP_DIC!$H$292</f>
        <v>0</v>
      </c>
      <c r="DB54" s="188">
        <f t="shared" ref="DB54" si="1297">(DA54/$CS$4)</f>
        <v>0</v>
      </c>
      <c r="DC54" s="15">
        <v>0</v>
      </c>
      <c r="DD54" s="188">
        <f t="shared" si="439"/>
        <v>1</v>
      </c>
      <c r="DE54" s="188">
        <f t="shared" si="1263"/>
        <v>1</v>
      </c>
      <c r="DF54" s="256">
        <f t="shared" si="440"/>
        <v>0</v>
      </c>
      <c r="DG54" s="305">
        <f t="shared" si="1264"/>
        <v>9.6077260055754676E-3</v>
      </c>
      <c r="DH54" s="88">
        <f>[1]DISP_DIC!$M$292</f>
        <v>193</v>
      </c>
      <c r="DI54" s="15">
        <v>27</v>
      </c>
      <c r="DK54" s="16" t="s">
        <v>60</v>
      </c>
      <c r="DL54" s="78" t="s">
        <v>61</v>
      </c>
      <c r="DM54" s="13">
        <f>[2]DISP_ENE!$C$292</f>
        <v>624</v>
      </c>
      <c r="DN54" s="299">
        <f>[2]DISP_ENE!$D$292</f>
        <v>3</v>
      </c>
      <c r="DO54" s="13">
        <f>[2]DISP_ENE!$E$292</f>
        <v>621</v>
      </c>
      <c r="DP54" s="13">
        <f>[2]DISP_ENE!$F$292</f>
        <v>120</v>
      </c>
      <c r="DQ54" s="188">
        <f t="shared" si="1265"/>
        <v>0.16129032258064516</v>
      </c>
      <c r="DR54" s="13">
        <f>[2]DISP_ENE!$G$292</f>
        <v>0</v>
      </c>
      <c r="DS54" s="188">
        <f t="shared" si="933"/>
        <v>0</v>
      </c>
      <c r="DT54" s="13">
        <f>[2]DISP_ENE!$H$292</f>
        <v>0</v>
      </c>
      <c r="DU54" s="188">
        <f t="shared" si="1266"/>
        <v>0</v>
      </c>
      <c r="DV54" s="15">
        <v>0</v>
      </c>
      <c r="DW54" s="188">
        <f t="shared" si="1267"/>
        <v>0.83870967741935487</v>
      </c>
      <c r="DX54" s="188">
        <f t="shared" ref="DX54" si="1298">((DM54-DV54)/$DL$4)</f>
        <v>0.83870967741935487</v>
      </c>
      <c r="DY54" s="256">
        <f t="shared" ref="DY54" si="1299">IF((AND(DN54=0,DP54=0)),0,(DP54+DV54)/(DN54+DP54+DV54))</f>
        <v>0.97560975609756095</v>
      </c>
      <c r="DZ54" s="305">
        <f t="shared" si="1268"/>
        <v>2.9868578255675031E-3</v>
      </c>
      <c r="EA54" s="88">
        <f>[2]DISP_ENE!$M$292</f>
        <v>60</v>
      </c>
      <c r="EB54" s="15">
        <v>27</v>
      </c>
      <c r="ED54" s="16" t="s">
        <v>60</v>
      </c>
      <c r="EE54" s="78" t="s">
        <v>61</v>
      </c>
      <c r="EF54" s="13">
        <f>[2]DISP_FEB!$C$292</f>
        <v>696</v>
      </c>
      <c r="EG54" s="299">
        <f>[2]DISP_FEB!$D$292</f>
        <v>0</v>
      </c>
      <c r="EH54" s="13">
        <f>[2]DISP_FEB!$E$292</f>
        <v>696</v>
      </c>
      <c r="EI54" s="13">
        <f>[2]DISP_FEB!$F$292</f>
        <v>0</v>
      </c>
      <c r="EJ54" s="188">
        <f t="shared" si="1269"/>
        <v>0</v>
      </c>
      <c r="EK54" s="13">
        <f>[2]DISP_FEB!$G$292</f>
        <v>0</v>
      </c>
      <c r="EL54" s="188">
        <f t="shared" si="1270"/>
        <v>0</v>
      </c>
      <c r="EM54" s="13">
        <f>[2]DISP_FEB!$H$292</f>
        <v>0</v>
      </c>
      <c r="EN54" s="188">
        <f t="shared" si="1271"/>
        <v>0</v>
      </c>
      <c r="EO54" s="15">
        <v>0</v>
      </c>
      <c r="EP54" s="188">
        <f t="shared" ref="EP54:EP55" si="1300">(EF54/$EE$4)</f>
        <v>1</v>
      </c>
      <c r="EQ54" s="162">
        <f t="shared" si="1272"/>
        <v>1</v>
      </c>
      <c r="ER54" s="256">
        <f t="shared" si="1273"/>
        <v>0</v>
      </c>
      <c r="ES54" s="305">
        <f t="shared" si="1274"/>
        <v>0</v>
      </c>
      <c r="ET54" s="36">
        <f>[2]DISP_FEB!$M$292</f>
        <v>0</v>
      </c>
      <c r="EU54" s="15">
        <v>27</v>
      </c>
      <c r="EW54" s="16" t="s">
        <v>60</v>
      </c>
      <c r="EX54" s="78" t="s">
        <v>61</v>
      </c>
      <c r="EY54" s="13">
        <f>[2]DISP_MAR!$C$292</f>
        <v>744</v>
      </c>
      <c r="EZ54" s="299">
        <f>[2]DISP_MAR!$D$292</f>
        <v>12</v>
      </c>
      <c r="FA54" s="13">
        <f>[2]DISP_MAR!$E$292</f>
        <v>732</v>
      </c>
      <c r="FB54" s="13">
        <f>[2]DISP_MAR!$F$292</f>
        <v>0</v>
      </c>
      <c r="FC54" s="188">
        <f t="shared" si="1275"/>
        <v>0</v>
      </c>
      <c r="FD54" s="13">
        <f>[2]DISP_MAR!$G$292</f>
        <v>0</v>
      </c>
      <c r="FE54" s="188">
        <f t="shared" si="1276"/>
        <v>0</v>
      </c>
      <c r="FF54" s="13">
        <f>[2]DISP_MAR!$H$292</f>
        <v>0</v>
      </c>
      <c r="FG54" s="188">
        <f t="shared" si="1277"/>
        <v>0</v>
      </c>
      <c r="FH54" s="15">
        <v>0</v>
      </c>
      <c r="FI54" s="188">
        <f t="shared" si="1278"/>
        <v>1</v>
      </c>
      <c r="FJ54" s="162">
        <f t="shared" ref="FJ54:FJ55" si="1301">((EY54-FH54)/$EX$4)</f>
        <v>1</v>
      </c>
      <c r="FK54" s="256">
        <f t="shared" ref="FK54:FK55" si="1302">IF((AND(EZ54=0,FB54=0)),0,(FB54+FH54)/(EZ54+FB54+FH54))</f>
        <v>0</v>
      </c>
      <c r="FL54" s="305">
        <f t="shared" ref="FL54:FL55" si="1303">(FM54/($EX$4*FN54))</f>
        <v>1.5033851055356432E-2</v>
      </c>
      <c r="FM54" s="88">
        <f>[2]DISP_MAR!$M$292</f>
        <v>302</v>
      </c>
      <c r="FN54" s="15">
        <v>27</v>
      </c>
      <c r="FP54" s="16" t="s">
        <v>60</v>
      </c>
      <c r="FQ54" s="78" t="s">
        <v>61</v>
      </c>
      <c r="FR54" s="13">
        <f>[2]DISP_ABR!$C$292</f>
        <v>720</v>
      </c>
      <c r="FS54" s="299">
        <f>[2]DISP_ABR!$D$292</f>
        <v>51</v>
      </c>
      <c r="FT54" s="13">
        <f>[2]DISP_ABR!$E$292</f>
        <v>669</v>
      </c>
      <c r="FU54" s="13">
        <f>[2]DISP_ABR!$F$292</f>
        <v>0</v>
      </c>
      <c r="FV54" s="188">
        <f t="shared" si="1279"/>
        <v>0</v>
      </c>
      <c r="FW54" s="13">
        <f>[2]DISP_ABR!$G$292</f>
        <v>0</v>
      </c>
      <c r="FX54" s="188">
        <f t="shared" si="1280"/>
        <v>0</v>
      </c>
      <c r="FY54" s="13">
        <f>[2]DISP_ABR!$H$292</f>
        <v>0</v>
      </c>
      <c r="FZ54" s="188">
        <f t="shared" si="1281"/>
        <v>0</v>
      </c>
      <c r="GA54" s="15">
        <v>0</v>
      </c>
      <c r="GB54" s="188">
        <f t="shared" si="1282"/>
        <v>1</v>
      </c>
      <c r="GC54" s="188">
        <f t="shared" ref="GC54:GC55" si="1304">((FR54-GA54)/$FQ$4)</f>
        <v>1</v>
      </c>
      <c r="GD54" s="256">
        <f t="shared" si="1283"/>
        <v>0</v>
      </c>
      <c r="GE54" s="305">
        <f t="shared" si="1284"/>
        <v>6.1368312757201643E-2</v>
      </c>
      <c r="GF54" s="88">
        <f>[2]DISP_ABR!$M$292</f>
        <v>1193</v>
      </c>
      <c r="GG54" s="15">
        <v>27</v>
      </c>
      <c r="GI54" s="16" t="s">
        <v>60</v>
      </c>
      <c r="GJ54" s="78" t="s">
        <v>61</v>
      </c>
      <c r="GK54" s="13">
        <f>[2]DISP_MAY!C288</f>
        <v>0</v>
      </c>
      <c r="GL54" s="299">
        <f>[2]DISP_MAY!D288</f>
        <v>0</v>
      </c>
      <c r="GM54" s="13">
        <f>[2]DISP_MAY!E288</f>
        <v>0</v>
      </c>
      <c r="GN54" s="13">
        <f>[2]DISP_MAY!F288</f>
        <v>0</v>
      </c>
      <c r="GO54" s="188">
        <f t="shared" si="1285"/>
        <v>0</v>
      </c>
      <c r="GP54" s="13">
        <f>[2]DISP_MAY!$G288</f>
        <v>0</v>
      </c>
      <c r="GQ54" s="188">
        <f t="shared" si="1286"/>
        <v>0</v>
      </c>
      <c r="GR54" s="13">
        <f>[2]DISP_MAY!$H288</f>
        <v>0</v>
      </c>
      <c r="GS54" s="188">
        <f t="shared" si="1287"/>
        <v>0</v>
      </c>
      <c r="GT54" s="15">
        <v>0</v>
      </c>
      <c r="GU54" s="188">
        <f t="shared" ref="GU54:GU55" si="1305">(GK54/$GJ$4)</f>
        <v>0</v>
      </c>
      <c r="GV54" s="188">
        <f t="shared" si="1288"/>
        <v>0</v>
      </c>
      <c r="GW54" s="256">
        <f t="shared" si="1289"/>
        <v>0</v>
      </c>
      <c r="GX54" s="305">
        <f t="shared" si="1290"/>
        <v>0</v>
      </c>
      <c r="GY54" s="88">
        <f>[2]DISP_MAY!$M288</f>
        <v>0</v>
      </c>
      <c r="GZ54" s="15">
        <v>27</v>
      </c>
      <c r="HB54" s="16" t="s">
        <v>60</v>
      </c>
      <c r="HC54" s="78" t="s">
        <v>61</v>
      </c>
      <c r="HD54" s="13">
        <f>[2]DISP_JUN!$C$292</f>
        <v>720</v>
      </c>
      <c r="HE54" s="299">
        <f>[2]DISP_JUN!$D$292</f>
        <v>104</v>
      </c>
      <c r="HF54" s="13">
        <f>[2]DISP_JUN!$E$292</f>
        <v>616</v>
      </c>
      <c r="HG54" s="13">
        <f>[2]DISP_JUN!$F$292</f>
        <v>0</v>
      </c>
      <c r="HH54" s="188">
        <f>(HG54/$HC$4)</f>
        <v>0</v>
      </c>
      <c r="HI54" s="13">
        <f>[2]DISP_JUN!$G$292</f>
        <v>0</v>
      </c>
      <c r="HJ54" s="188">
        <f>(HI54/$HC$4)</f>
        <v>0</v>
      </c>
      <c r="HK54" s="13">
        <f>[2]DISP_JUN!$H$292</f>
        <v>0</v>
      </c>
      <c r="HL54" s="188">
        <f>(HK54/$HC$4)</f>
        <v>0</v>
      </c>
      <c r="HM54" s="13">
        <v>11.740740740740739</v>
      </c>
      <c r="HN54" s="188">
        <f t="shared" ref="HN54" si="1306">(HD54/$HC$4)</f>
        <v>1</v>
      </c>
      <c r="HO54" s="188">
        <f t="shared" ref="HO54" si="1307">((HD54-HM54)/$HC$4)</f>
        <v>0.98369341563786006</v>
      </c>
      <c r="HP54" s="188">
        <f t="shared" ref="HP54" si="1308">IF((AND(HE54=0,HG54=0)),0,(HG54+HM54)/(HE54+HG54+HM54))</f>
        <v>0.10143999999999999</v>
      </c>
      <c r="HQ54" s="305">
        <f t="shared" ref="HQ54" si="1309">(HR54/($HC$4*HS54))</f>
        <v>0.12911522633744857</v>
      </c>
      <c r="HR54" s="88">
        <f>[2]DISP_JUN!$M$292</f>
        <v>2510</v>
      </c>
      <c r="HS54" s="15">
        <v>27</v>
      </c>
    </row>
    <row r="55" spans="1:228" ht="13.8" hidden="1" x14ac:dyDescent="0.3">
      <c r="B55" s="78" t="s">
        <v>62</v>
      </c>
      <c r="C55" s="13">
        <f>[1]DISP_JUL!$C$293</f>
        <v>740</v>
      </c>
      <c r="D55" s="299">
        <f>[1]DISP_JUL!$D$293</f>
        <v>385</v>
      </c>
      <c r="E55" s="13">
        <f>[1]DISP_JUL!$E$293</f>
        <v>355</v>
      </c>
      <c r="F55" s="13">
        <f>[1]DISP_JUL!$F$293</f>
        <v>4</v>
      </c>
      <c r="G55" s="188">
        <f t="shared" si="1229"/>
        <v>5.3763440860215058E-3</v>
      </c>
      <c r="H55" s="13">
        <f>[1]DISP_JUL!$G$293</f>
        <v>0</v>
      </c>
      <c r="I55" s="188">
        <f t="shared" si="1230"/>
        <v>0</v>
      </c>
      <c r="J55" s="13">
        <f>[1]DISP_JUL!$H$293</f>
        <v>0</v>
      </c>
      <c r="K55" s="188">
        <f t="shared" si="1231"/>
        <v>0</v>
      </c>
      <c r="L55" s="15">
        <v>0</v>
      </c>
      <c r="M55" s="188">
        <f t="shared" si="1232"/>
        <v>0.9946236559139785</v>
      </c>
      <c r="N55" s="188">
        <f t="shared" si="1233"/>
        <v>0.9946236559139785</v>
      </c>
      <c r="O55" s="256">
        <f t="shared" si="1291"/>
        <v>1.0282776349614395E-2</v>
      </c>
      <c r="P55" s="305">
        <f t="shared" si="1292"/>
        <v>0.50064715252887293</v>
      </c>
      <c r="Q55" s="88">
        <f>[1]DISP_JUL!$M$293</f>
        <v>10057</v>
      </c>
      <c r="R55" s="15">
        <v>27</v>
      </c>
      <c r="U55" s="78" t="s">
        <v>62</v>
      </c>
      <c r="V55" s="13">
        <f>[1]DISP_AGO!$C$293</f>
        <v>740</v>
      </c>
      <c r="W55" s="299">
        <f>[1]DISP_AGO!$D$293</f>
        <v>491</v>
      </c>
      <c r="X55" s="13">
        <f>[1]DISP_AGO!$E$293</f>
        <v>249</v>
      </c>
      <c r="Y55" s="13">
        <f>[1]DISP_AGO!$F$293</f>
        <v>4</v>
      </c>
      <c r="Z55" s="188">
        <f t="shared" si="1234"/>
        <v>5.3763440860215058E-3</v>
      </c>
      <c r="AA55" s="13">
        <f>[1]DISP_AGO!$G$293</f>
        <v>0</v>
      </c>
      <c r="AB55" s="188">
        <f t="shared" si="1235"/>
        <v>0</v>
      </c>
      <c r="AC55" s="13">
        <f>[1]DISP_AGO!$H$293</f>
        <v>0</v>
      </c>
      <c r="AD55" s="188">
        <f t="shared" si="1236"/>
        <v>0</v>
      </c>
      <c r="AE55" s="15">
        <v>0</v>
      </c>
      <c r="AF55" s="188">
        <f t="shared" si="1237"/>
        <v>0.9946236559139785</v>
      </c>
      <c r="AG55" s="188">
        <f t="shared" si="1238"/>
        <v>0.9946236559139785</v>
      </c>
      <c r="AH55" s="256">
        <f t="shared" si="1239"/>
        <v>8.0808080808080808E-3</v>
      </c>
      <c r="AI55" s="305">
        <f t="shared" si="1240"/>
        <v>0.6538231780167264</v>
      </c>
      <c r="AJ55" s="88">
        <f>[1]DISP_AGO!$M$293</f>
        <v>13134</v>
      </c>
      <c r="AK55" s="15">
        <v>27</v>
      </c>
      <c r="AN55" s="78" t="s">
        <v>62</v>
      </c>
      <c r="AO55" s="13">
        <f>[1]DISP_SEP!$C$293</f>
        <v>665</v>
      </c>
      <c r="AP55" s="299">
        <f>[1]DISP_SEP!$D$293</f>
        <v>589</v>
      </c>
      <c r="AQ55" s="13">
        <f>[1]DISP_SEP!$E$293</f>
        <v>76</v>
      </c>
      <c r="AR55" s="13">
        <f>[1]DISP_SEP!$F$293</f>
        <v>14</v>
      </c>
      <c r="AS55" s="188">
        <f t="shared" si="1241"/>
        <v>1.9444444444444445E-2</v>
      </c>
      <c r="AT55" s="13">
        <f>[1]DISP_SEP!$G$293</f>
        <v>0</v>
      </c>
      <c r="AU55" s="188">
        <f t="shared" si="1242"/>
        <v>0</v>
      </c>
      <c r="AV55" s="13">
        <f>[1]DISP_SEP!$H$293</f>
        <v>41</v>
      </c>
      <c r="AW55" s="188">
        <f t="shared" si="1243"/>
        <v>5.6944444444444443E-2</v>
      </c>
      <c r="AX55" s="15">
        <v>0</v>
      </c>
      <c r="AY55" s="188">
        <f t="shared" si="1244"/>
        <v>0.92361111111111116</v>
      </c>
      <c r="AZ55" s="188">
        <f t="shared" si="1245"/>
        <v>0.92361111111111116</v>
      </c>
      <c r="BA55" s="256">
        <f t="shared" si="1246"/>
        <v>2.3217247097844111E-2</v>
      </c>
      <c r="BB55" s="305">
        <f t="shared" si="1247"/>
        <v>0.81625514403292176</v>
      </c>
      <c r="BC55" s="88">
        <f>[1]DISP_SEP!$M$293</f>
        <v>15868</v>
      </c>
      <c r="BD55" s="15">
        <v>27</v>
      </c>
      <c r="BG55" s="78" t="s">
        <v>62</v>
      </c>
      <c r="BH55" s="13">
        <f>[1]DISP_OCT!$C$293</f>
        <v>744</v>
      </c>
      <c r="BI55" s="299">
        <f>[1]DISP_OCT!$D$293</f>
        <v>3</v>
      </c>
      <c r="BJ55" s="13">
        <f>[1]DISP_OCT!$E$293</f>
        <v>741</v>
      </c>
      <c r="BK55" s="13">
        <f>[1]DISP_OCT!$F$293</f>
        <v>0</v>
      </c>
      <c r="BL55" s="188">
        <f t="shared" si="1248"/>
        <v>0</v>
      </c>
      <c r="BM55" s="13">
        <f>[1]DISP_OCT!$G$293</f>
        <v>0</v>
      </c>
      <c r="BN55" s="188">
        <f t="shared" si="1249"/>
        <v>0</v>
      </c>
      <c r="BO55" s="13">
        <f>[1]DISP_OCT!$H$293</f>
        <v>0</v>
      </c>
      <c r="BP55" s="188">
        <f t="shared" si="1250"/>
        <v>0</v>
      </c>
      <c r="BQ55" s="15">
        <v>0</v>
      </c>
      <c r="BR55" s="188">
        <f t="shared" si="1293"/>
        <v>1</v>
      </c>
      <c r="BS55" s="188">
        <f t="shared" si="1251"/>
        <v>1</v>
      </c>
      <c r="BT55" s="256">
        <f t="shared" si="1252"/>
        <v>0</v>
      </c>
      <c r="BU55" s="305">
        <f t="shared" si="1253"/>
        <v>3.8331342094782956E-3</v>
      </c>
      <c r="BV55" s="95">
        <f>[1]DISP_OCT!$M$293</f>
        <v>77</v>
      </c>
      <c r="BW55" s="15">
        <v>27</v>
      </c>
      <c r="BZ55" s="78" t="s">
        <v>62</v>
      </c>
      <c r="CA55" s="13">
        <f>[1]DISP_NOV!$C$293</f>
        <v>720</v>
      </c>
      <c r="CB55" s="299">
        <f>[1]DISP_NOV!$D$293</f>
        <v>6</v>
      </c>
      <c r="CC55" s="13">
        <f>[1]DISP_NOV!$E$293</f>
        <v>714</v>
      </c>
      <c r="CD55" s="13">
        <f>[1]DISP_NOV!$F$293</f>
        <v>0</v>
      </c>
      <c r="CE55" s="188">
        <f t="shared" si="1254"/>
        <v>0</v>
      </c>
      <c r="CF55" s="13">
        <f>[1]DISP_NOV!$G$293</f>
        <v>0</v>
      </c>
      <c r="CG55" s="188">
        <f t="shared" si="1255"/>
        <v>0</v>
      </c>
      <c r="CH55" s="13">
        <f>[1]DISP_NOV!$H$293</f>
        <v>0</v>
      </c>
      <c r="CI55" s="188">
        <f t="shared" si="1256"/>
        <v>0</v>
      </c>
      <c r="CJ55" s="15">
        <v>0</v>
      </c>
      <c r="CK55" s="188">
        <f t="shared" si="1257"/>
        <v>1</v>
      </c>
      <c r="CL55" s="188">
        <f t="shared" si="1294"/>
        <v>1</v>
      </c>
      <c r="CM55" s="256">
        <f t="shared" si="1258"/>
        <v>0</v>
      </c>
      <c r="CN55" s="305">
        <f t="shared" si="1259"/>
        <v>7.6131687242798358E-3</v>
      </c>
      <c r="CO55" s="95">
        <f>[1]DISP_NOV!$M$293</f>
        <v>148</v>
      </c>
      <c r="CP55" s="15">
        <v>27</v>
      </c>
      <c r="CS55" s="78" t="s">
        <v>62</v>
      </c>
      <c r="CT55" s="13">
        <f>[1]DISP_DIC!$C$293</f>
        <v>744</v>
      </c>
      <c r="CU55" s="299">
        <f>[1]DISP_DIC!$D$293</f>
        <v>6</v>
      </c>
      <c r="CV55" s="13">
        <f>[1]DISP_DIC!$E$293</f>
        <v>738</v>
      </c>
      <c r="CW55" s="13">
        <f>[1]DISP_DIC!$F$293</f>
        <v>0</v>
      </c>
      <c r="CX55" s="188">
        <f t="shared" ref="CX55" si="1310">(CW55/$CS$4)</f>
        <v>0</v>
      </c>
      <c r="CY55" s="13">
        <f>[1]DISP_DIC!$G$293</f>
        <v>0</v>
      </c>
      <c r="CZ55" s="188">
        <f t="shared" ref="CZ55" si="1311">(CY55/$CS$4)</f>
        <v>0</v>
      </c>
      <c r="DA55" s="13">
        <f>[1]DISP_DIC!$H$293</f>
        <v>0</v>
      </c>
      <c r="DB55" s="188">
        <f t="shared" ref="DB55" si="1312">(DA55/$CS$4)</f>
        <v>0</v>
      </c>
      <c r="DC55" s="15">
        <v>0</v>
      </c>
      <c r="DD55" s="188">
        <f t="shared" si="439"/>
        <v>1</v>
      </c>
      <c r="DE55" s="188">
        <f t="shared" si="1263"/>
        <v>1</v>
      </c>
      <c r="DF55" s="256">
        <f t="shared" si="440"/>
        <v>0</v>
      </c>
      <c r="DG55" s="305">
        <f t="shared" si="1264"/>
        <v>7.5667064914376738E-3</v>
      </c>
      <c r="DH55" s="88">
        <f>[1]DISP_DIC!$M$293</f>
        <v>152</v>
      </c>
      <c r="DI55" s="15">
        <v>27</v>
      </c>
      <c r="DL55" s="78" t="s">
        <v>62</v>
      </c>
      <c r="DM55" s="13">
        <f>[2]DISP_ENE!$C$293</f>
        <v>744</v>
      </c>
      <c r="DN55" s="299">
        <f>[2]DISP_ENE!$D$293</f>
        <v>7</v>
      </c>
      <c r="DO55" s="13">
        <f>[2]DISP_ENE!$E$293</f>
        <v>737</v>
      </c>
      <c r="DP55" s="13">
        <f>[2]DISP_ENE!$F$293</f>
        <v>0</v>
      </c>
      <c r="DQ55" s="188">
        <f t="shared" si="1265"/>
        <v>0</v>
      </c>
      <c r="DR55" s="13">
        <f>[2]DISP_ENE!$G$293</f>
        <v>0</v>
      </c>
      <c r="DS55" s="188">
        <f t="shared" si="933"/>
        <v>0</v>
      </c>
      <c r="DT55" s="13">
        <f>[2]DISP_ENE!$H$293</f>
        <v>0</v>
      </c>
      <c r="DU55" s="188">
        <f t="shared" si="1266"/>
        <v>0</v>
      </c>
      <c r="DV55" s="15">
        <v>0</v>
      </c>
      <c r="DW55" s="188">
        <f t="shared" ref="DW55" si="1313">(DM55/$DL$4)</f>
        <v>1</v>
      </c>
      <c r="DX55" s="188">
        <f t="shared" ref="DX55" si="1314">((DM55-DV55)/$DL$4)</f>
        <v>1</v>
      </c>
      <c r="DY55" s="256">
        <f t="shared" ref="DY55" si="1315">IF((AND(DN55=0,DP55=0)),0,(DP55+DV55)/(DN55+DP55+DV55))</f>
        <v>0</v>
      </c>
      <c r="DZ55" s="305">
        <f t="shared" ref="DZ55" si="1316">(EA55/($DL$4*EB55))</f>
        <v>7.3178016726403823E-3</v>
      </c>
      <c r="EA55" s="88">
        <f>[2]DISP_ENE!$M$293</f>
        <v>147</v>
      </c>
      <c r="EB55" s="15">
        <v>27</v>
      </c>
      <c r="EE55" s="78" t="s">
        <v>62</v>
      </c>
      <c r="EF55" s="13">
        <f>[2]DISP_FEB!$C$293</f>
        <v>696</v>
      </c>
      <c r="EG55" s="299">
        <f>[2]DISP_FEB!$D$293</f>
        <v>0</v>
      </c>
      <c r="EH55" s="13">
        <f>[2]DISP_FEB!$E$293</f>
        <v>696</v>
      </c>
      <c r="EI55" s="13">
        <f>[2]DISP_FEB!$F$293</f>
        <v>0</v>
      </c>
      <c r="EJ55" s="188">
        <f t="shared" si="1269"/>
        <v>0</v>
      </c>
      <c r="EK55" s="13">
        <f>[2]DISP_FEB!$G$293</f>
        <v>0</v>
      </c>
      <c r="EL55" s="188">
        <f t="shared" si="1270"/>
        <v>0</v>
      </c>
      <c r="EM55" s="13">
        <f>[2]DISP_FEB!$H$293</f>
        <v>0</v>
      </c>
      <c r="EN55" s="188">
        <f t="shared" si="1271"/>
        <v>0</v>
      </c>
      <c r="EO55" s="15">
        <v>0</v>
      </c>
      <c r="EP55" s="188">
        <f t="shared" si="1300"/>
        <v>1</v>
      </c>
      <c r="EQ55" s="162">
        <f t="shared" si="1272"/>
        <v>1</v>
      </c>
      <c r="ER55" s="256">
        <f t="shared" si="1273"/>
        <v>0</v>
      </c>
      <c r="ES55" s="305">
        <f t="shared" si="1274"/>
        <v>0</v>
      </c>
      <c r="ET55" s="36">
        <f>[2]DISP_FEB!$M$293</f>
        <v>0</v>
      </c>
      <c r="EU55" s="15">
        <v>27</v>
      </c>
      <c r="EX55" s="78" t="s">
        <v>62</v>
      </c>
      <c r="EY55" s="13">
        <f>[2]DISP_MAR!$C$293</f>
        <v>744</v>
      </c>
      <c r="EZ55" s="299">
        <f>[2]DISP_MAR!$D$293</f>
        <v>6</v>
      </c>
      <c r="FA55" s="13">
        <f>[2]DISP_MAR!$E$293</f>
        <v>738</v>
      </c>
      <c r="FB55" s="13">
        <f>[2]DISP_MAR!$F$293</f>
        <v>0</v>
      </c>
      <c r="FC55" s="188">
        <f t="shared" si="1275"/>
        <v>0</v>
      </c>
      <c r="FD55" s="13">
        <f>[2]DISP_MAR!$G$293</f>
        <v>0</v>
      </c>
      <c r="FE55" s="188">
        <f t="shared" si="1276"/>
        <v>0</v>
      </c>
      <c r="FF55" s="13">
        <f>[2]DISP_MAR!$H$293</f>
        <v>0</v>
      </c>
      <c r="FG55" s="188">
        <f t="shared" si="1277"/>
        <v>0</v>
      </c>
      <c r="FH55" s="15">
        <v>0</v>
      </c>
      <c r="FI55" s="188">
        <f t="shared" si="1278"/>
        <v>1</v>
      </c>
      <c r="FJ55" s="162">
        <f t="shared" si="1301"/>
        <v>1</v>
      </c>
      <c r="FK55" s="256">
        <f t="shared" si="1302"/>
        <v>0</v>
      </c>
      <c r="FL55" s="305">
        <f t="shared" si="1303"/>
        <v>6.3719633612106729E-3</v>
      </c>
      <c r="FM55" s="88">
        <f>[2]DISP_MAR!$M$293</f>
        <v>128</v>
      </c>
      <c r="FN55" s="15">
        <v>27</v>
      </c>
      <c r="FQ55" s="78" t="s">
        <v>62</v>
      </c>
      <c r="FR55" s="13">
        <f>[2]DISP_ABR!$C$293</f>
        <v>705</v>
      </c>
      <c r="FS55" s="299">
        <f>[2]DISP_ABR!$D$293</f>
        <v>48</v>
      </c>
      <c r="FT55" s="13">
        <f>[2]DISP_ABR!$E$293</f>
        <v>657</v>
      </c>
      <c r="FU55" s="13">
        <f>[2]DISP_ABR!$F$293</f>
        <v>15</v>
      </c>
      <c r="FV55" s="188">
        <f t="shared" si="1279"/>
        <v>2.0833333333333332E-2</v>
      </c>
      <c r="FW55" s="13">
        <f>[2]DISP_ABR!$G$293</f>
        <v>0</v>
      </c>
      <c r="FX55" s="188">
        <f t="shared" si="1280"/>
        <v>0</v>
      </c>
      <c r="FY55" s="13">
        <f>[2]DISP_ABR!$H$293</f>
        <v>0</v>
      </c>
      <c r="FZ55" s="188">
        <f t="shared" si="1281"/>
        <v>0</v>
      </c>
      <c r="GA55" s="15">
        <v>0</v>
      </c>
      <c r="GB55" s="188">
        <f t="shared" si="1282"/>
        <v>0.97916666666666663</v>
      </c>
      <c r="GC55" s="188">
        <f t="shared" si="1304"/>
        <v>0.97916666666666663</v>
      </c>
      <c r="GD55" s="256">
        <f t="shared" si="1283"/>
        <v>0.23809523809523808</v>
      </c>
      <c r="GE55" s="305">
        <f>(GF55/($FQ$4*GG55))</f>
        <v>5.2829218106995882E-2</v>
      </c>
      <c r="GF55" s="88">
        <f>[2]DISP_ABR!$M$293</f>
        <v>1027</v>
      </c>
      <c r="GG55" s="15">
        <v>27</v>
      </c>
      <c r="GJ55" s="78" t="s">
        <v>62</v>
      </c>
      <c r="GK55" s="13">
        <f>[2]DISP_MAY!C289</f>
        <v>0</v>
      </c>
      <c r="GL55" s="299">
        <f>[2]DISP_MAY!D289</f>
        <v>0</v>
      </c>
      <c r="GM55" s="13">
        <f>[2]DISP_MAY!E289</f>
        <v>0</v>
      </c>
      <c r="GN55" s="13">
        <f>[2]DISP_MAY!F289</f>
        <v>0</v>
      </c>
      <c r="GO55" s="188">
        <f t="shared" si="1285"/>
        <v>0</v>
      </c>
      <c r="GP55" s="13">
        <f>[2]DISP_MAY!$G289</f>
        <v>0</v>
      </c>
      <c r="GQ55" s="188">
        <f t="shared" si="1286"/>
        <v>0</v>
      </c>
      <c r="GR55" s="13">
        <f>[2]DISP_MAY!$H289</f>
        <v>0</v>
      </c>
      <c r="GS55" s="188">
        <f t="shared" si="1287"/>
        <v>0</v>
      </c>
      <c r="GT55" s="15">
        <v>0</v>
      </c>
      <c r="GU55" s="188">
        <f t="shared" si="1305"/>
        <v>0</v>
      </c>
      <c r="GV55" s="188">
        <f t="shared" si="1288"/>
        <v>0</v>
      </c>
      <c r="GW55" s="256">
        <f t="shared" si="1289"/>
        <v>0</v>
      </c>
      <c r="GX55" s="305">
        <f t="shared" si="1290"/>
        <v>0</v>
      </c>
      <c r="GY55" s="88">
        <f>[2]DISP_MAY!$M289</f>
        <v>0</v>
      </c>
      <c r="GZ55" s="15">
        <v>27</v>
      </c>
      <c r="HC55" s="78" t="s">
        <v>62</v>
      </c>
      <c r="HD55" s="13">
        <f>[2]DISP_JUN!$C$293</f>
        <v>690</v>
      </c>
      <c r="HE55" s="299">
        <f>[2]DISP_JUN!$D$293</f>
        <v>83</v>
      </c>
      <c r="HF55" s="13">
        <f>[2]DISP_JUN!$E$293</f>
        <v>607</v>
      </c>
      <c r="HG55" s="13">
        <f>[2]DISP_JUN!$F$293</f>
        <v>30</v>
      </c>
      <c r="HH55" s="188">
        <f>(HG55/$HC$4)</f>
        <v>4.1666666666666664E-2</v>
      </c>
      <c r="HI55" s="13">
        <f>[2]DISP_JUN!$G$293</f>
        <v>0</v>
      </c>
      <c r="HJ55" s="188">
        <f>(HI55/$HC$4)</f>
        <v>0</v>
      </c>
      <c r="HK55" s="13">
        <f>[2]DISP_JUN!$H$293</f>
        <v>0</v>
      </c>
      <c r="HL55" s="188">
        <f>(HK55/$HC$4)</f>
        <v>0</v>
      </c>
      <c r="HM55" s="13">
        <v>10.148148148148152</v>
      </c>
      <c r="HN55" s="188">
        <f t="shared" ref="HN55" si="1317">(HD55/$HC$4)</f>
        <v>0.95833333333333337</v>
      </c>
      <c r="HO55" s="188">
        <f t="shared" ref="HO55" si="1318">((HD55-HM55)/$HC$4)</f>
        <v>0.94423868312757198</v>
      </c>
      <c r="HP55" s="188">
        <f t="shared" ref="HP55" si="1319">IF((AND(HE55=0,HG55=0)),0,(HG55+HM55)/(HE55+HG55+HM55))</f>
        <v>0.32601503759398498</v>
      </c>
      <c r="HQ55" s="305">
        <f t="shared" ref="HQ55" si="1320">(HR55/($HC$4*HS55))</f>
        <v>9.8971193415637856E-2</v>
      </c>
      <c r="HR55" s="88">
        <f>[2]DISP_JUN!$M$293</f>
        <v>1924</v>
      </c>
      <c r="HS55" s="15">
        <v>27</v>
      </c>
    </row>
    <row r="56" spans="1:228" ht="13.8" hidden="1" x14ac:dyDescent="0.3">
      <c r="B56" s="51" t="s">
        <v>37</v>
      </c>
      <c r="C56" s="52">
        <f>SUM(C53:C55)</f>
        <v>2214</v>
      </c>
      <c r="D56" s="300">
        <f t="shared" ref="D56:L56" si="1321">SUM(D53:D55)</f>
        <v>1183</v>
      </c>
      <c r="E56" s="52">
        <f t="shared" si="1321"/>
        <v>1031</v>
      </c>
      <c r="F56" s="52">
        <f t="shared" si="1321"/>
        <v>18</v>
      </c>
      <c r="G56" s="187">
        <f>(G53*R53+G54*R54+G55*R55)/R56</f>
        <v>8.0645161290322578E-3</v>
      </c>
      <c r="H56" s="52">
        <f t="shared" si="1321"/>
        <v>0</v>
      </c>
      <c r="I56" s="187">
        <f>(I53*R53+I54*R54+I55*R55)/R56</f>
        <v>0</v>
      </c>
      <c r="J56" s="53">
        <f>SUM(J53:J55)</f>
        <v>0</v>
      </c>
      <c r="K56" s="187">
        <f>(K53*R53+K54*R54+K55*R55)/R56</f>
        <v>0</v>
      </c>
      <c r="L56" s="52">
        <f t="shared" si="1321"/>
        <v>0</v>
      </c>
      <c r="M56" s="187">
        <f>(M53*R53+M54*R54+M55*R55)/R56</f>
        <v>0.99193548387096775</v>
      </c>
      <c r="N56" s="186">
        <f>(N53*R53+N54*R54+N55*R55)/R56</f>
        <v>0.99193548387096775</v>
      </c>
      <c r="O56" s="186">
        <f>(O53*R53+O54*R54+O55*R55)/R56</f>
        <v>1.5036215665460187E-2</v>
      </c>
      <c r="P56" s="306">
        <f>(P53*R53+P54*R54+P55*R55)/R56</f>
        <v>0.52114031594318333</v>
      </c>
      <c r="Q56" s="69">
        <f>SUM(Q53:Q55)</f>
        <v>31406</v>
      </c>
      <c r="R56" s="55">
        <f>SUM(R53:R55)</f>
        <v>81</v>
      </c>
      <c r="U56" s="59" t="s">
        <v>37</v>
      </c>
      <c r="V56" s="52">
        <f>SUM(V53:V55)</f>
        <v>2226</v>
      </c>
      <c r="W56" s="300">
        <f t="shared" ref="W56:AE56" si="1322">SUM(W53:W55)</f>
        <v>1527</v>
      </c>
      <c r="X56" s="52">
        <f t="shared" si="1322"/>
        <v>699</v>
      </c>
      <c r="Y56" s="52">
        <f t="shared" si="1322"/>
        <v>6</v>
      </c>
      <c r="Z56" s="187">
        <f>(Z53*AK53+Z54*AK54+Z55*AK55)/AK56</f>
        <v>2.6881720430107529E-3</v>
      </c>
      <c r="AA56" s="52">
        <f t="shared" si="1322"/>
        <v>0</v>
      </c>
      <c r="AB56" s="187">
        <f>(AB53*AK53+AB54*AK54+AB55*AK55)/AK56</f>
        <v>0</v>
      </c>
      <c r="AC56" s="53">
        <f>SUM(AC53:AC55)</f>
        <v>0</v>
      </c>
      <c r="AD56" s="187">
        <f>(AD53*AK53+AD54*AK54+AD55*AK55)/AK56</f>
        <v>0</v>
      </c>
      <c r="AE56" s="52">
        <f t="shared" si="1322"/>
        <v>0</v>
      </c>
      <c r="AF56" s="187">
        <f>(AF53*AK53+AF54*AK54+AF55*AK55)/AK56</f>
        <v>0.99731182795698925</v>
      </c>
      <c r="AG56" s="186">
        <f>(AG53*AK53+AG54*AK54+AG55*AK55)/AK56</f>
        <v>0.99731182795698925</v>
      </c>
      <c r="AH56" s="186">
        <f>(AH53*AK53+AH54*AK54+AH55*AK55)/AK56</f>
        <v>3.9830933447954717E-3</v>
      </c>
      <c r="AI56" s="306">
        <f>(AI53*AK53+AI54*AK54+AI55*AK55)/AK56</f>
        <v>0.67602548785344474</v>
      </c>
      <c r="AJ56" s="69">
        <f>SUM(AJ53:AJ55)</f>
        <v>40740</v>
      </c>
      <c r="AK56" s="55">
        <f>SUM(AK53:AK55)</f>
        <v>81</v>
      </c>
      <c r="AN56" s="59" t="s">
        <v>37</v>
      </c>
      <c r="AO56" s="52">
        <f>SUM(AO53:AO55)</f>
        <v>2012</v>
      </c>
      <c r="AP56" s="300">
        <f t="shared" ref="AP56:AR56" si="1323">SUM(AP53:AP55)</f>
        <v>1609</v>
      </c>
      <c r="AQ56" s="52">
        <f t="shared" si="1323"/>
        <v>403</v>
      </c>
      <c r="AR56" s="52">
        <f t="shared" si="1323"/>
        <v>32</v>
      </c>
      <c r="AS56" s="187">
        <f>(AS53*BD53+AS54*BD54+AS55*BD55)/BD56</f>
        <v>1.4814814814814814E-2</v>
      </c>
      <c r="AT56" s="52">
        <f t="shared" ref="AT56" si="1324">SUM(AT53:AT55)</f>
        <v>0</v>
      </c>
      <c r="AU56" s="187">
        <f>(AU53*BD53+AU54*BD54+AU55*BD55)/BD56</f>
        <v>0</v>
      </c>
      <c r="AV56" s="53">
        <f>SUM(AV53:AV55)</f>
        <v>116</v>
      </c>
      <c r="AW56" s="187">
        <f>(AW53*BD53+AW54*BD54+AW55*BD55)/BD56</f>
        <v>5.3703703703703698E-2</v>
      </c>
      <c r="AX56" s="52">
        <f t="shared" ref="AX56" si="1325">SUM(AX53:AX55)</f>
        <v>0</v>
      </c>
      <c r="AY56" s="187">
        <f>(AY53*BD53+AY54*BD54+AY55*BD55)/BD56</f>
        <v>0.93148148148148147</v>
      </c>
      <c r="AZ56" s="186">
        <f>(AZ53*BD53+AZ54*BD54+AZ55*BD55)/BD56</f>
        <v>0.93148148148148147</v>
      </c>
      <c r="BA56" s="186">
        <f>(BA53*BD53+BA54*BD54+BA55*BD55)/BD56</f>
        <v>2.0652046272289427E-2</v>
      </c>
      <c r="BB56" s="306">
        <f>(BB53*BD53+BB54*BD54+BB55*BD55)/BD56</f>
        <v>0.70260631001371743</v>
      </c>
      <c r="BC56" s="69">
        <f>SUM(BC53:BC55)</f>
        <v>40976</v>
      </c>
      <c r="BD56" s="55">
        <f>SUM(BD53:BD55)</f>
        <v>81</v>
      </c>
      <c r="BG56" s="59" t="s">
        <v>37</v>
      </c>
      <c r="BH56" s="52">
        <f>SUM(BH53:BH55)</f>
        <v>2232</v>
      </c>
      <c r="BI56" s="300">
        <f t="shared" ref="BI56:BK56" si="1326">SUM(BI53:BI55)</f>
        <v>14</v>
      </c>
      <c r="BJ56" s="52">
        <f t="shared" si="1326"/>
        <v>2218</v>
      </c>
      <c r="BK56" s="52">
        <f t="shared" si="1326"/>
        <v>0</v>
      </c>
      <c r="BL56" s="187">
        <f>(BL53*BW53+BL54*BW54+BL55*BW55)/BW56</f>
        <v>0</v>
      </c>
      <c r="BM56" s="52">
        <f t="shared" ref="BM56" si="1327">SUM(BM53:BM55)</f>
        <v>0</v>
      </c>
      <c r="BN56" s="187">
        <f>(BN53*BW53+BN54*BW54+BN55*BW55)/BW56</f>
        <v>0</v>
      </c>
      <c r="BO56" s="53">
        <f>SUM(BO53:BO55)</f>
        <v>0</v>
      </c>
      <c r="BP56" s="187">
        <f>(BP53*BW53+BP54*BW54+BP55*BW55)/BW56</f>
        <v>0</v>
      </c>
      <c r="BQ56" s="52">
        <f t="shared" ref="BQ56" si="1328">SUM(BQ53:BQ55)</f>
        <v>0</v>
      </c>
      <c r="BR56" s="187">
        <f>(BR53*BW53+BR54*BW54+BR55*BW55)/BW56</f>
        <v>1</v>
      </c>
      <c r="BS56" s="186">
        <f>(BS53*BW53+BS54*BW54+BS55*BW55)/BW56</f>
        <v>1</v>
      </c>
      <c r="BT56" s="186">
        <f>(BT53*BW53+BT54*BW54+BT55*BW55)/BW56</f>
        <v>0</v>
      </c>
      <c r="BU56" s="306">
        <f>(BU53*BW53+BU54*BW54+BU55*BW55)/BW56</f>
        <v>5.8293508562325767E-3</v>
      </c>
      <c r="BV56" s="90">
        <f>SUM(BV53:BV55)</f>
        <v>351.3</v>
      </c>
      <c r="BW56" s="55">
        <f>SUM(BW53:BW55)</f>
        <v>81</v>
      </c>
      <c r="BZ56" s="59" t="s">
        <v>37</v>
      </c>
      <c r="CA56" s="52">
        <f>SUM(CA53:CA55)</f>
        <v>2159</v>
      </c>
      <c r="CB56" s="300">
        <f t="shared" ref="CB56:CD56" si="1329">SUM(CB53:CB55)</f>
        <v>15</v>
      </c>
      <c r="CC56" s="52">
        <f t="shared" si="1329"/>
        <v>2144</v>
      </c>
      <c r="CD56" s="52">
        <f t="shared" si="1329"/>
        <v>1</v>
      </c>
      <c r="CE56" s="187">
        <f>(CE53*CP53+CE54*CP54+CE55*CP55)/CP56</f>
        <v>4.6296296296296293E-4</v>
      </c>
      <c r="CF56" s="52">
        <f t="shared" ref="CF56" si="1330">SUM(CF53:CF55)</f>
        <v>0</v>
      </c>
      <c r="CG56" s="187">
        <f>(CG53*CP53+CG54*CP54+CG55*CP55)/CP56</f>
        <v>0</v>
      </c>
      <c r="CH56" s="53">
        <f>SUM(CH53:CH55)</f>
        <v>0</v>
      </c>
      <c r="CI56" s="187">
        <f>(CI53*CP53+CI54*CP54+CI55*CP55)/CP56</f>
        <v>0</v>
      </c>
      <c r="CJ56" s="52">
        <f t="shared" ref="CJ56" si="1331">SUM(CJ53:CJ55)</f>
        <v>0</v>
      </c>
      <c r="CK56" s="187">
        <f>(CK53*CP53+CK54*CP54+CK55*CP55)/CP56</f>
        <v>0.99953703703703711</v>
      </c>
      <c r="CL56" s="186">
        <f>(CL53*CP53+CL54*CP54+CL55*CP55)/CP56</f>
        <v>0.99953703703703711</v>
      </c>
      <c r="CM56" s="186">
        <f>(CM53*CP53+CM54*CP54+CM55*CP55)/CP56</f>
        <v>0.16666666666666666</v>
      </c>
      <c r="CN56" s="306">
        <f>(CN53*CP53+CN54*CP54+CN55*CP55)/CP56</f>
        <v>5.8590534979423873E-3</v>
      </c>
      <c r="CO56" s="90">
        <f>SUM(CO53:CO55)</f>
        <v>341.7</v>
      </c>
      <c r="CP56" s="55">
        <f>SUM(CP53:CP55)</f>
        <v>81</v>
      </c>
      <c r="CS56" s="59" t="s">
        <v>37</v>
      </c>
      <c r="CT56" s="52">
        <f>SUM(CT53:CT55)</f>
        <v>2232</v>
      </c>
      <c r="CU56" s="300">
        <f t="shared" ref="CU56:CW56" si="1332">SUM(CU53:CU55)</f>
        <v>23</v>
      </c>
      <c r="CV56" s="52">
        <f t="shared" si="1332"/>
        <v>2209</v>
      </c>
      <c r="CW56" s="52">
        <f t="shared" si="1332"/>
        <v>0</v>
      </c>
      <c r="CX56" s="187">
        <f>(CX53*DI53+CX54*DI54+CX55*DI55)/DI56</f>
        <v>0</v>
      </c>
      <c r="CY56" s="52">
        <f t="shared" ref="CY56" si="1333">SUM(CY53:CY55)</f>
        <v>0</v>
      </c>
      <c r="CZ56" s="187">
        <f>(CZ53*DI53+CZ54*DI54+CZ55*DI55)/DI56</f>
        <v>0</v>
      </c>
      <c r="DA56" s="53">
        <f>SUM(DA53:DA55)</f>
        <v>0</v>
      </c>
      <c r="DB56" s="187">
        <f>(DB53*DI53+DB54*DI54+DB55*DI55)/DI56</f>
        <v>0</v>
      </c>
      <c r="DC56" s="52">
        <f t="shared" ref="DC56" si="1334">SUM(DC53:DC55)</f>
        <v>0</v>
      </c>
      <c r="DD56" s="187">
        <f>(DD53*DI53+DD54*DI54+DD55*DI55)/DI56</f>
        <v>1</v>
      </c>
      <c r="DE56" s="186">
        <f>(DE53*DI53+DE54*DI54+DE55*DI55)/DI56</f>
        <v>1</v>
      </c>
      <c r="DF56" s="186">
        <f>(DF53*DI53+DF54*DI54+DF55*DI55)/DI56</f>
        <v>0</v>
      </c>
      <c r="DG56" s="306">
        <f>(DG53*DI53+DG54*DI54+DG55*DI55)/DI56</f>
        <v>9.8400371697862747E-3</v>
      </c>
      <c r="DH56" s="69">
        <f>SUM(DH53:DH55)</f>
        <v>593</v>
      </c>
      <c r="DI56" s="55">
        <f>SUM(DI53:DI55)</f>
        <v>81</v>
      </c>
      <c r="DL56" s="59" t="s">
        <v>37</v>
      </c>
      <c r="DM56" s="52">
        <f>SUM(DM53:DM55)</f>
        <v>1368</v>
      </c>
      <c r="DN56" s="300">
        <f t="shared" ref="DN56:DP56" si="1335">SUM(DN53:DN55)</f>
        <v>10</v>
      </c>
      <c r="DO56" s="52">
        <f t="shared" si="1335"/>
        <v>1358</v>
      </c>
      <c r="DP56" s="52">
        <f t="shared" si="1335"/>
        <v>120</v>
      </c>
      <c r="DQ56" s="187" t="e">
        <f>(DQ53*EB53+DQ54*EB54+DQ55*EB55)/EB56</f>
        <v>#VALUE!</v>
      </c>
      <c r="DR56" s="52">
        <f t="shared" ref="DR56" si="1336">SUM(DR53:DR55)</f>
        <v>0</v>
      </c>
      <c r="DS56" s="187" t="e">
        <f>(DS53*EB53+DS54*EB54+DS55*EB55)/EB56</f>
        <v>#VALUE!</v>
      </c>
      <c r="DT56" s="53">
        <f>SUM(DT53:DT55)</f>
        <v>0</v>
      </c>
      <c r="DU56" s="187" t="e">
        <f>(DU53*EB53+DU54*EB54+DU55*EB55)/EB56</f>
        <v>#VALUE!</v>
      </c>
      <c r="DV56" s="52">
        <f t="shared" ref="DV56" si="1337">SUM(DV53:DV55)</f>
        <v>0</v>
      </c>
      <c r="DW56" s="187" t="e">
        <f>(DW53*EB53+DW54*EB54+DW55*EB55)/EB56</f>
        <v>#VALUE!</v>
      </c>
      <c r="DX56" s="186" t="e">
        <f>(DX53*EB53+DX54*EB54+DX55*EB55)/EB56</f>
        <v>#VALUE!</v>
      </c>
      <c r="DY56" s="186" t="e">
        <f>(DY53*EB53+DY54*EB54+DY55*EB55)/EB56</f>
        <v>#VALUE!</v>
      </c>
      <c r="DZ56" s="306" t="e">
        <f>(DZ53*EB53+DZ54*EB54+DZ55*EB55)/EB56</f>
        <v>#VALUE!</v>
      </c>
      <c r="EA56" s="69">
        <f>SUM(EA53:EA55)</f>
        <v>207</v>
      </c>
      <c r="EB56" s="55">
        <f>SUM(EB53:EB55)</f>
        <v>81</v>
      </c>
      <c r="EC56" s="36"/>
      <c r="EE56" s="51" t="s">
        <v>37</v>
      </c>
      <c r="EF56" s="52">
        <f>SUM(EF53:EF55)</f>
        <v>1392</v>
      </c>
      <c r="EG56" s="300">
        <f t="shared" ref="EG56:EI56" si="1338">SUM(EG53:EG55)</f>
        <v>0</v>
      </c>
      <c r="EH56" s="52">
        <f t="shared" si="1338"/>
        <v>1392</v>
      </c>
      <c r="EI56" s="52">
        <f t="shared" si="1338"/>
        <v>0</v>
      </c>
      <c r="EJ56" s="187" t="e">
        <f>(EJ53*EU53+EJ54*EU54+EJ55*EU55)/EU56</f>
        <v>#VALUE!</v>
      </c>
      <c r="EK56" s="52">
        <f t="shared" ref="EK56" si="1339">SUM(EK53:EK55)</f>
        <v>0</v>
      </c>
      <c r="EL56" s="187" t="e">
        <f>(EL53*EU53+EL54*EU54+EL55*EU55)/EU56</f>
        <v>#VALUE!</v>
      </c>
      <c r="EM56" s="53">
        <f>SUM(EM53:EM55)</f>
        <v>0</v>
      </c>
      <c r="EN56" s="187" t="e">
        <f>(EN53*EU53+EN54*EU54+EN55*EU55)/EU56</f>
        <v>#VALUE!</v>
      </c>
      <c r="EO56" s="52">
        <f t="shared" ref="EO56" si="1340">SUM(EO53:EO55)</f>
        <v>0</v>
      </c>
      <c r="EP56" s="187" t="e">
        <f>(EP53*EU53+EP54*EU54+EP55*EU55)/EU56</f>
        <v>#VALUE!</v>
      </c>
      <c r="EQ56" s="163" t="e">
        <f>(EQ53*EU53+EQ54*EU54+EQ55*EU55)/EU56</f>
        <v>#VALUE!</v>
      </c>
      <c r="ER56" s="186" t="e">
        <f>(ER53*EU53+ER54*EU54+ER55*EU55)/EU56</f>
        <v>#VALUE!</v>
      </c>
      <c r="ES56" s="306" t="e">
        <f>(ES53*EU53+ES54*EU54+ES55*EU55)/EU56</f>
        <v>#VALUE!</v>
      </c>
      <c r="ET56" s="259">
        <f>SUM(ET53:ET55)</f>
        <v>0</v>
      </c>
      <c r="EU56" s="55">
        <f>SUM(EU53:EU55)</f>
        <v>81</v>
      </c>
      <c r="EV56" s="36"/>
      <c r="EX56" s="59" t="s">
        <v>37</v>
      </c>
      <c r="EY56" s="52">
        <f>SUM(EY53:EY55)</f>
        <v>1488</v>
      </c>
      <c r="EZ56" s="300">
        <f t="shared" ref="EZ56:FB56" si="1341">SUM(EZ53:EZ55)</f>
        <v>18</v>
      </c>
      <c r="FA56" s="52">
        <f t="shared" si="1341"/>
        <v>1470</v>
      </c>
      <c r="FB56" s="52">
        <f t="shared" si="1341"/>
        <v>0</v>
      </c>
      <c r="FC56" s="187" t="e">
        <f>(FC53*FN53+FC54*FN54+FC55*FN55)/FN56</f>
        <v>#VALUE!</v>
      </c>
      <c r="FD56" s="52">
        <f t="shared" ref="FD56" si="1342">SUM(FD53:FD55)</f>
        <v>0</v>
      </c>
      <c r="FE56" s="187" t="e">
        <f>(FE53*FN53+FE54*FN54+FE55*FN55)/FN56</f>
        <v>#VALUE!</v>
      </c>
      <c r="FF56" s="53">
        <f>SUM(FF53:FF55)</f>
        <v>0</v>
      </c>
      <c r="FG56" s="187" t="e">
        <f>(FG53*FN53+FG54*FN54+FG55*FN55)/FN56</f>
        <v>#VALUE!</v>
      </c>
      <c r="FH56" s="52">
        <f t="shared" ref="FH56" si="1343">SUM(FH53:FH55)</f>
        <v>0</v>
      </c>
      <c r="FI56" s="187" t="e">
        <f>(FI53*FN53+FI54*FN54+FI55*FN55)/FN56</f>
        <v>#VALUE!</v>
      </c>
      <c r="FJ56" s="163" t="e">
        <f>(FJ53*FN53+FJ54*FN54+FJ55*FN55)/FN56</f>
        <v>#VALUE!</v>
      </c>
      <c r="FK56" s="186" t="e">
        <f>(FK53*FN53+FK54*FN54+FK55*FN55)/FN56</f>
        <v>#VALUE!</v>
      </c>
      <c r="FL56" s="306" t="e">
        <f>(FL53*FN53+FL54*FN54+FL55*FN55)/FN56</f>
        <v>#VALUE!</v>
      </c>
      <c r="FM56" s="69">
        <f>SUM(FM53:FM55)</f>
        <v>430</v>
      </c>
      <c r="FN56" s="55">
        <f>SUM(FN53:FN55)</f>
        <v>81</v>
      </c>
      <c r="FO56" s="36"/>
      <c r="FQ56" s="59" t="s">
        <v>37</v>
      </c>
      <c r="FR56" s="152">
        <f>SUM(FR53:FR55)</f>
        <v>1425</v>
      </c>
      <c r="FS56" s="300">
        <f t="shared" ref="FS56:FU56" si="1344">SUM(FS53:FS55)</f>
        <v>99</v>
      </c>
      <c r="FT56" s="152">
        <f t="shared" si="1344"/>
        <v>1326</v>
      </c>
      <c r="FU56" s="52">
        <f t="shared" si="1344"/>
        <v>15</v>
      </c>
      <c r="FV56" s="187" t="e">
        <f>(FV53*GG53+FV54*GG54+FV55*GG55)/GG56</f>
        <v>#VALUE!</v>
      </c>
      <c r="FW56" s="52">
        <f t="shared" ref="FW56" si="1345">SUM(FW53:FW55)</f>
        <v>0</v>
      </c>
      <c r="FX56" s="187" t="e">
        <f>(FX53*GG53+FX54*GG54+FX55*GG55)/GG56</f>
        <v>#VALUE!</v>
      </c>
      <c r="FY56" s="53">
        <f>SUM(FY53:FY55)</f>
        <v>0</v>
      </c>
      <c r="FZ56" s="187" t="e">
        <f>(FZ53*GG53+FZ54*GG54+FZ55*GG55)/GG56</f>
        <v>#VALUE!</v>
      </c>
      <c r="GA56" s="52">
        <f t="shared" ref="GA56" si="1346">SUM(GA53:GA55)</f>
        <v>0</v>
      </c>
      <c r="GB56" s="187" t="e">
        <f>(GB53*GG53+GB54*GG54+GB55*GG55)/GG56</f>
        <v>#VALUE!</v>
      </c>
      <c r="GC56" s="186" t="e">
        <f>(GC53*GG53+GC54*GG54+GC55*GG55)/GG56</f>
        <v>#VALUE!</v>
      </c>
      <c r="GD56" s="186" t="e">
        <f>(GD53*GG53+GD54*GG54+GD55*GG55)/GG56</f>
        <v>#VALUE!</v>
      </c>
      <c r="GE56" s="306" t="e">
        <f>(GE53*GG53+GE54*GG54+GE55*GG55)/GG56</f>
        <v>#VALUE!</v>
      </c>
      <c r="GF56" s="69">
        <f>SUM(GF53:GF55)</f>
        <v>2220</v>
      </c>
      <c r="GG56" s="55">
        <f>SUM(GG53:GG55)</f>
        <v>81</v>
      </c>
      <c r="GH56" s="36"/>
      <c r="GJ56" s="59" t="s">
        <v>37</v>
      </c>
      <c r="GK56" s="52">
        <f>SUM(GK53:GK55)</f>
        <v>0</v>
      </c>
      <c r="GL56" s="300">
        <f t="shared" ref="GL56:GN56" si="1347">SUM(GL53:GL55)</f>
        <v>0</v>
      </c>
      <c r="GM56" s="52">
        <f t="shared" si="1347"/>
        <v>0</v>
      </c>
      <c r="GN56" s="52">
        <f t="shared" si="1347"/>
        <v>0</v>
      </c>
      <c r="GO56" s="187">
        <f>(GO53*GZ53+GO54*GZ54+GO55*GZ55)/GZ56</f>
        <v>0</v>
      </c>
      <c r="GP56" s="52">
        <f t="shared" ref="GP56" si="1348">SUM(GP53:GP55)</f>
        <v>0</v>
      </c>
      <c r="GQ56" s="187">
        <f>(GQ53*GZ53+GQ54*GZ54+GQ55*GZ55)/GZ56</f>
        <v>0</v>
      </c>
      <c r="GR56" s="53">
        <f>SUM(GR53:GR55)</f>
        <v>0</v>
      </c>
      <c r="GS56" s="187">
        <f>(GS53*GZ53+GS54*GZ54+GS55*GZ55)/GZ56</f>
        <v>0</v>
      </c>
      <c r="GT56" s="52">
        <f t="shared" ref="GT56" si="1349">SUM(GT53:GT55)</f>
        <v>0</v>
      </c>
      <c r="GU56" s="187">
        <f>(GU53*GZ53+GU54*GZ54+GU55*GZ55)/GZ56</f>
        <v>0</v>
      </c>
      <c r="GV56" s="186">
        <f>(GV53*GZ53+GV54*GZ54+GV55*GZ55)/GZ56</f>
        <v>0</v>
      </c>
      <c r="GW56" s="186">
        <f>(GW53*GZ53+GW54*GZ54+GW55*GZ55)/GZ56</f>
        <v>0</v>
      </c>
      <c r="GX56" s="306">
        <f>(GX53*GZ53+GX54*GZ54+GX55*GZ55)/GZ56</f>
        <v>0</v>
      </c>
      <c r="GY56" s="69">
        <f>SUM(GY53:GY55)</f>
        <v>0</v>
      </c>
      <c r="GZ56" s="55">
        <f>SUM(GZ53:GZ55)</f>
        <v>81</v>
      </c>
      <c r="HA56" s="36"/>
      <c r="HC56" s="81" t="s">
        <v>37</v>
      </c>
      <c r="HD56" s="52">
        <f>SUM(HD53:HD55)</f>
        <v>1410</v>
      </c>
      <c r="HE56" s="300">
        <f t="shared" ref="HE56:HG56" si="1350">SUM(HE53:HE55)</f>
        <v>187</v>
      </c>
      <c r="HF56" s="52">
        <f t="shared" si="1350"/>
        <v>1223</v>
      </c>
      <c r="HG56" s="52">
        <f t="shared" si="1350"/>
        <v>30</v>
      </c>
      <c r="HH56" s="187" t="e">
        <f>(HH53*HS53+HH54*HS54+HH55*HS55)/HS56</f>
        <v>#VALUE!</v>
      </c>
      <c r="HI56" s="52">
        <f t="shared" ref="HI56" si="1351">SUM(HI53:HI55)</f>
        <v>0</v>
      </c>
      <c r="HJ56" s="187" t="e">
        <f>(HJ53*HS53+HJ54*HS54+HJ55*HS55)/HS56</f>
        <v>#VALUE!</v>
      </c>
      <c r="HK56" s="53">
        <f>SUM(HK53:HK55)</f>
        <v>0</v>
      </c>
      <c r="HL56" s="187" t="e">
        <f>(HL53*HS53+HL54*HS54+HL55*HS55)/HS56</f>
        <v>#VALUE!</v>
      </c>
      <c r="HM56" s="53">
        <f t="shared" ref="HM56" si="1352">SUM(HM53:HM55)</f>
        <v>32.925925925925931</v>
      </c>
      <c r="HN56" s="187" t="e">
        <f>(HN53*HS53+HN54*HS54+HN55*HS55)/HS56</f>
        <v>#VALUE!</v>
      </c>
      <c r="HO56" s="186" t="e">
        <f>(HO53*HS53+HO54*HS54+HO55*HS55)/HS56</f>
        <v>#VALUE!</v>
      </c>
      <c r="HP56" s="186" t="e">
        <f>(HP53*HS53+HP54*HS54+HP55*HS55)/HS56</f>
        <v>#VALUE!</v>
      </c>
      <c r="HQ56" s="306" t="e">
        <f>(HQ53*HS53+HQ54*HS54+HQ55*HS55)/HS56</f>
        <v>#VALUE!</v>
      </c>
      <c r="HR56" s="69">
        <f>SUM(HR53:HR55)</f>
        <v>4434</v>
      </c>
      <c r="HS56" s="55">
        <f>SUM(HS53:HS55)</f>
        <v>81</v>
      </c>
      <c r="HT56" s="36"/>
    </row>
    <row r="57" spans="1:228" ht="13.8" x14ac:dyDescent="0.3">
      <c r="A57" s="16" t="s">
        <v>63</v>
      </c>
      <c r="B57" s="78" t="s">
        <v>64</v>
      </c>
      <c r="C57" s="15">
        <v>744</v>
      </c>
      <c r="D57" s="296">
        <v>529</v>
      </c>
      <c r="E57" s="15">
        <v>215</v>
      </c>
      <c r="F57" s="15">
        <v>0</v>
      </c>
      <c r="G57" s="188">
        <f t="shared" ref="G57:G58" si="1353">(F57/$B$4)</f>
        <v>0</v>
      </c>
      <c r="H57" s="15">
        <v>0</v>
      </c>
      <c r="I57" s="188">
        <f t="shared" ref="I57:I58" si="1354">(H57/$B$4)</f>
        <v>0</v>
      </c>
      <c r="J57" s="15">
        <v>0</v>
      </c>
      <c r="K57" s="188">
        <f t="shared" ref="K57:K58" si="1355">(J57/$B$4)</f>
        <v>0</v>
      </c>
      <c r="L57" s="15">
        <v>0</v>
      </c>
      <c r="M57" s="188">
        <f t="shared" ref="M57:M58" si="1356">(C57/$B$4)</f>
        <v>1</v>
      </c>
      <c r="N57" s="188">
        <f t="shared" ref="N57:N58" si="1357">((C57-L57)/$B$4)</f>
        <v>1</v>
      </c>
      <c r="O57" s="256">
        <f>IF((AND(D57=0,F57=0)),0,(F57+L57)/(D57+F57+L57))</f>
        <v>0</v>
      </c>
      <c r="P57" s="305">
        <f t="shared" ref="P57:P58" si="1358">(Q57/($B$4*R57))</f>
        <v>0.5122515477354187</v>
      </c>
      <c r="Q57" s="88">
        <v>31442</v>
      </c>
      <c r="R57" s="15">
        <v>82.5</v>
      </c>
      <c r="T57" s="16" t="s">
        <v>63</v>
      </c>
      <c r="U57" s="78" t="s">
        <v>64</v>
      </c>
      <c r="V57" s="15">
        <v>715</v>
      </c>
      <c r="W57" s="296">
        <v>422</v>
      </c>
      <c r="X57" s="15">
        <v>293</v>
      </c>
      <c r="Y57" s="15">
        <v>24</v>
      </c>
      <c r="Z57" s="188">
        <f t="shared" ref="Z57:Z58" si="1359">(Y57/$U$4)</f>
        <v>3.2258064516129031E-2</v>
      </c>
      <c r="AA57" s="15">
        <v>0</v>
      </c>
      <c r="AB57" s="188">
        <f t="shared" ref="AB57:AB58" si="1360">(AA57/$U$4)</f>
        <v>0</v>
      </c>
      <c r="AC57" s="15">
        <v>5</v>
      </c>
      <c r="AD57" s="188">
        <f t="shared" ref="AD57:AD58" si="1361">(AC57/$U$4)</f>
        <v>6.7204301075268818E-3</v>
      </c>
      <c r="AE57" s="15">
        <v>0</v>
      </c>
      <c r="AF57" s="188">
        <f t="shared" ref="AF57:AF58" si="1362">(V57/$U$4)</f>
        <v>0.96102150537634412</v>
      </c>
      <c r="AG57" s="188">
        <f t="shared" ref="AG57:AG58" si="1363">((V57-AE57)/$U$4)</f>
        <v>0.96102150537634412</v>
      </c>
      <c r="AH57" s="256">
        <f t="shared" ref="AH57:AH58" si="1364">IF((AND(W57=0,Y57=0)),0,(Y57+AE57)/(W57+Y57))</f>
        <v>5.3811659192825115E-2</v>
      </c>
      <c r="AI57" s="305">
        <f t="shared" ref="AI57:AI58" si="1365">(AJ57/($U$4*AK57))</f>
        <v>0.3951449983708048</v>
      </c>
      <c r="AJ57" s="88">
        <v>24254</v>
      </c>
      <c r="AK57" s="15">
        <v>82.5</v>
      </c>
      <c r="AM57" s="16" t="s">
        <v>63</v>
      </c>
      <c r="AN57" s="78" t="s">
        <v>64</v>
      </c>
      <c r="AO57" s="15">
        <v>606</v>
      </c>
      <c r="AP57" s="296">
        <v>374</v>
      </c>
      <c r="AQ57" s="15">
        <v>232</v>
      </c>
      <c r="AR57" s="15">
        <v>0</v>
      </c>
      <c r="AS57" s="188">
        <f t="shared" ref="AS57:AS58" si="1366">(AR57/$AN$4)</f>
        <v>0</v>
      </c>
      <c r="AT57" s="15">
        <v>112</v>
      </c>
      <c r="AU57" s="188">
        <f t="shared" ref="AU57:AU58" si="1367">(AT57/$AN$4)</f>
        <v>0.15555555555555556</v>
      </c>
      <c r="AV57" s="15">
        <v>2</v>
      </c>
      <c r="AW57" s="188">
        <f t="shared" ref="AW57:AW58" si="1368">(AV57/$AN$4)</f>
        <v>2.7777777777777779E-3</v>
      </c>
      <c r="AX57" s="15">
        <v>0</v>
      </c>
      <c r="AY57" s="188">
        <f t="shared" ref="AY57:AY58" si="1369">(AO57/$AN$4)</f>
        <v>0.84166666666666667</v>
      </c>
      <c r="AZ57" s="188">
        <f t="shared" ref="AZ57:AZ58" si="1370">((AO57-AX57)/$AN$4)</f>
        <v>0.84166666666666667</v>
      </c>
      <c r="BA57" s="256">
        <f t="shared" ref="BA57:BA58" si="1371">IF((AND(AP57=0,AR57=0)),0,(AR57+AX57)/(AP57+AR57+AX57))</f>
        <v>0</v>
      </c>
      <c r="BB57" s="305">
        <f t="shared" ref="BB57:BB58" si="1372">(BC57/($AN$4*BD57))</f>
        <v>0.37121212121212122</v>
      </c>
      <c r="BC57" s="88">
        <v>22050</v>
      </c>
      <c r="BD57" s="15">
        <v>82.5</v>
      </c>
      <c r="BF57" s="16" t="s">
        <v>63</v>
      </c>
      <c r="BG57" s="78" t="s">
        <v>64</v>
      </c>
      <c r="BH57" s="15">
        <v>701</v>
      </c>
      <c r="BI57" s="296">
        <v>409</v>
      </c>
      <c r="BJ57" s="15">
        <v>292</v>
      </c>
      <c r="BK57" s="15">
        <v>43</v>
      </c>
      <c r="BL57" s="188">
        <f t="shared" ref="BL57:BL58" si="1373">(BK57/$BG$4)</f>
        <v>5.779569892473118E-2</v>
      </c>
      <c r="BM57" s="15">
        <v>0</v>
      </c>
      <c r="BN57" s="188">
        <f t="shared" ref="BN57:BN58" si="1374">(BM57/$BG$4)</f>
        <v>0</v>
      </c>
      <c r="BO57" s="15">
        <v>0</v>
      </c>
      <c r="BP57" s="188">
        <f t="shared" ref="BP57:BP58" si="1375">(BO57/$BG$4)</f>
        <v>0</v>
      </c>
      <c r="BQ57" s="15">
        <v>0</v>
      </c>
      <c r="BR57" s="188">
        <f>(BH57/$BG$4)</f>
        <v>0.94220430107526887</v>
      </c>
      <c r="BS57" s="188">
        <f t="shared" ref="BS57:BS58" si="1376">((BH57-BQ57)/$BG$4)</f>
        <v>0.94220430107526887</v>
      </c>
      <c r="BT57" s="256">
        <f t="shared" ref="BT57:BT58" si="1377">IF((AND(BI57=0,BK57=0)),0,(BK57+BQ57)/(BI57+BK57+BQ57))</f>
        <v>9.5132743362831854E-2</v>
      </c>
      <c r="BU57" s="305">
        <f t="shared" ref="BU57:BU58" si="1378">(BV57/($BG$4*BW57))</f>
        <v>0.38294232649071358</v>
      </c>
      <c r="BV57" s="88">
        <v>23505</v>
      </c>
      <c r="BW57" s="15">
        <v>82.5</v>
      </c>
      <c r="BY57" s="16" t="s">
        <v>63</v>
      </c>
      <c r="BZ57" s="78" t="s">
        <v>64</v>
      </c>
      <c r="CA57" s="15">
        <v>718</v>
      </c>
      <c r="CB57" s="296">
        <v>364</v>
      </c>
      <c r="CC57" s="15">
        <v>354</v>
      </c>
      <c r="CD57" s="15">
        <v>1</v>
      </c>
      <c r="CE57" s="188">
        <f t="shared" ref="CE57:CE58" si="1379">(CD57/$BZ$4)</f>
        <v>1.3888888888888889E-3</v>
      </c>
      <c r="CF57" s="15">
        <v>0</v>
      </c>
      <c r="CG57" s="188">
        <f t="shared" ref="CG57:CG58" si="1380">(CF57/$BZ$4)</f>
        <v>0</v>
      </c>
      <c r="CH57" s="15">
        <v>1</v>
      </c>
      <c r="CI57" s="188">
        <f t="shared" ref="CI57:CI58" si="1381">(CH57/$BZ$4)</f>
        <v>1.3888888888888889E-3</v>
      </c>
      <c r="CJ57" s="15">
        <v>0</v>
      </c>
      <c r="CK57" s="188">
        <f t="shared" ref="CK57:CK58" si="1382">(CA57/$BZ$4)</f>
        <v>0.99722222222222223</v>
      </c>
      <c r="CL57" s="188">
        <f>((CA57-CJ57)/$BZ$4)</f>
        <v>0.99722222222222223</v>
      </c>
      <c r="CM57" s="256">
        <f t="shared" ref="CM57:CM58" si="1383">IF((AND(CB57=0,CD57=0)),0,(CD57+CJ57)/(CB57+CD57+CJ57))</f>
        <v>2.7397260273972603E-3</v>
      </c>
      <c r="CN57" s="305">
        <f>(CO57/($BZ$4*CP57))</f>
        <v>0.35565656565656567</v>
      </c>
      <c r="CO57" s="95">
        <v>21126</v>
      </c>
      <c r="CP57" s="15">
        <v>82.5</v>
      </c>
      <c r="CR57" s="16" t="s">
        <v>63</v>
      </c>
      <c r="CS57" s="78" t="s">
        <v>64</v>
      </c>
      <c r="CT57" s="15">
        <v>658</v>
      </c>
      <c r="CU57" s="296">
        <v>162</v>
      </c>
      <c r="CV57" s="15">
        <v>496</v>
      </c>
      <c r="CW57" s="15">
        <v>86</v>
      </c>
      <c r="CX57" s="188">
        <f>(CW57/$CS$4)</f>
        <v>0.11559139784946236</v>
      </c>
      <c r="CY57" s="15">
        <v>0</v>
      </c>
      <c r="CZ57" s="188">
        <f>(CY57/$CS$4)</f>
        <v>0</v>
      </c>
      <c r="DA57" s="15">
        <v>0</v>
      </c>
      <c r="DB57" s="188">
        <f>(DA57/$CS$4)</f>
        <v>0</v>
      </c>
      <c r="DC57" s="15">
        <v>0</v>
      </c>
      <c r="DD57" s="188">
        <f t="shared" si="439"/>
        <v>0.88440860215053763</v>
      </c>
      <c r="DE57" s="188">
        <f t="shared" ref="DE57:DE58" si="1384">((CT57-DC57)/$CS$4)</f>
        <v>0.88440860215053763</v>
      </c>
      <c r="DF57" s="256">
        <f t="shared" si="440"/>
        <v>0.34677419354838712</v>
      </c>
      <c r="DG57" s="305">
        <f t="shared" ref="DG57:DG58" si="1385">(DH57/($CS$4*DI57))</f>
        <v>0.13898664059954383</v>
      </c>
      <c r="DH57" s="88">
        <v>8531</v>
      </c>
      <c r="DI57" s="15">
        <v>82.5</v>
      </c>
      <c r="DK57" s="16" t="s">
        <v>63</v>
      </c>
      <c r="DL57" s="78" t="s">
        <v>64</v>
      </c>
      <c r="DM57" s="329">
        <v>739</v>
      </c>
      <c r="DN57" s="334">
        <v>201</v>
      </c>
      <c r="DO57" s="329">
        <v>538</v>
      </c>
      <c r="DP57" s="329">
        <v>5</v>
      </c>
      <c r="DQ57" s="331">
        <v>7.0000000000000001E-3</v>
      </c>
      <c r="DR57" s="329">
        <v>0</v>
      </c>
      <c r="DS57" s="331">
        <v>0</v>
      </c>
      <c r="DT57" s="329">
        <v>0</v>
      </c>
      <c r="DU57" s="331">
        <v>0</v>
      </c>
      <c r="DV57" s="329">
        <v>0</v>
      </c>
      <c r="DW57" s="331">
        <v>0.99299999999999999</v>
      </c>
      <c r="DX57" s="331">
        <v>0.99299999999999999</v>
      </c>
      <c r="DY57" s="332">
        <v>2.4E-2</v>
      </c>
      <c r="DZ57" s="333">
        <v>0.17599999999999999</v>
      </c>
      <c r="EA57" s="330">
        <v>10805</v>
      </c>
      <c r="EB57" s="15">
        <v>82.5</v>
      </c>
      <c r="ED57" s="16" t="s">
        <v>63</v>
      </c>
      <c r="EE57" s="78" t="s">
        <v>64</v>
      </c>
      <c r="EF57" s="329">
        <v>696</v>
      </c>
      <c r="EG57" s="334">
        <v>192</v>
      </c>
      <c r="EH57" s="329">
        <v>504</v>
      </c>
      <c r="EI57" s="329">
        <v>0</v>
      </c>
      <c r="EJ57" s="188">
        <f t="shared" ref="EJ57:EJ58" si="1386">(EI57/$EE$4)</f>
        <v>0</v>
      </c>
      <c r="EK57" s="329">
        <v>0</v>
      </c>
      <c r="EL57" s="188">
        <f t="shared" ref="EL57:EL58" si="1387">(EK57/$EE$4)</f>
        <v>0</v>
      </c>
      <c r="EM57" s="329">
        <v>0</v>
      </c>
      <c r="EN57" s="188">
        <f t="shared" ref="EN57:EN58" si="1388">(EM57/$EE$4)</f>
        <v>0</v>
      </c>
      <c r="EO57" s="329">
        <v>0</v>
      </c>
      <c r="EP57" s="188">
        <f>(EF57/$EE$4)</f>
        <v>1</v>
      </c>
      <c r="EQ57" s="162">
        <f t="shared" ref="EQ57:EQ58" si="1389">((EF57-EO57)/$EE$4)</f>
        <v>1</v>
      </c>
      <c r="ER57" s="256">
        <f t="shared" ref="ER57:ER58" si="1390">IF((AND(EG57=0,EI57=0)),0,(EI57+EO57)/(EG57+EI57+EO57))</f>
        <v>0</v>
      </c>
      <c r="ES57" s="305">
        <f t="shared" ref="ES57:ES58" si="1391">(ET57/($EE$4*EU57))</f>
        <v>0.17269244165795891</v>
      </c>
      <c r="ET57" s="330">
        <v>9916</v>
      </c>
      <c r="EU57" s="15">
        <v>82.5</v>
      </c>
      <c r="EW57" s="16" t="s">
        <v>63</v>
      </c>
      <c r="EX57" s="78" t="s">
        <v>64</v>
      </c>
      <c r="EY57" s="329">
        <v>721</v>
      </c>
      <c r="EZ57" s="334">
        <v>152</v>
      </c>
      <c r="FA57" s="329">
        <v>569</v>
      </c>
      <c r="FB57" s="329">
        <v>18</v>
      </c>
      <c r="FC57" s="188">
        <f t="shared" ref="FC57:FC58" si="1392">(FB57/$EX$4)</f>
        <v>2.4193548387096774E-2</v>
      </c>
      <c r="FD57" s="329">
        <v>0</v>
      </c>
      <c r="FE57" s="188">
        <f t="shared" ref="FE57:FE58" si="1393">(FD57/$EX$4)</f>
        <v>0</v>
      </c>
      <c r="FF57" s="329">
        <v>5</v>
      </c>
      <c r="FG57" s="188">
        <f t="shared" ref="FG57:FG58" si="1394">(FF57/$EX$4)</f>
        <v>6.7204301075268818E-3</v>
      </c>
      <c r="FH57" s="329">
        <v>0</v>
      </c>
      <c r="FI57" s="188">
        <f t="shared" ref="FI57:FI58" si="1395">(EY57/$EX$4)</f>
        <v>0.96908602150537637</v>
      </c>
      <c r="FJ57" s="188">
        <f>((EY57-FH57)/$EX$4)</f>
        <v>0.96908602150537637</v>
      </c>
      <c r="FK57" s="256">
        <f>IF((AND(EZ57=0,FB57=0)),0,(FB57+FH57)/(EZ57+FB57+FH57))</f>
        <v>0.10588235294117647</v>
      </c>
      <c r="FL57" s="305">
        <f>(FM57/($EX$4*FN57))</f>
        <v>0.12952101661779081</v>
      </c>
      <c r="FM57" s="330">
        <v>7950</v>
      </c>
      <c r="FN57" s="15">
        <v>82.5</v>
      </c>
      <c r="FP57" s="16" t="s">
        <v>63</v>
      </c>
      <c r="FQ57" s="78" t="s">
        <v>64</v>
      </c>
      <c r="FR57" s="329">
        <v>712</v>
      </c>
      <c r="FS57" s="334">
        <v>380</v>
      </c>
      <c r="FT57" s="329">
        <v>332</v>
      </c>
      <c r="FU57" s="329">
        <v>7</v>
      </c>
      <c r="FV57" s="188">
        <f t="shared" ref="FV57:FV58" si="1396">(FU57/$FQ$4)</f>
        <v>9.7222222222222224E-3</v>
      </c>
      <c r="FW57" s="329">
        <v>0</v>
      </c>
      <c r="FX57" s="188">
        <f t="shared" ref="FX57:FX58" si="1397">(FW57/$FQ$4)</f>
        <v>0</v>
      </c>
      <c r="FY57" s="329">
        <v>0</v>
      </c>
      <c r="FZ57" s="188">
        <f t="shared" ref="FZ57:FZ58" si="1398">(FY57/$FQ$4)</f>
        <v>0</v>
      </c>
      <c r="GA57" s="329">
        <v>0</v>
      </c>
      <c r="GB57" s="188">
        <f t="shared" ref="GB57:GB58" si="1399">(FR57/$FQ$4)</f>
        <v>0.98888888888888893</v>
      </c>
      <c r="GC57" s="188">
        <f>((FR57-GA57)/$FQ$4)</f>
        <v>0.98888888888888893</v>
      </c>
      <c r="GD57" s="256">
        <f t="shared" ref="GD57:GD58" si="1400">IF((AND(FS57=0,FU57=0)),0,(FU57+GA57)/(FS57+FU57+GA57))</f>
        <v>1.8087855297157621E-2</v>
      </c>
      <c r="GE57" s="305">
        <f t="shared" ref="GE57:GE58" si="1401">(GF57/($FQ$4*GG57))</f>
        <v>0.34260942760942759</v>
      </c>
      <c r="GF57" s="330">
        <v>20351</v>
      </c>
      <c r="GG57" s="15">
        <v>82.5</v>
      </c>
      <c r="GI57" s="16" t="s">
        <v>63</v>
      </c>
      <c r="GJ57" s="78" t="s">
        <v>64</v>
      </c>
      <c r="GK57" s="329">
        <v>743</v>
      </c>
      <c r="GL57" s="334">
        <v>490</v>
      </c>
      <c r="GM57" s="329">
        <v>253</v>
      </c>
      <c r="GN57" s="329">
        <v>1</v>
      </c>
      <c r="GO57" s="188">
        <f t="shared" ref="GO57:GO58" si="1402">(GN57/$GJ$4)</f>
        <v>1.3440860215053765E-3</v>
      </c>
      <c r="GP57" s="329">
        <v>0</v>
      </c>
      <c r="GQ57" s="188">
        <f t="shared" ref="GQ57:GQ58" si="1403">(GP57/$GJ$4)</f>
        <v>0</v>
      </c>
      <c r="GR57" s="329">
        <v>0</v>
      </c>
      <c r="GS57" s="188">
        <f t="shared" ref="GS57:GS58" si="1404">(GR57/$GJ$4)</f>
        <v>0</v>
      </c>
      <c r="GT57" s="329">
        <v>0</v>
      </c>
      <c r="GU57" s="188">
        <f>(GK57/$GJ$4)</f>
        <v>0.99865591397849462</v>
      </c>
      <c r="GV57" s="188">
        <f t="shared" ref="GV57:GV58" si="1405">((GK57-GT57)/$GJ$4)</f>
        <v>0.99865591397849462</v>
      </c>
      <c r="GW57" s="256">
        <f t="shared" ref="GW57:GW78" si="1406">IF((AND(GL57=0,GN57=0)),0,(GN57+GT57)/(GL57+GN57+GT57))</f>
        <v>2.0366598778004071E-3</v>
      </c>
      <c r="GX57" s="305">
        <f t="shared" ref="GX57:GX58" si="1407">(GY57/($GJ$4*GZ57))</f>
        <v>0.44967416096448354</v>
      </c>
      <c r="GY57" s="330">
        <v>27601</v>
      </c>
      <c r="GZ57" s="15">
        <v>82.5</v>
      </c>
      <c r="HB57" s="16" t="s">
        <v>63</v>
      </c>
      <c r="HC57" s="78" t="s">
        <v>64</v>
      </c>
      <c r="HD57" s="329">
        <v>717</v>
      </c>
      <c r="HE57" s="334">
        <v>229</v>
      </c>
      <c r="HF57" s="329">
        <v>488</v>
      </c>
      <c r="HG57" s="329">
        <v>0</v>
      </c>
      <c r="HH57" s="188">
        <f>(HG57/$HC$4)</f>
        <v>0</v>
      </c>
      <c r="HI57" s="329">
        <v>0</v>
      </c>
      <c r="HJ57" s="188">
        <f>(HI57/$HC$4)</f>
        <v>0</v>
      </c>
      <c r="HK57" s="329">
        <v>3</v>
      </c>
      <c r="HL57" s="188">
        <f>(HK57/$HC$4)</f>
        <v>4.1666666666666666E-3</v>
      </c>
      <c r="HM57" s="329">
        <v>0</v>
      </c>
      <c r="HN57" s="188">
        <f>(HD57/$HC$4)</f>
        <v>0.99583333333333335</v>
      </c>
      <c r="HO57" s="188">
        <f>((HD57-HM57)/$HC$4)</f>
        <v>0.99583333333333335</v>
      </c>
      <c r="HP57" s="188">
        <f>IF((AND(HE57=0,HG57=0)),0,(HG57+HM57)/(HE57+HG57+HM57))</f>
        <v>0</v>
      </c>
      <c r="HQ57" s="305">
        <f>(HR57/($HC$4*HS57))</f>
        <v>0.20752525252525253</v>
      </c>
      <c r="HR57" s="330">
        <v>12327</v>
      </c>
      <c r="HS57" s="15">
        <v>82.5</v>
      </c>
    </row>
    <row r="58" spans="1:228" ht="18.45" customHeight="1" x14ac:dyDescent="0.3">
      <c r="B58" s="78" t="s">
        <v>65</v>
      </c>
      <c r="C58" s="15">
        <v>744</v>
      </c>
      <c r="D58" s="296">
        <v>512</v>
      </c>
      <c r="E58" s="15">
        <v>232</v>
      </c>
      <c r="F58" s="15">
        <v>0</v>
      </c>
      <c r="G58" s="188">
        <f t="shared" si="1353"/>
        <v>0</v>
      </c>
      <c r="H58" s="15">
        <v>0</v>
      </c>
      <c r="I58" s="188">
        <f t="shared" si="1354"/>
        <v>0</v>
      </c>
      <c r="J58" s="15">
        <v>0</v>
      </c>
      <c r="K58" s="188">
        <f t="shared" si="1355"/>
        <v>0</v>
      </c>
      <c r="L58" s="15">
        <v>0</v>
      </c>
      <c r="M58" s="188">
        <f t="shared" si="1356"/>
        <v>1</v>
      </c>
      <c r="N58" s="188">
        <f t="shared" si="1357"/>
        <v>1</v>
      </c>
      <c r="O58" s="256">
        <f t="shared" ref="O58" si="1408">IF((AND(D58=0,F58=0)),0,(F58+L58)/(D58+F58+L58))</f>
        <v>0</v>
      </c>
      <c r="P58" s="305">
        <f t="shared" si="1358"/>
        <v>0.48229064841968067</v>
      </c>
      <c r="Q58" s="88">
        <v>29603</v>
      </c>
      <c r="R58" s="15">
        <v>82.5</v>
      </c>
      <c r="U58" s="78" t="s">
        <v>65</v>
      </c>
      <c r="V58" s="15">
        <v>657</v>
      </c>
      <c r="W58" s="296">
        <v>518</v>
      </c>
      <c r="X58" s="15">
        <v>139</v>
      </c>
      <c r="Y58" s="15">
        <v>0</v>
      </c>
      <c r="Z58" s="188">
        <f t="shared" si="1359"/>
        <v>0</v>
      </c>
      <c r="AA58" s="15">
        <v>87</v>
      </c>
      <c r="AB58" s="188">
        <f t="shared" si="1360"/>
        <v>0.11693548387096774</v>
      </c>
      <c r="AC58" s="15">
        <v>0</v>
      </c>
      <c r="AD58" s="188">
        <f t="shared" si="1361"/>
        <v>0</v>
      </c>
      <c r="AE58" s="15">
        <v>0</v>
      </c>
      <c r="AF58" s="188">
        <f t="shared" si="1362"/>
        <v>0.88306451612903225</v>
      </c>
      <c r="AG58" s="188">
        <f t="shared" si="1363"/>
        <v>0.88306451612903225</v>
      </c>
      <c r="AH58" s="256">
        <f t="shared" si="1364"/>
        <v>0</v>
      </c>
      <c r="AI58" s="305">
        <f t="shared" si="1365"/>
        <v>0.44734441186054091</v>
      </c>
      <c r="AJ58" s="88">
        <v>27458</v>
      </c>
      <c r="AK58" s="15">
        <v>82.5</v>
      </c>
      <c r="AN58" s="78" t="s">
        <v>65</v>
      </c>
      <c r="AO58" s="15">
        <v>720</v>
      </c>
      <c r="AP58" s="296">
        <v>720</v>
      </c>
      <c r="AQ58" s="15">
        <v>0</v>
      </c>
      <c r="AR58" s="15">
        <v>0</v>
      </c>
      <c r="AS58" s="188">
        <f t="shared" si="1366"/>
        <v>0</v>
      </c>
      <c r="AT58" s="15">
        <v>0</v>
      </c>
      <c r="AU58" s="188">
        <f t="shared" si="1367"/>
        <v>0</v>
      </c>
      <c r="AV58" s="15">
        <v>0</v>
      </c>
      <c r="AW58" s="188">
        <f t="shared" si="1368"/>
        <v>0</v>
      </c>
      <c r="AX58" s="15">
        <v>0</v>
      </c>
      <c r="AY58" s="188">
        <f t="shared" si="1369"/>
        <v>1</v>
      </c>
      <c r="AZ58" s="188">
        <f t="shared" si="1370"/>
        <v>1</v>
      </c>
      <c r="BA58" s="256">
        <f t="shared" si="1371"/>
        <v>0</v>
      </c>
      <c r="BB58" s="305">
        <f t="shared" si="1372"/>
        <v>0.64567340067340062</v>
      </c>
      <c r="BC58" s="88">
        <v>38353</v>
      </c>
      <c r="BD58" s="15">
        <v>82.5</v>
      </c>
      <c r="BG58" s="78" t="s">
        <v>65</v>
      </c>
      <c r="BH58" s="15">
        <v>13</v>
      </c>
      <c r="BI58" s="296">
        <v>13</v>
      </c>
      <c r="BJ58" s="15">
        <v>0</v>
      </c>
      <c r="BK58" s="15">
        <v>0</v>
      </c>
      <c r="BL58" s="188">
        <f t="shared" si="1373"/>
        <v>0</v>
      </c>
      <c r="BM58" s="15">
        <v>731</v>
      </c>
      <c r="BN58" s="188">
        <f t="shared" si="1374"/>
        <v>0.98252688172043012</v>
      </c>
      <c r="BO58" s="15">
        <v>0</v>
      </c>
      <c r="BP58" s="188">
        <f t="shared" si="1375"/>
        <v>0</v>
      </c>
      <c r="BQ58" s="15">
        <v>0</v>
      </c>
      <c r="BR58" s="188">
        <f t="shared" ref="BR58" si="1409">(BH58/$BG$4)</f>
        <v>1.7473118279569891E-2</v>
      </c>
      <c r="BS58" s="188">
        <f t="shared" si="1376"/>
        <v>1.7473118279569891E-2</v>
      </c>
      <c r="BT58" s="256">
        <f t="shared" si="1377"/>
        <v>0</v>
      </c>
      <c r="BU58" s="305">
        <f t="shared" si="1378"/>
        <v>9.921798631476051E-3</v>
      </c>
      <c r="BV58" s="88">
        <v>609</v>
      </c>
      <c r="BW58" s="15">
        <v>82.5</v>
      </c>
      <c r="BZ58" s="78" t="s">
        <v>65</v>
      </c>
      <c r="CA58" s="15">
        <v>0</v>
      </c>
      <c r="CB58" s="296">
        <v>0</v>
      </c>
      <c r="CC58" s="15">
        <v>0</v>
      </c>
      <c r="CD58" s="15">
        <v>0</v>
      </c>
      <c r="CE58" s="188">
        <f t="shared" si="1379"/>
        <v>0</v>
      </c>
      <c r="CF58" s="15">
        <v>720</v>
      </c>
      <c r="CG58" s="188">
        <f t="shared" si="1380"/>
        <v>1</v>
      </c>
      <c r="CH58" s="15">
        <v>0</v>
      </c>
      <c r="CI58" s="188">
        <f t="shared" si="1381"/>
        <v>0</v>
      </c>
      <c r="CJ58" s="15">
        <v>0</v>
      </c>
      <c r="CK58" s="188">
        <f t="shared" si="1382"/>
        <v>0</v>
      </c>
      <c r="CL58" s="188">
        <f t="shared" ref="CL58" si="1410">((CA58-CJ58)/$BZ$4)</f>
        <v>0</v>
      </c>
      <c r="CM58" s="256">
        <f t="shared" si="1383"/>
        <v>0</v>
      </c>
      <c r="CN58" s="305">
        <f t="shared" ref="CN58" si="1411">(CO58/($BZ$4*CP58))</f>
        <v>0</v>
      </c>
      <c r="CO58" s="36">
        <v>0</v>
      </c>
      <c r="CP58" s="15">
        <v>82.5</v>
      </c>
      <c r="CS58" s="78" t="s">
        <v>65</v>
      </c>
      <c r="CT58" s="15">
        <v>362</v>
      </c>
      <c r="CU58" s="296">
        <v>82</v>
      </c>
      <c r="CV58" s="15">
        <v>280</v>
      </c>
      <c r="CW58" s="15">
        <v>0</v>
      </c>
      <c r="CX58" s="188">
        <f>(CW58/$CS$4)</f>
        <v>0</v>
      </c>
      <c r="CY58" s="15">
        <v>382</v>
      </c>
      <c r="CZ58" s="188">
        <f>(CY58/$CS$4)</f>
        <v>0.51344086021505375</v>
      </c>
      <c r="DA58" s="15">
        <v>0</v>
      </c>
      <c r="DB58" s="188">
        <f>(DA58/$CS$4)</f>
        <v>0</v>
      </c>
      <c r="DC58" s="15">
        <v>0</v>
      </c>
      <c r="DD58" s="188">
        <f t="shared" si="439"/>
        <v>0.48655913978494625</v>
      </c>
      <c r="DE58" s="188">
        <f t="shared" si="1384"/>
        <v>0.48655913978494625</v>
      </c>
      <c r="DF58" s="256">
        <f t="shared" si="440"/>
        <v>0</v>
      </c>
      <c r="DG58" s="305">
        <f t="shared" si="1385"/>
        <v>7.3786249592701206E-2</v>
      </c>
      <c r="DH58" s="88">
        <v>4529</v>
      </c>
      <c r="DI58" s="15">
        <v>82.5</v>
      </c>
      <c r="DL58" s="78" t="s">
        <v>65</v>
      </c>
      <c r="DM58" s="329">
        <v>719</v>
      </c>
      <c r="DN58" s="334">
        <v>214</v>
      </c>
      <c r="DO58" s="329">
        <v>505</v>
      </c>
      <c r="DP58" s="329">
        <v>25</v>
      </c>
      <c r="DQ58" s="331">
        <v>3.4000000000000002E-2</v>
      </c>
      <c r="DR58" s="329">
        <v>0</v>
      </c>
      <c r="DS58" s="331">
        <v>0</v>
      </c>
      <c r="DT58" s="329">
        <v>0</v>
      </c>
      <c r="DU58" s="331">
        <v>0</v>
      </c>
      <c r="DV58" s="329">
        <v>0</v>
      </c>
      <c r="DW58" s="331">
        <v>0.96599999999999997</v>
      </c>
      <c r="DX58" s="331">
        <v>0.96599999999999997</v>
      </c>
      <c r="DY58" s="332">
        <v>0.105</v>
      </c>
      <c r="DZ58" s="333">
        <v>0.19800000000000001</v>
      </c>
      <c r="EA58" s="330">
        <v>12139</v>
      </c>
      <c r="EB58" s="15">
        <v>82.5</v>
      </c>
      <c r="EE58" s="78" t="s">
        <v>65</v>
      </c>
      <c r="EF58" s="329">
        <v>696</v>
      </c>
      <c r="EG58" s="334">
        <v>266</v>
      </c>
      <c r="EH58" s="329">
        <v>430</v>
      </c>
      <c r="EI58" s="329">
        <v>0</v>
      </c>
      <c r="EJ58" s="188">
        <f t="shared" si="1386"/>
        <v>0</v>
      </c>
      <c r="EK58" s="329">
        <v>0</v>
      </c>
      <c r="EL58" s="188">
        <f t="shared" si="1387"/>
        <v>0</v>
      </c>
      <c r="EM58" s="329">
        <v>0</v>
      </c>
      <c r="EN58" s="188">
        <f t="shared" si="1388"/>
        <v>0</v>
      </c>
      <c r="EO58" s="329">
        <v>0</v>
      </c>
      <c r="EP58" s="188">
        <f t="shared" ref="EP58" si="1412">(EF58/$EE$4)</f>
        <v>1</v>
      </c>
      <c r="EQ58" s="162">
        <f t="shared" si="1389"/>
        <v>1</v>
      </c>
      <c r="ER58" s="256">
        <f t="shared" si="1390"/>
        <v>0</v>
      </c>
      <c r="ES58" s="305">
        <f t="shared" si="1391"/>
        <v>0.24526297457331941</v>
      </c>
      <c r="ET58" s="330">
        <v>14083</v>
      </c>
      <c r="EU58" s="15">
        <v>82.5</v>
      </c>
      <c r="EX58" s="78" t="s">
        <v>65</v>
      </c>
      <c r="EY58" s="329">
        <v>744</v>
      </c>
      <c r="EZ58" s="334">
        <v>247</v>
      </c>
      <c r="FA58" s="329">
        <v>497</v>
      </c>
      <c r="FB58" s="329">
        <v>0</v>
      </c>
      <c r="FC58" s="188">
        <f t="shared" si="1392"/>
        <v>0</v>
      </c>
      <c r="FD58" s="329">
        <v>0</v>
      </c>
      <c r="FE58" s="188">
        <f t="shared" si="1393"/>
        <v>0</v>
      </c>
      <c r="FF58" s="329">
        <v>0</v>
      </c>
      <c r="FG58" s="188">
        <f t="shared" si="1394"/>
        <v>0</v>
      </c>
      <c r="FH58" s="329">
        <v>0</v>
      </c>
      <c r="FI58" s="188">
        <f t="shared" si="1395"/>
        <v>1</v>
      </c>
      <c r="FJ58" s="188">
        <f t="shared" ref="FJ58" si="1413">((EY58-FH58)/$EX$4)</f>
        <v>1</v>
      </c>
      <c r="FK58" s="256">
        <f t="shared" ref="FK58" si="1414">IF((AND(EZ58=0,FB58=0)),0,(FB58+FH58)/(EZ58+FB58+FH58))</f>
        <v>0</v>
      </c>
      <c r="FL58" s="305">
        <f t="shared" ref="FL58" si="1415">(FM58/($EX$4*FN58))</f>
        <v>0.20967741935483872</v>
      </c>
      <c r="FM58" s="330">
        <v>12870</v>
      </c>
      <c r="FN58" s="15">
        <v>82.5</v>
      </c>
      <c r="FQ58" s="78" t="s">
        <v>65</v>
      </c>
      <c r="FR58" s="329">
        <v>717</v>
      </c>
      <c r="FS58" s="334">
        <v>405</v>
      </c>
      <c r="FT58" s="329">
        <v>312</v>
      </c>
      <c r="FU58" s="329">
        <v>3</v>
      </c>
      <c r="FV58" s="188">
        <f t="shared" si="1396"/>
        <v>4.1666666666666666E-3</v>
      </c>
      <c r="FW58" s="329">
        <v>0</v>
      </c>
      <c r="FX58" s="188">
        <f t="shared" si="1397"/>
        <v>0</v>
      </c>
      <c r="FY58" s="329">
        <v>0</v>
      </c>
      <c r="FZ58" s="188">
        <f t="shared" si="1398"/>
        <v>0</v>
      </c>
      <c r="GA58" s="329">
        <v>0</v>
      </c>
      <c r="GB58" s="188">
        <f t="shared" si="1399"/>
        <v>0.99583333333333335</v>
      </c>
      <c r="GC58" s="188">
        <f t="shared" ref="GC58" si="1416">((FR58-GA58)/$FQ$4)</f>
        <v>0.99583333333333335</v>
      </c>
      <c r="GD58" s="256">
        <f t="shared" si="1400"/>
        <v>7.3529411764705881E-3</v>
      </c>
      <c r="GE58" s="305">
        <f t="shared" si="1401"/>
        <v>0.36984848484848487</v>
      </c>
      <c r="GF58" s="330">
        <v>21969</v>
      </c>
      <c r="GG58" s="15">
        <v>82.5</v>
      </c>
      <c r="GJ58" s="78" t="s">
        <v>65</v>
      </c>
      <c r="GK58" s="329">
        <v>743</v>
      </c>
      <c r="GL58" s="334">
        <v>455</v>
      </c>
      <c r="GM58" s="329">
        <v>288</v>
      </c>
      <c r="GN58" s="329">
        <v>1</v>
      </c>
      <c r="GO58" s="188">
        <f t="shared" si="1402"/>
        <v>1.3440860215053765E-3</v>
      </c>
      <c r="GP58" s="329">
        <v>0</v>
      </c>
      <c r="GQ58" s="188">
        <f t="shared" si="1403"/>
        <v>0</v>
      </c>
      <c r="GR58" s="329">
        <v>0</v>
      </c>
      <c r="GS58" s="188">
        <f t="shared" si="1404"/>
        <v>0</v>
      </c>
      <c r="GT58" s="329">
        <v>0</v>
      </c>
      <c r="GU58" s="188">
        <f>(GK58/$GJ$4)</f>
        <v>0.99865591397849462</v>
      </c>
      <c r="GV58" s="188">
        <f t="shared" si="1405"/>
        <v>0.99865591397849462</v>
      </c>
      <c r="GW58" s="256">
        <f t="shared" si="1406"/>
        <v>2.1929824561403508E-3</v>
      </c>
      <c r="GX58" s="305">
        <f t="shared" si="1407"/>
        <v>0.41943629846855651</v>
      </c>
      <c r="GY58" s="330">
        <v>25745</v>
      </c>
      <c r="GZ58" s="15">
        <v>82.5</v>
      </c>
      <c r="HC58" s="78" t="s">
        <v>65</v>
      </c>
      <c r="HD58" s="329">
        <v>717</v>
      </c>
      <c r="HE58" s="334">
        <v>264</v>
      </c>
      <c r="HF58" s="329">
        <v>453</v>
      </c>
      <c r="HG58" s="329">
        <v>0</v>
      </c>
      <c r="HH58" s="188">
        <f>(HG58/$HC$4)</f>
        <v>0</v>
      </c>
      <c r="HI58" s="329">
        <v>0</v>
      </c>
      <c r="HJ58" s="188">
        <f>(HI58/$HC$4)</f>
        <v>0</v>
      </c>
      <c r="HK58" s="329">
        <v>3</v>
      </c>
      <c r="HL58" s="188">
        <f>(HK58/$HC$4)</f>
        <v>4.1666666666666666E-3</v>
      </c>
      <c r="HM58" s="329">
        <v>0</v>
      </c>
      <c r="HN58" s="188">
        <f t="shared" ref="HN58" si="1417">(HD58/$HC$4)</f>
        <v>0.99583333333333335</v>
      </c>
      <c r="HO58" s="188">
        <f t="shared" ref="HO58" si="1418">((HD58-HM58)/$HC$4)</f>
        <v>0.99583333333333335</v>
      </c>
      <c r="HP58" s="188">
        <f t="shared" ref="HP58" si="1419">IF((AND(HE58=0,HG58=0)),0,(HG58+HM58)/(HE58+HG58+HM58))</f>
        <v>0</v>
      </c>
      <c r="HQ58" s="305">
        <f t="shared" ref="HQ58" si="1420">(HR58/($HC$4*HS58))</f>
        <v>0.2405892255892256</v>
      </c>
      <c r="HR58" s="330">
        <v>14291</v>
      </c>
      <c r="HS58" s="15">
        <v>82.5</v>
      </c>
    </row>
    <row r="59" spans="1:228" ht="13.8" hidden="1" x14ac:dyDescent="0.3">
      <c r="B59" s="81" t="s">
        <v>37</v>
      </c>
      <c r="C59" s="56">
        <f>SUM(C57:C58)</f>
        <v>1488</v>
      </c>
      <c r="D59" s="301">
        <f t="shared" ref="D59:L59" si="1421">SUM(D57:D58)</f>
        <v>1041</v>
      </c>
      <c r="E59" s="56">
        <f t="shared" si="1421"/>
        <v>447</v>
      </c>
      <c r="F59" s="56">
        <f t="shared" si="1421"/>
        <v>0</v>
      </c>
      <c r="G59" s="187">
        <f>(G57*R57+G58*R58)/R59</f>
        <v>0</v>
      </c>
      <c r="H59" s="56">
        <f t="shared" si="1421"/>
        <v>0</v>
      </c>
      <c r="I59" s="187">
        <f>(I57*R57+I58*R58)/R59</f>
        <v>0</v>
      </c>
      <c r="J59" s="57">
        <f>SUM(J57:J58)</f>
        <v>0</v>
      </c>
      <c r="K59" s="193">
        <f>(K57*R57+K58*R58)/R59</f>
        <v>0</v>
      </c>
      <c r="L59" s="56">
        <f t="shared" si="1421"/>
        <v>0</v>
      </c>
      <c r="M59" s="187">
        <f>(M57*R57+M58*R58)/R59</f>
        <v>1</v>
      </c>
      <c r="N59" s="186">
        <f>(N57*R57+N58*R58)/R59</f>
        <v>1</v>
      </c>
      <c r="O59" s="186">
        <f>(O57*R57+O58*R58)/R59</f>
        <v>0</v>
      </c>
      <c r="P59" s="306">
        <f>(P57*R57+P58*R58)/R59</f>
        <v>0.49727109807754966</v>
      </c>
      <c r="Q59" s="147">
        <f>SUM(Q57:Q58)</f>
        <v>61045</v>
      </c>
      <c r="R59" s="56">
        <f>SUM(R57:R58)</f>
        <v>165</v>
      </c>
      <c r="U59" s="81" t="s">
        <v>37</v>
      </c>
      <c r="V59" s="56">
        <f>SUM(V57:V58)</f>
        <v>1372</v>
      </c>
      <c r="W59" s="301">
        <f t="shared" ref="W59:AE59" si="1422">SUM(W57:W58)</f>
        <v>940</v>
      </c>
      <c r="X59" s="56">
        <f t="shared" si="1422"/>
        <v>432</v>
      </c>
      <c r="Y59" s="56">
        <f t="shared" si="1422"/>
        <v>24</v>
      </c>
      <c r="Z59" s="187">
        <f>(Z57*AK57+Z58*AK58)/AK59</f>
        <v>1.6129032258064516E-2</v>
      </c>
      <c r="AA59" s="56">
        <f t="shared" si="1422"/>
        <v>87</v>
      </c>
      <c r="AB59" s="187">
        <f>(AB57*AK57+AB58*AK58)/AK59</f>
        <v>5.8467741935483868E-2</v>
      </c>
      <c r="AC59" s="57">
        <f>SUM(AC57:AC58)</f>
        <v>5</v>
      </c>
      <c r="AD59" s="193">
        <f>(AD57*AK57+AD58*AK58)/AK59</f>
        <v>3.3602150537634409E-3</v>
      </c>
      <c r="AE59" s="56">
        <f t="shared" si="1422"/>
        <v>0</v>
      </c>
      <c r="AF59" s="187">
        <f>(AF57*AK57+AF58*AK58)/AK59</f>
        <v>0.92204301075268813</v>
      </c>
      <c r="AG59" s="186">
        <f>(AG57*AK57+AG58*AK58)/AK59</f>
        <v>0.92204301075268813</v>
      </c>
      <c r="AH59" s="186">
        <f>(AH57*AK57+AH58*AK58)/AK59</f>
        <v>2.6905829596412557E-2</v>
      </c>
      <c r="AI59" s="306">
        <f>(AI57*AK57+AI58*AK58)/AK59</f>
        <v>0.4212447051156728</v>
      </c>
      <c r="AJ59" s="147">
        <f>SUM(AJ57:AJ58)</f>
        <v>51712</v>
      </c>
      <c r="AK59" s="56">
        <f>SUM(AK57:AK58)</f>
        <v>165</v>
      </c>
      <c r="AN59" s="81" t="s">
        <v>37</v>
      </c>
      <c r="AO59" s="56">
        <f>SUM(AO57:AO58)</f>
        <v>1326</v>
      </c>
      <c r="AP59" s="301">
        <f t="shared" ref="AP59:AR59" si="1423">SUM(AP57:AP58)</f>
        <v>1094</v>
      </c>
      <c r="AQ59" s="56">
        <f t="shared" si="1423"/>
        <v>232</v>
      </c>
      <c r="AR59" s="56">
        <f t="shared" si="1423"/>
        <v>0</v>
      </c>
      <c r="AS59" s="187">
        <f>(AS57*BD57+AS58*BD58)/BD59</f>
        <v>0</v>
      </c>
      <c r="AT59" s="56">
        <f t="shared" ref="AT59" si="1424">SUM(AT57:AT58)</f>
        <v>112</v>
      </c>
      <c r="AU59" s="187">
        <f>(AU57*BD57+AU58*BD58)/BD59</f>
        <v>7.7777777777777779E-2</v>
      </c>
      <c r="AV59" s="57">
        <f>SUM(AV57:AV58)</f>
        <v>2</v>
      </c>
      <c r="AW59" s="193">
        <f>(AW57*BD57+AW58*BD58)/BD59</f>
        <v>1.3888888888888889E-3</v>
      </c>
      <c r="AX59" s="56">
        <f t="shared" ref="AX59" si="1425">SUM(AX57:AX58)</f>
        <v>0</v>
      </c>
      <c r="AY59" s="187">
        <f>(AY57*BD57+AY58*BD58)/BD59</f>
        <v>0.92083333333333328</v>
      </c>
      <c r="AZ59" s="186">
        <f>(AZ57*BD57+AZ58*BD58)/BD59</f>
        <v>0.92083333333333328</v>
      </c>
      <c r="BA59" s="186">
        <f>(BA57*BD57+BA58*BD58)/BD59</f>
        <v>0</v>
      </c>
      <c r="BB59" s="306">
        <f>(BB57*BD57+BB58*BD58)/BD59</f>
        <v>0.50844276094276086</v>
      </c>
      <c r="BC59" s="147">
        <f>SUM(BC57:BC58)</f>
        <v>60403</v>
      </c>
      <c r="BD59" s="56">
        <f>SUM(BD57:BD58)</f>
        <v>165</v>
      </c>
      <c r="BG59" s="81" t="s">
        <v>37</v>
      </c>
      <c r="BH59" s="56">
        <f>SUM(BH57:BH58)</f>
        <v>714</v>
      </c>
      <c r="BI59" s="301">
        <f t="shared" ref="BI59:BK59" si="1426">SUM(BI57:BI58)</f>
        <v>422</v>
      </c>
      <c r="BJ59" s="56">
        <f t="shared" si="1426"/>
        <v>292</v>
      </c>
      <c r="BK59" s="56">
        <f t="shared" si="1426"/>
        <v>43</v>
      </c>
      <c r="BL59" s="187">
        <f>(BL57*BW57+BL58*BW58)/BW59</f>
        <v>2.8897849462365587E-2</v>
      </c>
      <c r="BM59" s="56">
        <f t="shared" ref="BM59" si="1427">SUM(BM57:BM58)</f>
        <v>731</v>
      </c>
      <c r="BN59" s="187">
        <f>(BN57*BW57+BN58*BW58)/BW59</f>
        <v>0.49126344086021506</v>
      </c>
      <c r="BO59" s="57">
        <f>SUM(BO57:BO58)</f>
        <v>0</v>
      </c>
      <c r="BP59" s="193">
        <f>(BP57*BW57+BP58*BW58)/BW59</f>
        <v>0</v>
      </c>
      <c r="BQ59" s="56">
        <f t="shared" ref="BQ59" si="1428">SUM(BQ57:BQ58)</f>
        <v>0</v>
      </c>
      <c r="BR59" s="187">
        <f>(BR57*BW57+BR58*BW58)/BW59</f>
        <v>0.47983870967741937</v>
      </c>
      <c r="BS59" s="186">
        <f>(BS57*BW57+BS58*BW58)/BW59</f>
        <v>0.47983870967741937</v>
      </c>
      <c r="BT59" s="186">
        <f>(BT57*BW57+BT58*BW58)/BW59</f>
        <v>4.7566371681415927E-2</v>
      </c>
      <c r="BU59" s="306">
        <f>(BU57*BW57+BU58*BW58)/BW59</f>
        <v>0.19643206256109483</v>
      </c>
      <c r="BV59" s="147">
        <f>SUM(BV57:BV58)</f>
        <v>24114</v>
      </c>
      <c r="BW59" s="56">
        <f>SUM(BW57:BW58)</f>
        <v>165</v>
      </c>
      <c r="BZ59" s="81" t="s">
        <v>37</v>
      </c>
      <c r="CA59" s="56">
        <f>SUM(CA57:CA58)</f>
        <v>718</v>
      </c>
      <c r="CB59" s="301">
        <f t="shared" ref="CB59:CD59" si="1429">SUM(CB57:CB58)</f>
        <v>364</v>
      </c>
      <c r="CC59" s="56">
        <f t="shared" si="1429"/>
        <v>354</v>
      </c>
      <c r="CD59" s="56">
        <f t="shared" si="1429"/>
        <v>1</v>
      </c>
      <c r="CE59" s="187">
        <f>(CE57*CP57+CE58*CP58)/CP59</f>
        <v>6.9444444444444447E-4</v>
      </c>
      <c r="CF59" s="56">
        <f t="shared" ref="CF59" si="1430">SUM(CF57:CF58)</f>
        <v>720</v>
      </c>
      <c r="CG59" s="187">
        <f>(CG57*CP57+CG58*CP58)/CP59</f>
        <v>0.5</v>
      </c>
      <c r="CH59" s="57">
        <f>SUM(CH57:CH58)</f>
        <v>1</v>
      </c>
      <c r="CI59" s="193">
        <f>(CI57*CP57+CI58*CP58)/CP59</f>
        <v>6.9444444444444447E-4</v>
      </c>
      <c r="CJ59" s="56">
        <f t="shared" ref="CJ59" si="1431">SUM(CJ57:CJ58)</f>
        <v>0</v>
      </c>
      <c r="CK59" s="187">
        <f>(CK57*CP57+CK58*CP58)/CP59</f>
        <v>0.49861111111111106</v>
      </c>
      <c r="CL59" s="186">
        <f>(CL57*CP57+CL58*CP58)/CP59</f>
        <v>0.49861111111111106</v>
      </c>
      <c r="CM59" s="186">
        <f>(CM57*CP57+CM58*CP58)/CP59</f>
        <v>1.3698630136986301E-3</v>
      </c>
      <c r="CN59" s="306">
        <f>(CN57*CP57+CN58*CP58)/CP59</f>
        <v>0.17782828282828284</v>
      </c>
      <c r="CO59" s="146">
        <f>SUM(CO57:CO58)</f>
        <v>21126</v>
      </c>
      <c r="CP59" s="56">
        <f>SUM(CP57:CP58)</f>
        <v>165</v>
      </c>
      <c r="CS59" s="81" t="s">
        <v>37</v>
      </c>
      <c r="CT59" s="56">
        <f>SUM(CT57:CT58)</f>
        <v>1020</v>
      </c>
      <c r="CU59" s="301">
        <f t="shared" ref="CU59:CW59" si="1432">SUM(CU57:CU58)</f>
        <v>244</v>
      </c>
      <c r="CV59" s="56">
        <f t="shared" si="1432"/>
        <v>776</v>
      </c>
      <c r="CW59" s="56">
        <f t="shared" si="1432"/>
        <v>86</v>
      </c>
      <c r="CX59" s="187">
        <f>(CX57*DI57+CX58*DI58)/DI59</f>
        <v>5.7795698924731173E-2</v>
      </c>
      <c r="CY59" s="56">
        <f t="shared" ref="CY59" si="1433">SUM(CY57:CY58)</f>
        <v>382</v>
      </c>
      <c r="CZ59" s="187">
        <f>(CZ57*DI57+CZ58*DI58)/DI59</f>
        <v>0.25672043010752688</v>
      </c>
      <c r="DA59" s="57">
        <f>SUM(DA57:DA58)</f>
        <v>0</v>
      </c>
      <c r="DB59" s="193">
        <f>(DB57*DI57+DB58*DI58)/DI59</f>
        <v>0</v>
      </c>
      <c r="DC59" s="56">
        <f t="shared" ref="DC59" si="1434">SUM(DC57:DC58)</f>
        <v>0</v>
      </c>
      <c r="DD59" s="187">
        <f>(DD57*DI57+DD58*DI58)/DI59</f>
        <v>0.68548387096774199</v>
      </c>
      <c r="DE59" s="186">
        <f>(DE57*DI57+DE58*DI58)/DI59</f>
        <v>0.68548387096774199</v>
      </c>
      <c r="DF59" s="186">
        <f>(DF57*DI57+DF58*DI58)/DI59</f>
        <v>0.17338709677419356</v>
      </c>
      <c r="DG59" s="306">
        <f>(DG57*DI57+DG58*DI58)/DI59</f>
        <v>0.10638644509612252</v>
      </c>
      <c r="DH59" s="147">
        <f>SUM(DH57:DH58)</f>
        <v>13060</v>
      </c>
      <c r="DI59" s="56">
        <f>SUM(DI57:DI58)</f>
        <v>165</v>
      </c>
      <c r="DL59" s="81" t="s">
        <v>37</v>
      </c>
      <c r="DM59" s="56">
        <f>SUM(DM57:DM58)</f>
        <v>1458</v>
      </c>
      <c r="DN59" s="301">
        <f t="shared" ref="DN59:DP59" si="1435">SUM(DN57:DN58)</f>
        <v>415</v>
      </c>
      <c r="DO59" s="56">
        <f t="shared" si="1435"/>
        <v>1043</v>
      </c>
      <c r="DP59" s="56">
        <f t="shared" si="1435"/>
        <v>30</v>
      </c>
      <c r="DQ59" s="187">
        <f>(DQ57*EB57+DQ58*EB58)/EB59</f>
        <v>2.0500000000000001E-2</v>
      </c>
      <c r="DR59" s="56">
        <f t="shared" ref="DR59" si="1436">SUM(DR57:DR58)</f>
        <v>0</v>
      </c>
      <c r="DS59" s="187">
        <f>(DS57*EB57+DS58*EB58)/EB59</f>
        <v>0</v>
      </c>
      <c r="DT59" s="57">
        <f>SUM(DT57:DT58)</f>
        <v>0</v>
      </c>
      <c r="DU59" s="193">
        <f>(DU57*EB57+DU58*EB58)/EB59</f>
        <v>0</v>
      </c>
      <c r="DV59" s="56">
        <f t="shared" ref="DV59" si="1437">SUM(DV57:DV58)</f>
        <v>0</v>
      </c>
      <c r="DW59" s="187">
        <f>(DW57*EB57+DW58*EB58)/EB59</f>
        <v>0.97950000000000004</v>
      </c>
      <c r="DX59" s="186">
        <f>(DX57*EB57+DX58*EB58)/EB59</f>
        <v>0.97950000000000004</v>
      </c>
      <c r="DY59" s="186">
        <f>(DY57*EB57+DY58*EB58)/EB59</f>
        <v>6.4500000000000002E-2</v>
      </c>
      <c r="DZ59" s="306">
        <f>(DZ57*EB57+DZ58*EB58)/EB59</f>
        <v>0.187</v>
      </c>
      <c r="EA59" s="147">
        <f>SUM(EA57:EA58)</f>
        <v>22944</v>
      </c>
      <c r="EB59" s="56">
        <f>SUM(EB57:EB58)</f>
        <v>165</v>
      </c>
      <c r="EE59" s="81" t="s">
        <v>37</v>
      </c>
      <c r="EF59" s="56">
        <f>SUM(EF57:EF58)</f>
        <v>1392</v>
      </c>
      <c r="EG59" s="301">
        <f t="shared" ref="EG59:EI59" si="1438">SUM(EG57:EG58)</f>
        <v>458</v>
      </c>
      <c r="EH59" s="56">
        <f t="shared" si="1438"/>
        <v>934</v>
      </c>
      <c r="EI59" s="56">
        <f t="shared" si="1438"/>
        <v>0</v>
      </c>
      <c r="EJ59" s="187">
        <f>(EJ57*EU57+EJ58*EU58)/EU59</f>
        <v>0</v>
      </c>
      <c r="EK59" s="56">
        <f t="shared" ref="EK59" si="1439">SUM(EK57:EK58)</f>
        <v>0</v>
      </c>
      <c r="EL59" s="187">
        <f>(EL57*EU57+EL58*EU58)/EU59</f>
        <v>0</v>
      </c>
      <c r="EM59" s="57">
        <f>SUM(EM57:EM58)</f>
        <v>0</v>
      </c>
      <c r="EN59" s="193">
        <f>(EN57*EU57+EN58*EU58)/EU59</f>
        <v>0</v>
      </c>
      <c r="EO59" s="56">
        <f t="shared" ref="EO59" si="1440">SUM(EO57:EO58)</f>
        <v>0</v>
      </c>
      <c r="EP59" s="187">
        <f>(EP57*EU57+EP58*EU58)/EU59</f>
        <v>1</v>
      </c>
      <c r="EQ59" s="163">
        <f>(EQ57*EU57+EQ58*EU58)/EU59</f>
        <v>1</v>
      </c>
      <c r="ER59" s="186">
        <f>(ER57*EU57+ER58*EU58)/EU59</f>
        <v>0</v>
      </c>
      <c r="ES59" s="306">
        <f>(ES57*EU57+ES58*EU58)/EU59</f>
        <v>0.20897770811563918</v>
      </c>
      <c r="ET59" s="147">
        <f>SUM(ET57:ET58)</f>
        <v>23999</v>
      </c>
      <c r="EU59" s="56">
        <f>SUM(EU57:EU58)</f>
        <v>165</v>
      </c>
      <c r="EX59" s="81" t="s">
        <v>37</v>
      </c>
      <c r="EY59" s="56">
        <f>SUM(EY57:EY58)</f>
        <v>1465</v>
      </c>
      <c r="EZ59" s="301">
        <f t="shared" ref="EZ59:FB59" si="1441">SUM(EZ57:EZ58)</f>
        <v>399</v>
      </c>
      <c r="FA59" s="56">
        <f t="shared" si="1441"/>
        <v>1066</v>
      </c>
      <c r="FB59" s="56">
        <f t="shared" si="1441"/>
        <v>18</v>
      </c>
      <c r="FC59" s="187">
        <f>(FC57*FN57+FC58*FN58)/FN59</f>
        <v>1.2096774193548387E-2</v>
      </c>
      <c r="FD59" s="56">
        <f t="shared" ref="FD59" si="1442">SUM(FD57:FD58)</f>
        <v>0</v>
      </c>
      <c r="FE59" s="187">
        <f>(FE57*FN57+FE58*FN58)/FN59</f>
        <v>0</v>
      </c>
      <c r="FF59" s="57">
        <f>SUM(FF57:FF58)</f>
        <v>5</v>
      </c>
      <c r="FG59" s="193">
        <f>(FG57*FN57+FG58*FN58)/FN59</f>
        <v>3.3602150537634409E-3</v>
      </c>
      <c r="FH59" s="56">
        <f t="shared" ref="FH59" si="1443">SUM(FH57:FH58)</f>
        <v>0</v>
      </c>
      <c r="FI59" s="187">
        <f>(FI57*FN57+FI58*FN58)/FN59</f>
        <v>0.98454301075268813</v>
      </c>
      <c r="FJ59" s="163">
        <f>(FJ57*FN57+FJ58*FN58)/FN59</f>
        <v>0.98454301075268813</v>
      </c>
      <c r="FK59" s="186">
        <f>(FK57*FN57+FK58*FN58)/FN59</f>
        <v>5.2941176470588228E-2</v>
      </c>
      <c r="FL59" s="306">
        <f>(FL57*FN57+FL58*FN58)/FN59</f>
        <v>0.16959921798631478</v>
      </c>
      <c r="FM59" s="147">
        <f>SUM(FM57:FM58)</f>
        <v>20820</v>
      </c>
      <c r="FN59" s="56">
        <f>SUM(FN57:FN58)</f>
        <v>165</v>
      </c>
      <c r="FQ59" s="81" t="s">
        <v>37</v>
      </c>
      <c r="FR59" s="96">
        <f>SUM(FR57:FR58)</f>
        <v>1429</v>
      </c>
      <c r="FS59" s="301">
        <f t="shared" ref="FS59:FU59" si="1444">SUM(FS57:FS58)</f>
        <v>785</v>
      </c>
      <c r="FT59" s="56">
        <f t="shared" si="1444"/>
        <v>644</v>
      </c>
      <c r="FU59" s="56">
        <f t="shared" si="1444"/>
        <v>10</v>
      </c>
      <c r="FV59" s="187">
        <f>(FV57*GG57+FV58*GG58)/GG59</f>
        <v>6.9444444444444449E-3</v>
      </c>
      <c r="FW59" s="56">
        <f t="shared" ref="FW59" si="1445">SUM(FW57:FW58)</f>
        <v>0</v>
      </c>
      <c r="FX59" s="187">
        <f>(FX57*GG57+FX58*GG58)/GG59</f>
        <v>0</v>
      </c>
      <c r="FY59" s="57">
        <f>SUM(FY57:FY58)</f>
        <v>0</v>
      </c>
      <c r="FZ59" s="193">
        <f>(FZ57*GG57+FZ58*GG58)/GG59</f>
        <v>0</v>
      </c>
      <c r="GA59" s="56">
        <f t="shared" ref="GA59" si="1446">SUM(GA57:GA58)</f>
        <v>0</v>
      </c>
      <c r="GB59" s="187">
        <f>(GB57*GG57+GB58*GG58)/GG59</f>
        <v>0.99236111111111114</v>
      </c>
      <c r="GC59" s="186">
        <f>(GC57*GG57+GC58*GG58)/GG59</f>
        <v>0.99236111111111114</v>
      </c>
      <c r="GD59" s="186">
        <f>(GD57*GG57+GD58*GG58)/GG59</f>
        <v>1.2720398236814104E-2</v>
      </c>
      <c r="GE59" s="306">
        <f>(GE57*GG57+GE58*GG58)/GG59</f>
        <v>0.35622895622895623</v>
      </c>
      <c r="GF59" s="147">
        <f>SUM(GF57:GF58)</f>
        <v>42320</v>
      </c>
      <c r="GG59" s="56">
        <f>SUM(GG57:GG58)</f>
        <v>165</v>
      </c>
      <c r="GJ59" s="81" t="s">
        <v>37</v>
      </c>
      <c r="GK59" s="56">
        <f>SUM(GK57:GK58)</f>
        <v>1486</v>
      </c>
      <c r="GL59" s="301">
        <f t="shared" ref="GL59:GN59" si="1447">SUM(GL57:GL58)</f>
        <v>945</v>
      </c>
      <c r="GM59" s="56">
        <f t="shared" si="1447"/>
        <v>541</v>
      </c>
      <c r="GN59" s="56">
        <f t="shared" si="1447"/>
        <v>2</v>
      </c>
      <c r="GO59" s="187">
        <f>(GO57*GZ57+GO58*GZ58)/GZ59</f>
        <v>1.3440860215053765E-3</v>
      </c>
      <c r="GP59" s="56">
        <f t="shared" ref="GP59" si="1448">SUM(GP57:GP58)</f>
        <v>0</v>
      </c>
      <c r="GQ59" s="187">
        <f>(GQ57*GZ57+GQ58*GZ58)/GZ59</f>
        <v>0</v>
      </c>
      <c r="GR59" s="57">
        <f>SUM(GR57:GR58)</f>
        <v>0</v>
      </c>
      <c r="GS59" s="193">
        <f>(GS57*GZ57+GS58*GZ58)/GZ59</f>
        <v>0</v>
      </c>
      <c r="GT59" s="56">
        <f t="shared" ref="GT59" si="1449">SUM(GT57:GT58)</f>
        <v>0</v>
      </c>
      <c r="GU59" s="187">
        <f>(GU57*GZ57+GU58*GZ58)/GZ59</f>
        <v>0.99865591397849462</v>
      </c>
      <c r="GV59" s="186">
        <f>(GV57*GZ57+GV58*GZ58)/GZ59</f>
        <v>0.99865591397849462</v>
      </c>
      <c r="GW59" s="186">
        <f>(GW57*GZ57+GW58*GZ58)/GZ59</f>
        <v>2.1148211669703792E-3</v>
      </c>
      <c r="GX59" s="306">
        <f>(GX57*GZ57+GX58*GZ58)/GZ59</f>
        <v>0.43455522971651994</v>
      </c>
      <c r="GY59" s="147">
        <f>SUM(GY57:GY58)</f>
        <v>53346</v>
      </c>
      <c r="GZ59" s="56">
        <f>SUM(GZ57:GZ58)</f>
        <v>165</v>
      </c>
      <c r="HC59" s="81" t="s">
        <v>37</v>
      </c>
      <c r="HD59" s="56">
        <f>SUM(HD57:HD58)</f>
        <v>1434</v>
      </c>
      <c r="HE59" s="301">
        <f t="shared" ref="HE59:HG59" si="1450">SUM(HE57:HE58)</f>
        <v>493</v>
      </c>
      <c r="HF59" s="56">
        <f t="shared" si="1450"/>
        <v>941</v>
      </c>
      <c r="HG59" s="56">
        <f t="shared" si="1450"/>
        <v>0</v>
      </c>
      <c r="HH59" s="187">
        <f>(HH57*HS57+HH58*HS58)/HS59</f>
        <v>0</v>
      </c>
      <c r="HI59" s="56">
        <f t="shared" ref="HI59" si="1451">SUM(HI57:HI58)</f>
        <v>0</v>
      </c>
      <c r="HJ59" s="187">
        <f>(HJ57*HS57+HJ58*HS58)/HS59</f>
        <v>0</v>
      </c>
      <c r="HK59" s="57">
        <f>SUM(HK57:HK58)</f>
        <v>6</v>
      </c>
      <c r="HL59" s="193">
        <f>(HL57*HS57+HL58*HS58)/HS59</f>
        <v>4.1666666666666666E-3</v>
      </c>
      <c r="HM59" s="56">
        <f t="shared" ref="HM59" si="1452">SUM(HM57:HM58)</f>
        <v>0</v>
      </c>
      <c r="HN59" s="187">
        <f>(HN57*HS57+HN58*HS58)/HS59</f>
        <v>0.99583333333333335</v>
      </c>
      <c r="HO59" s="186">
        <f>(HO57*HS57+HO58*HS58)/HS59</f>
        <v>0.99583333333333335</v>
      </c>
      <c r="HP59" s="186">
        <f>(HP57*HS57+HP58*HS58)/HS59</f>
        <v>0</v>
      </c>
      <c r="HQ59" s="306">
        <f>(HQ57*HS57+HQ58*HS58)/HS59</f>
        <v>0.22405723905723909</v>
      </c>
      <c r="HR59" s="147">
        <f>SUM(HR57:HR58)</f>
        <v>26618</v>
      </c>
      <c r="HS59" s="56">
        <f>SUM(HS57:HS58)</f>
        <v>165</v>
      </c>
    </row>
    <row r="60" spans="1:228" ht="13.8" hidden="1" x14ac:dyDescent="0.3">
      <c r="A60" s="16" t="s">
        <v>66</v>
      </c>
      <c r="B60" s="78" t="s">
        <v>67</v>
      </c>
      <c r="C60" s="13">
        <f>[1]DISP_JUL!$D$131</f>
        <v>740</v>
      </c>
      <c r="D60" s="299">
        <f>[1]DISP_JUL!$E$131</f>
        <v>385</v>
      </c>
      <c r="E60" s="13">
        <f>[1]DISP_JUL!$F$131</f>
        <v>355</v>
      </c>
      <c r="F60" s="13">
        <f>[1]DISP_JUL!$G$131</f>
        <v>0</v>
      </c>
      <c r="G60" s="188">
        <f t="shared" ref="G60:G63" si="1453">(F60/$B$4)</f>
        <v>0</v>
      </c>
      <c r="H60" s="13">
        <f>[1]DISP_JUL!$H$131</f>
        <v>0</v>
      </c>
      <c r="I60" s="188">
        <f t="shared" ref="I60:I63" si="1454">(H60/$B$4)</f>
        <v>0</v>
      </c>
      <c r="J60" s="13">
        <f>[1]DISP_JUL!$I$131</f>
        <v>4</v>
      </c>
      <c r="K60" s="188">
        <f t="shared" ref="K60:K63" si="1455">(J60/$B$4)</f>
        <v>5.3763440860215058E-3</v>
      </c>
      <c r="L60" s="15">
        <v>0</v>
      </c>
      <c r="M60" s="188">
        <f t="shared" ref="M60:M63" si="1456">(C60/$B$4)</f>
        <v>0.9946236559139785</v>
      </c>
      <c r="N60" s="188">
        <f t="shared" ref="N60:N63" si="1457">((C60-L60)/$B$4)</f>
        <v>0.9946236559139785</v>
      </c>
      <c r="O60" s="256">
        <f>IF((AND(D60=0,F60=0)),0,(F60+L60)/(D60+F60+L60))</f>
        <v>0</v>
      </c>
      <c r="P60" s="305">
        <f>(Q60/($B$4*R60))</f>
        <v>0.4584677419354839</v>
      </c>
      <c r="Q60" s="95">
        <f>[1]DISP_JUL!$M$131</f>
        <v>18760.5</v>
      </c>
      <c r="R60" s="36">
        <v>55</v>
      </c>
      <c r="T60" s="16" t="s">
        <v>66</v>
      </c>
      <c r="U60" s="78" t="s">
        <v>67</v>
      </c>
      <c r="V60" s="13">
        <f>[1]DISP_AGO!$D$131</f>
        <v>740</v>
      </c>
      <c r="W60" s="299">
        <f>[1]DISP_AGO!$E$131</f>
        <v>294</v>
      </c>
      <c r="X60" s="13">
        <f>[1]DISP_AGO!$F$131</f>
        <v>446</v>
      </c>
      <c r="Y60" s="13">
        <f>[1]DISP_AGO!$G$131</f>
        <v>4</v>
      </c>
      <c r="Z60" s="188">
        <f t="shared" ref="Z60:Z63" si="1458">(Y60/$U$4)</f>
        <v>5.3763440860215058E-3</v>
      </c>
      <c r="AA60" s="13">
        <f>[1]DISP_AGO!$H$131</f>
        <v>0</v>
      </c>
      <c r="AB60" s="188">
        <f t="shared" ref="AB60:AB63" si="1459">(AA60/$U$4)</f>
        <v>0</v>
      </c>
      <c r="AC60" s="13">
        <f>[1]DISP_AGO!$I$131</f>
        <v>0</v>
      </c>
      <c r="AD60" s="188">
        <f t="shared" ref="AD60:AD63" si="1460">(AC60/$U$4)</f>
        <v>0</v>
      </c>
      <c r="AE60" s="15">
        <v>0</v>
      </c>
      <c r="AF60" s="188">
        <f t="shared" ref="AF60:AF63" si="1461">(V60/$U$4)</f>
        <v>0.9946236559139785</v>
      </c>
      <c r="AG60" s="188">
        <f t="shared" ref="AG60:AG63" si="1462">((V60-AE60)/$U$4)</f>
        <v>0.9946236559139785</v>
      </c>
      <c r="AH60" s="256">
        <f t="shared" ref="AH60:AH63" si="1463">IF((AND(W60=0,Y60=0)),0,(Y60+AE60)/(W60+Y60))</f>
        <v>1.3422818791946308E-2</v>
      </c>
      <c r="AI60" s="305">
        <f t="shared" ref="AI60:AI63" si="1464">(AJ60/($U$4*AK60))</f>
        <v>0.33466520039100683</v>
      </c>
      <c r="AJ60" s="95">
        <f>[1]DISP_AGO!$M$131</f>
        <v>13694.5</v>
      </c>
      <c r="AK60" s="36">
        <v>55</v>
      </c>
      <c r="AM60" s="16" t="s">
        <v>66</v>
      </c>
      <c r="AN60" s="78" t="s">
        <v>67</v>
      </c>
      <c r="AO60" s="13">
        <f>[1]DISP_SEP!$D$131</f>
        <v>720</v>
      </c>
      <c r="AP60" s="299">
        <f>[1]DISP_SEP!$E$131</f>
        <v>216</v>
      </c>
      <c r="AQ60" s="13">
        <f>[1]DISP_SEP!$F$131</f>
        <v>504</v>
      </c>
      <c r="AR60" s="13">
        <f>[1]DISP_SEP!$G$131</f>
        <v>0</v>
      </c>
      <c r="AS60" s="188">
        <f t="shared" ref="AS60:AS63" si="1465">(AR60/$AN$4)</f>
        <v>0</v>
      </c>
      <c r="AT60" s="13">
        <f>[1]DISP_SEP!$H$131</f>
        <v>0</v>
      </c>
      <c r="AU60" s="188">
        <f t="shared" ref="AU60:AU63" si="1466">(AT60/$AN$4)</f>
        <v>0</v>
      </c>
      <c r="AV60" s="13">
        <f>[1]DISP_SEP!$I$131</f>
        <v>0</v>
      </c>
      <c r="AW60" s="188">
        <f t="shared" ref="AW60:AW63" si="1467">(AV60/$AN$4)</f>
        <v>0</v>
      </c>
      <c r="AX60" s="15">
        <v>0</v>
      </c>
      <c r="AY60" s="188">
        <f t="shared" ref="AY60:AY63" si="1468">(AO60/$AN$4)</f>
        <v>1</v>
      </c>
      <c r="AZ60" s="188">
        <f t="shared" ref="AZ60:AZ63" si="1469">((AO60-AX60)/$AN$4)</f>
        <v>1</v>
      </c>
      <c r="BA60" s="256">
        <f t="shared" ref="BA60:BA63" si="1470">IF((AND(AP60=0,AR60=0)),0,(AR60+AX60)/(AP60+AR60+AX60))</f>
        <v>0</v>
      </c>
      <c r="BB60" s="305">
        <f t="shared" ref="BB60:BB63" si="1471">(BC60/($AN$4*BD60))</f>
        <v>0.25564898989898993</v>
      </c>
      <c r="BC60" s="95">
        <f>[1]DISP_SEP!$M$131</f>
        <v>10123.700000000001</v>
      </c>
      <c r="BD60" s="36">
        <v>55</v>
      </c>
      <c r="BF60" s="16" t="s">
        <v>66</v>
      </c>
      <c r="BG60" s="78" t="s">
        <v>67</v>
      </c>
      <c r="BH60" s="13">
        <f>[1]DISP_OCT!$D$131</f>
        <v>736.5</v>
      </c>
      <c r="BI60" s="299">
        <f>[1]DISP_OCT!$E$131</f>
        <v>157</v>
      </c>
      <c r="BJ60" s="13">
        <f>[1]DISP_OCT!$F$131</f>
        <v>579.5</v>
      </c>
      <c r="BK60" s="13">
        <f>[1]DISP_OCT!$G$131</f>
        <v>0</v>
      </c>
      <c r="BL60" s="188">
        <f t="shared" ref="BL60:BL63" si="1472">(BK60/$BG$4)</f>
        <v>0</v>
      </c>
      <c r="BM60" s="13">
        <f>[1]DISP_OCT!$H$131</f>
        <v>0</v>
      </c>
      <c r="BN60" s="188">
        <f t="shared" ref="BN60:BN63" si="1473">(BM60/$BG$4)</f>
        <v>0</v>
      </c>
      <c r="BO60" s="13">
        <f>[1]DISP_OCT!$I$131</f>
        <v>7.5</v>
      </c>
      <c r="BP60" s="188">
        <f t="shared" ref="BP60:BP63" si="1474">(BO60/$BG$4)</f>
        <v>1.0080645161290322E-2</v>
      </c>
      <c r="BQ60" s="15">
        <v>0</v>
      </c>
      <c r="BR60" s="188">
        <f>(BH60/$BG$4)</f>
        <v>0.98991935483870963</v>
      </c>
      <c r="BS60" s="188">
        <f t="shared" ref="BS60:BS63" si="1475">((BH60-BQ60)/$BG$4)</f>
        <v>0.98991935483870963</v>
      </c>
      <c r="BT60" s="256">
        <f t="shared" ref="BT60:BT63" si="1476">IF((AND(BI60=0,BK60=0)),0,(BK60+BQ60)/(BI60+BK60+BQ60))</f>
        <v>0</v>
      </c>
      <c r="BU60" s="305">
        <f t="shared" ref="BU60:BU63" si="1477">(BV60/($BG$4*BW60))</f>
        <v>0.17561339198435974</v>
      </c>
      <c r="BV60" s="95">
        <f>[1]DISP_OCT!$M$131</f>
        <v>7186.1</v>
      </c>
      <c r="BW60" s="36">
        <v>55</v>
      </c>
      <c r="BY60" s="16" t="s">
        <v>66</v>
      </c>
      <c r="BZ60" s="78" t="s">
        <v>67</v>
      </c>
      <c r="CA60" s="13">
        <f>[1]DISP_NOV!$D$131</f>
        <v>695</v>
      </c>
      <c r="CB60" s="299">
        <f>[1]DISP_NOV!$E$131</f>
        <v>116</v>
      </c>
      <c r="CC60" s="13">
        <f>[1]DISP_NOV!$F$131</f>
        <v>579</v>
      </c>
      <c r="CD60" s="13">
        <f>[1]DISP_NOV!$G$131</f>
        <v>13</v>
      </c>
      <c r="CE60" s="188">
        <f t="shared" ref="CE60:CE63" si="1478">(CD60/$BZ$4)</f>
        <v>1.8055555555555554E-2</v>
      </c>
      <c r="CF60" s="13">
        <f>[1]DISP_NOV!$H$131</f>
        <v>12</v>
      </c>
      <c r="CG60" s="188">
        <f t="shared" ref="CG60:CG63" si="1479">(CF60/$BZ$4)</f>
        <v>1.6666666666666666E-2</v>
      </c>
      <c r="CH60" s="13">
        <f>[1]DISP_NOV!$I$131</f>
        <v>0</v>
      </c>
      <c r="CI60" s="188">
        <f t="shared" ref="CI60:CI63" si="1480">(CH60/$BZ$4)</f>
        <v>0</v>
      </c>
      <c r="CJ60" s="15">
        <v>0</v>
      </c>
      <c r="CK60" s="188">
        <f t="shared" ref="CK60:CK63" si="1481">(CA60/$BZ$4)</f>
        <v>0.96527777777777779</v>
      </c>
      <c r="CL60" s="188">
        <f>((CA60-CJ60)/$BZ$4)</f>
        <v>0.96527777777777779</v>
      </c>
      <c r="CM60" s="256">
        <f t="shared" ref="CM60:CM63" si="1482">IF((AND(CB60=0,CD60=0)),0,(CD60+CJ60)/(CB60+CD60+CJ60))</f>
        <v>0.10077519379844961</v>
      </c>
      <c r="CN60" s="305">
        <f>(CO60/($BZ$4*CP60))</f>
        <v>0.13570707070707072</v>
      </c>
      <c r="CO60" s="95">
        <f>[1]DISP_NOV!$M$131</f>
        <v>5374</v>
      </c>
      <c r="CP60" s="36">
        <v>55</v>
      </c>
      <c r="CR60" s="16" t="s">
        <v>66</v>
      </c>
      <c r="CS60" s="78" t="s">
        <v>67</v>
      </c>
      <c r="CT60" s="13">
        <f>[1]DISP_DIC!$D$131</f>
        <v>684</v>
      </c>
      <c r="CU60" s="299">
        <f>[1]DISP_DIC!$E$131</f>
        <v>216</v>
      </c>
      <c r="CV60" s="13">
        <f>[1]DISP_DIC!$F$131</f>
        <v>468</v>
      </c>
      <c r="CW60" s="13">
        <f>[1]DISP_DIC!$G$131</f>
        <v>46</v>
      </c>
      <c r="CX60" s="188">
        <f>(CW60/$CS$4)</f>
        <v>6.1827956989247312E-2</v>
      </c>
      <c r="CY60" s="13">
        <f>[1]DISP_DIC!$H$131</f>
        <v>8</v>
      </c>
      <c r="CZ60" s="188">
        <f>(CY60/$CS$4)</f>
        <v>1.0752688172043012E-2</v>
      </c>
      <c r="DA60" s="13">
        <f>[1]DISP_DIC!$I$131</f>
        <v>6</v>
      </c>
      <c r="DB60" s="188">
        <f>(DA60/$CS$4)</f>
        <v>8.0645161290322578E-3</v>
      </c>
      <c r="DC60" s="15">
        <v>0</v>
      </c>
      <c r="DD60" s="188">
        <f t="shared" si="439"/>
        <v>0.91935483870967738</v>
      </c>
      <c r="DE60" s="188">
        <f t="shared" ref="DE60:DE63" si="1483">((CT60-DC60)/$CS$4)</f>
        <v>0.91935483870967738</v>
      </c>
      <c r="DF60" s="256">
        <f t="shared" si="440"/>
        <v>0.17557251908396945</v>
      </c>
      <c r="DG60" s="305">
        <f t="shared" ref="DG60:DG63" si="1484">(DH60/($CS$4*DI60))</f>
        <v>0.25001466275659823</v>
      </c>
      <c r="DH60" s="95">
        <f>[1]DISP_DIC!$M$131</f>
        <v>10230.6</v>
      </c>
      <c r="DI60" s="36">
        <v>55</v>
      </c>
      <c r="DK60" s="16" t="s">
        <v>66</v>
      </c>
      <c r="DL60" s="78" t="s">
        <v>67</v>
      </c>
      <c r="DM60" s="13">
        <f>[2]DISP_ENE!$D$131</f>
        <v>692</v>
      </c>
      <c r="DN60" s="299">
        <f>[2]DISP_ENE!$E$131</f>
        <v>359</v>
      </c>
      <c r="DO60" s="13">
        <f>[2]DISP_ENE!$F$131</f>
        <v>333</v>
      </c>
      <c r="DP60" s="13">
        <f>[2]DISP_ENE!$G$131</f>
        <v>42</v>
      </c>
      <c r="DQ60" s="188">
        <f t="shared" ref="DQ60:DQ63" si="1485">(DP60/$DL$4)</f>
        <v>5.6451612903225805E-2</v>
      </c>
      <c r="DR60" s="13">
        <f>[2]DISP_ENE!$H$131</f>
        <v>0</v>
      </c>
      <c r="DS60" s="188">
        <f>(DR60/$DL$4)</f>
        <v>0</v>
      </c>
      <c r="DT60" s="13">
        <f>[2]DISP_ENE!$I$131</f>
        <v>10</v>
      </c>
      <c r="DU60" s="188">
        <f t="shared" ref="DU60:DU63" si="1486">(DT60/$DL$4)</f>
        <v>1.3440860215053764E-2</v>
      </c>
      <c r="DV60" s="15">
        <v>0</v>
      </c>
      <c r="DW60" s="188">
        <f t="shared" ref="DW60:DW63" si="1487">(DM60/$DL$4)</f>
        <v>0.93010752688172038</v>
      </c>
      <c r="DX60" s="188">
        <f>((DM60-DV60)/$DL$4)</f>
        <v>0.93010752688172038</v>
      </c>
      <c r="DY60" s="256">
        <f>IF((AND(DN60=0,DP60=0)),0,(DP60+DV60)/(DN60+DP60+DV60))</f>
        <v>0.10473815461346633</v>
      </c>
      <c r="DZ60" s="305">
        <f t="shared" ref="DZ60:DZ63" si="1488">(EA60/($DL$4*EB60))</f>
        <v>0.4247898338220919</v>
      </c>
      <c r="EA60" s="95">
        <f>[2]DISP_ENE!$M$131</f>
        <v>17382.400000000001</v>
      </c>
      <c r="EB60" s="15">
        <v>55</v>
      </c>
      <c r="ED60" s="16" t="s">
        <v>66</v>
      </c>
      <c r="EE60" s="78" t="s">
        <v>67</v>
      </c>
      <c r="EF60" s="13">
        <f>[2]DISP_FEB!$D$131</f>
        <v>688</v>
      </c>
      <c r="EG60" s="299">
        <f>[2]DISP_FEB!$E$131</f>
        <v>308</v>
      </c>
      <c r="EH60" s="13">
        <f>[2]DISP_FEB!$F$131</f>
        <v>380</v>
      </c>
      <c r="EI60" s="13">
        <f>[2]DISP_FEB!$G$131</f>
        <v>8</v>
      </c>
      <c r="EJ60" s="188">
        <f t="shared" ref="EJ60:EJ63" si="1489">(EI60/$EE$4)</f>
        <v>1.1494252873563218E-2</v>
      </c>
      <c r="EK60" s="13">
        <f>[2]DISP_FEB!$H$131</f>
        <v>0</v>
      </c>
      <c r="EL60" s="188">
        <f t="shared" ref="EL60:EL63" si="1490">(EK60/$EE$4)</f>
        <v>0</v>
      </c>
      <c r="EM60" s="13">
        <f>[2]DISP_FEB!$I$131</f>
        <v>0</v>
      </c>
      <c r="EN60" s="188">
        <f t="shared" ref="EN60:EN63" si="1491">(EM60/$EE$4)</f>
        <v>0</v>
      </c>
      <c r="EO60" s="15">
        <v>0</v>
      </c>
      <c r="EP60" s="188">
        <f>(EF60/$EE$4)</f>
        <v>0.9885057471264368</v>
      </c>
      <c r="EQ60" s="162">
        <f t="shared" ref="EQ60:EQ63" si="1492">((EF60-EO60)/$EE$4)</f>
        <v>0.9885057471264368</v>
      </c>
      <c r="ER60" s="256">
        <f t="shared" ref="ER60:ER63" si="1493">IF((AND(EG60=0,EI60=0)),0,(EI60+EO60)/(EG60+EI60+EO60))</f>
        <v>2.5316455696202531E-2</v>
      </c>
      <c r="ES60" s="305">
        <f t="shared" ref="ES60:ES63" si="1494">(ET60/($EE$4*EU60))</f>
        <v>0.38299373040752349</v>
      </c>
      <c r="ET60" s="95">
        <f>[2]DISP_FEB!$M$131</f>
        <v>14661</v>
      </c>
      <c r="EU60" s="15">
        <v>55</v>
      </c>
      <c r="EW60" s="16" t="s">
        <v>66</v>
      </c>
      <c r="EX60" s="78" t="s">
        <v>67</v>
      </c>
      <c r="EY60" s="13">
        <f>[2]DISP_MAR!$D$131</f>
        <v>744</v>
      </c>
      <c r="EZ60" s="299">
        <f>[2]DISP_MAR!$E$131</f>
        <v>273</v>
      </c>
      <c r="FA60" s="13">
        <f>[2]DISP_MAR!$F$131</f>
        <v>471</v>
      </c>
      <c r="FB60" s="13">
        <f>[2]DISP_MAR!$G$131</f>
        <v>0</v>
      </c>
      <c r="FC60" s="188">
        <f t="shared" ref="FC60:FC63" si="1495">(FB60/$EX$4)</f>
        <v>0</v>
      </c>
      <c r="FD60" s="13">
        <f>[2]DISP_MAR!$H$131</f>
        <v>0</v>
      </c>
      <c r="FE60" s="188">
        <f t="shared" ref="FE60:FE63" si="1496">(FD60/$EX$4)</f>
        <v>0</v>
      </c>
      <c r="FF60" s="13">
        <f>[2]DISP_MAR!$I$131</f>
        <v>0</v>
      </c>
      <c r="FG60" s="188">
        <f t="shared" ref="FG60:FG63" si="1497">(FF60/$EX$4)</f>
        <v>0</v>
      </c>
      <c r="FH60" s="15">
        <v>0</v>
      </c>
      <c r="FI60" s="188">
        <f t="shared" ref="FI60:FI63" si="1498">(EY60/$EX$4)</f>
        <v>1</v>
      </c>
      <c r="FJ60" s="162">
        <f>((EY60-FH60)/$EX$4)</f>
        <v>1</v>
      </c>
      <c r="FK60" s="256">
        <f>IF((AND(EZ60=0,FB60=0)),0,(FB60+FH60)/(EZ60+FB60+FH60))</f>
        <v>0</v>
      </c>
      <c r="FL60" s="305">
        <f>(FM60/($EX$4*FN60))</f>
        <v>0.30987047898338221</v>
      </c>
      <c r="FM60" s="95">
        <f>[2]DISP_MAR!$M$131</f>
        <v>12679.9</v>
      </c>
      <c r="FN60" s="36">
        <v>55</v>
      </c>
      <c r="FP60" s="16" t="s">
        <v>66</v>
      </c>
      <c r="FQ60" s="78" t="s">
        <v>67</v>
      </c>
      <c r="FR60" s="13">
        <f>[2]DISP_ABR!$D$131</f>
        <v>690</v>
      </c>
      <c r="FS60" s="299">
        <f>[2]DISP_ABR!$E$131</f>
        <v>440</v>
      </c>
      <c r="FT60" s="13">
        <f>[2]DISP_ABR!$F$131</f>
        <v>250</v>
      </c>
      <c r="FU60" s="13">
        <f>[2]DISP_ABR!$G$131</f>
        <v>30</v>
      </c>
      <c r="FV60" s="188">
        <f t="shared" ref="FV60:FV63" si="1499">(FU60/$FQ$4)</f>
        <v>4.1666666666666664E-2</v>
      </c>
      <c r="FW60" s="13">
        <f>[2]DISP_ABR!$H$131</f>
        <v>0</v>
      </c>
      <c r="FX60" s="188">
        <f t="shared" ref="FX60:FX63" si="1500">(FW60/$FQ$4)</f>
        <v>0</v>
      </c>
      <c r="FY60" s="13">
        <f>[2]DISP_ABR!$I$131</f>
        <v>0</v>
      </c>
      <c r="FZ60" s="188">
        <f t="shared" ref="FZ60:FZ63" si="1501">(FY60/$FQ$4)</f>
        <v>0</v>
      </c>
      <c r="GA60" s="15">
        <v>0</v>
      </c>
      <c r="GB60" s="188">
        <f t="shared" ref="GB60:GB63" si="1502">(FR60/$FQ$4)</f>
        <v>0.95833333333333337</v>
      </c>
      <c r="GC60" s="188">
        <f>((FR60-GA60)/$FQ$4)</f>
        <v>0.95833333333333337</v>
      </c>
      <c r="GD60" s="256">
        <f t="shared" ref="GD60:GD63" si="1503">IF((AND(FS60=0,FU60=0)),0,(FU60+GA60)/(FS60+FU60+GA60))</f>
        <v>6.3829787234042548E-2</v>
      </c>
      <c r="GE60" s="305">
        <f t="shared" ref="GE60:GE63" si="1504">(GF60/($FQ$4*GG60))</f>
        <v>0.43654545454545457</v>
      </c>
      <c r="GF60" s="95">
        <f>[2]DISP_ABR!$M$131</f>
        <v>17287.2</v>
      </c>
      <c r="GG60" s="36">
        <v>55</v>
      </c>
      <c r="GI60" s="16" t="s">
        <v>66</v>
      </c>
      <c r="GJ60" s="78" t="s">
        <v>67</v>
      </c>
      <c r="GK60" s="13">
        <f>[2]DISP_MAY!D127</f>
        <v>0</v>
      </c>
      <c r="GL60" s="299">
        <f>[2]DISP_MAY!E127</f>
        <v>0</v>
      </c>
      <c r="GM60" s="13">
        <f>[2]DISP_MAY!F127</f>
        <v>0</v>
      </c>
      <c r="GN60" s="13">
        <f>[2]DISP_MAY!G127</f>
        <v>0</v>
      </c>
      <c r="GO60" s="188">
        <f t="shared" ref="GO60:GO63" si="1505">(GN60/$GJ$4)</f>
        <v>0</v>
      </c>
      <c r="GP60" s="13">
        <f>[2]DISP_MAY!$H127</f>
        <v>0</v>
      </c>
      <c r="GQ60" s="188">
        <f t="shared" ref="GQ60:GQ63" si="1506">(GP60/$GJ$4)</f>
        <v>0</v>
      </c>
      <c r="GR60" s="13">
        <f>[2]DISP_MAY!$I127</f>
        <v>0</v>
      </c>
      <c r="GS60" s="188">
        <f t="shared" ref="GS60:GS63" si="1507">(GR60/$GJ$4)</f>
        <v>0</v>
      </c>
      <c r="GT60" s="15">
        <v>0</v>
      </c>
      <c r="GU60" s="188">
        <f>(GK60/$GJ$4)</f>
        <v>0</v>
      </c>
      <c r="GV60" s="188">
        <f t="shared" ref="GV60:GV63" si="1508">((GK60-GT60)/$GJ$4)</f>
        <v>0</v>
      </c>
      <c r="GW60" s="256">
        <f t="shared" si="1406"/>
        <v>0</v>
      </c>
      <c r="GX60" s="305">
        <f t="shared" ref="GX60:GX63" si="1509">(GY60/($GJ$4*GZ60))</f>
        <v>0</v>
      </c>
      <c r="GY60" s="95">
        <f>[2]DISP_MAY!$M127</f>
        <v>0</v>
      </c>
      <c r="GZ60" s="36">
        <v>55</v>
      </c>
      <c r="HB60" s="16" t="s">
        <v>66</v>
      </c>
      <c r="HC60" s="78" t="s">
        <v>67</v>
      </c>
      <c r="HD60" s="13">
        <f>[2]DISP_JUN!$D$131</f>
        <v>713</v>
      </c>
      <c r="HE60" s="299">
        <f>[2]DISP_JUN!$E$131</f>
        <v>368</v>
      </c>
      <c r="HF60" s="13">
        <f>[2]DISP_JUN!$F$131</f>
        <v>345</v>
      </c>
      <c r="HG60" s="13">
        <f>[2]DISP_JUN!$G$131</f>
        <v>0</v>
      </c>
      <c r="HH60" s="188">
        <f>(HG60/$HC$4)</f>
        <v>0</v>
      </c>
      <c r="HI60" s="13">
        <f>[2]DISP_JUN!$H$131</f>
        <v>7</v>
      </c>
      <c r="HJ60" s="188">
        <f>(HI60/$HC$4)</f>
        <v>9.7222222222222224E-3</v>
      </c>
      <c r="HK60" s="13">
        <f>[2]DISP_JUN!$I$131</f>
        <v>0</v>
      </c>
      <c r="HL60" s="188">
        <f>(HK60/$HC$4)</f>
        <v>0</v>
      </c>
      <c r="HM60" s="13">
        <v>87.47999999999999</v>
      </c>
      <c r="HN60" s="188">
        <f>(HD60/$HC$4)</f>
        <v>0.99027777777777781</v>
      </c>
      <c r="HO60" s="188">
        <f>((HD60-HM60)/$HC$4)</f>
        <v>0.86877777777777776</v>
      </c>
      <c r="HP60" s="188">
        <f>IF((AND(HE60=0,HG60=0)),0,(HG60+HM60)/(HE60+HG60+HM60))</f>
        <v>0.19206112233248437</v>
      </c>
      <c r="HQ60" s="305">
        <f>(HR60/($HC$4*HS60))</f>
        <v>0.38961111111111113</v>
      </c>
      <c r="HR60" s="95">
        <f>[2]DISP_JUN!$M$131</f>
        <v>15428.6</v>
      </c>
      <c r="HS60" s="36">
        <v>55</v>
      </c>
    </row>
    <row r="61" spans="1:228" ht="13.8" hidden="1" x14ac:dyDescent="0.3">
      <c r="B61" s="78" t="s">
        <v>64</v>
      </c>
      <c r="C61" s="13">
        <f>[1]DISP_JUL!$D$132</f>
        <v>498</v>
      </c>
      <c r="D61" s="299">
        <f>[1]DISP_JUL!$E$132</f>
        <v>215</v>
      </c>
      <c r="E61" s="13">
        <f>[1]DISP_JUL!$F$132</f>
        <v>283</v>
      </c>
      <c r="F61" s="13">
        <f>[1]DISP_JUL!$G$132</f>
        <v>244</v>
      </c>
      <c r="G61" s="188">
        <f t="shared" si="1453"/>
        <v>0.32795698924731181</v>
      </c>
      <c r="H61" s="13">
        <f>[1]DISP_JUL!$H$132</f>
        <v>0</v>
      </c>
      <c r="I61" s="188">
        <f t="shared" si="1454"/>
        <v>0</v>
      </c>
      <c r="J61" s="13">
        <f>[1]DISP_JUL!$I$132</f>
        <v>2</v>
      </c>
      <c r="K61" s="188">
        <f t="shared" si="1455"/>
        <v>2.6881720430107529E-3</v>
      </c>
      <c r="L61" s="15">
        <v>0</v>
      </c>
      <c r="M61" s="188">
        <f t="shared" si="1456"/>
        <v>0.66935483870967738</v>
      </c>
      <c r="N61" s="188">
        <f t="shared" si="1457"/>
        <v>0.66935483870967738</v>
      </c>
      <c r="O61" s="256">
        <f t="shared" ref="O61" si="1510">IF((AND(D61=0,F61=0)),0,(F61+L61)/(D61+F61+L61))</f>
        <v>0.53159041394335516</v>
      </c>
      <c r="P61" s="305">
        <f t="shared" ref="P61:P62" si="1511">(Q61/($B$4*R61))</f>
        <v>0.24809872922776149</v>
      </c>
      <c r="Q61" s="95">
        <f>[1]DISP_JUL!$M$132</f>
        <v>10152.200000000001</v>
      </c>
      <c r="R61" s="36">
        <v>55</v>
      </c>
      <c r="U61" s="78" t="s">
        <v>64</v>
      </c>
      <c r="V61" s="13">
        <f>[1]DISP_AGO!$D$132</f>
        <v>740</v>
      </c>
      <c r="W61" s="299">
        <f>[1]DISP_AGO!$E$132</f>
        <v>265</v>
      </c>
      <c r="X61" s="13">
        <f>[1]DISP_AGO!$F$132</f>
        <v>475</v>
      </c>
      <c r="Y61" s="13">
        <f>[1]DISP_AGO!$G$132</f>
        <v>0</v>
      </c>
      <c r="Z61" s="188">
        <f t="shared" si="1458"/>
        <v>0</v>
      </c>
      <c r="AA61" s="13">
        <f>[1]DISP_AGO!$H$132</f>
        <v>0</v>
      </c>
      <c r="AB61" s="188">
        <f t="shared" si="1459"/>
        <v>0</v>
      </c>
      <c r="AC61" s="13">
        <f>[1]DISP_AGO!$I$132</f>
        <v>4</v>
      </c>
      <c r="AD61" s="188">
        <f t="shared" si="1460"/>
        <v>5.3763440860215058E-3</v>
      </c>
      <c r="AE61" s="15">
        <v>0</v>
      </c>
      <c r="AF61" s="188">
        <f t="shared" si="1461"/>
        <v>0.9946236559139785</v>
      </c>
      <c r="AG61" s="188">
        <f t="shared" si="1462"/>
        <v>0.9946236559139785</v>
      </c>
      <c r="AH61" s="256">
        <f t="shared" si="1463"/>
        <v>0</v>
      </c>
      <c r="AI61" s="305">
        <f t="shared" si="1464"/>
        <v>0.31341153470185729</v>
      </c>
      <c r="AJ61" s="95">
        <f>[1]DISP_AGO!$M$132</f>
        <v>12824.8</v>
      </c>
      <c r="AK61" s="36">
        <v>55</v>
      </c>
      <c r="AN61" s="78" t="s">
        <v>64</v>
      </c>
      <c r="AO61" s="13">
        <f>[1]DISP_SEP!$D$132</f>
        <v>718</v>
      </c>
      <c r="AP61" s="299">
        <f>[1]DISP_SEP!$E$132</f>
        <v>160</v>
      </c>
      <c r="AQ61" s="13">
        <f>[1]DISP_SEP!$F$132</f>
        <v>558</v>
      </c>
      <c r="AR61" s="13">
        <f>[1]DISP_SEP!$G$132</f>
        <v>0</v>
      </c>
      <c r="AS61" s="188">
        <f t="shared" si="1465"/>
        <v>0</v>
      </c>
      <c r="AT61" s="13">
        <f>[1]DISP_SEP!$H$132</f>
        <v>0</v>
      </c>
      <c r="AU61" s="188">
        <f t="shared" si="1466"/>
        <v>0</v>
      </c>
      <c r="AV61" s="13">
        <f>[1]DISP_SEP!$I$132</f>
        <v>2</v>
      </c>
      <c r="AW61" s="188">
        <f t="shared" si="1467"/>
        <v>2.7777777777777779E-3</v>
      </c>
      <c r="AX61" s="15">
        <v>0</v>
      </c>
      <c r="AY61" s="188">
        <f t="shared" si="1468"/>
        <v>0.99722222222222223</v>
      </c>
      <c r="AZ61" s="188">
        <f t="shared" si="1469"/>
        <v>0.99722222222222223</v>
      </c>
      <c r="BA61" s="256">
        <f t="shared" si="1470"/>
        <v>0</v>
      </c>
      <c r="BB61" s="305">
        <f t="shared" si="1471"/>
        <v>0.18687121212121213</v>
      </c>
      <c r="BC61" s="95">
        <f>[1]DISP_SEP!$M$132</f>
        <v>7400.1</v>
      </c>
      <c r="BD61" s="36">
        <v>55</v>
      </c>
      <c r="BG61" s="78" t="s">
        <v>64</v>
      </c>
      <c r="BH61" s="13">
        <f>[1]DISP_OCT!$D$132</f>
        <v>740</v>
      </c>
      <c r="BI61" s="299">
        <f>[1]DISP_OCT!$E$132</f>
        <v>123</v>
      </c>
      <c r="BJ61" s="13">
        <f>[1]DISP_OCT!$F$132</f>
        <v>617</v>
      </c>
      <c r="BK61" s="13">
        <f>[1]DISP_OCT!$G$132</f>
        <v>0</v>
      </c>
      <c r="BL61" s="188">
        <f t="shared" si="1472"/>
        <v>0</v>
      </c>
      <c r="BM61" s="13">
        <f>[1]DISP_OCT!$H$132</f>
        <v>0</v>
      </c>
      <c r="BN61" s="188">
        <f t="shared" si="1473"/>
        <v>0</v>
      </c>
      <c r="BO61" s="13">
        <f>[1]DISP_OCT!$I$132</f>
        <v>4</v>
      </c>
      <c r="BP61" s="188">
        <f t="shared" si="1474"/>
        <v>5.3763440860215058E-3</v>
      </c>
      <c r="BQ61" s="15">
        <v>0</v>
      </c>
      <c r="BR61" s="188">
        <f t="shared" ref="BR61" si="1512">(BH61/$BG$4)</f>
        <v>0.9946236559139785</v>
      </c>
      <c r="BS61" s="188">
        <f t="shared" si="1475"/>
        <v>0.9946236559139785</v>
      </c>
      <c r="BT61" s="256">
        <f t="shared" si="1476"/>
        <v>0</v>
      </c>
      <c r="BU61" s="305">
        <f t="shared" si="1477"/>
        <v>0.13951612903225807</v>
      </c>
      <c r="BV61" s="95">
        <f>[1]DISP_OCT!$M$132</f>
        <v>5709</v>
      </c>
      <c r="BW61" s="36">
        <v>55</v>
      </c>
      <c r="BZ61" s="78" t="s">
        <v>64</v>
      </c>
      <c r="CA61" s="13">
        <f>[1]DISP_NOV!$D$132</f>
        <v>699</v>
      </c>
      <c r="CB61" s="299">
        <f>[1]DISP_NOV!$E$132</f>
        <v>78</v>
      </c>
      <c r="CC61" s="13">
        <f>[1]DISP_NOV!$F$132</f>
        <v>621</v>
      </c>
      <c r="CD61" s="13">
        <f>[1]DISP_NOV!$G$132</f>
        <v>0</v>
      </c>
      <c r="CE61" s="188">
        <f t="shared" si="1478"/>
        <v>0</v>
      </c>
      <c r="CF61" s="13">
        <f>[1]DISP_NOV!$H$132</f>
        <v>17</v>
      </c>
      <c r="CG61" s="188">
        <f t="shared" si="1479"/>
        <v>2.361111111111111E-2</v>
      </c>
      <c r="CH61" s="13">
        <f>[1]DISP_NOV!$I$132</f>
        <v>4</v>
      </c>
      <c r="CI61" s="188">
        <f t="shared" si="1480"/>
        <v>5.5555555555555558E-3</v>
      </c>
      <c r="CJ61" s="15">
        <v>0</v>
      </c>
      <c r="CK61" s="188">
        <f t="shared" si="1481"/>
        <v>0.97083333333333333</v>
      </c>
      <c r="CL61" s="188">
        <f t="shared" ref="CL61" si="1513">((CA61-CJ61)/$BZ$4)</f>
        <v>0.97083333333333333</v>
      </c>
      <c r="CM61" s="256">
        <f t="shared" si="1482"/>
        <v>0</v>
      </c>
      <c r="CN61" s="305">
        <f t="shared" ref="CN61" si="1514">(CO61/($BZ$4*CP61))</f>
        <v>8.9757575757575758E-2</v>
      </c>
      <c r="CO61" s="95">
        <f>[1]DISP_NOV!$M$132</f>
        <v>3554.4</v>
      </c>
      <c r="CP61" s="36">
        <v>55</v>
      </c>
      <c r="CS61" s="78" t="s">
        <v>64</v>
      </c>
      <c r="CT61" s="13">
        <f>[1]DISP_DIC!$D$132</f>
        <v>730</v>
      </c>
      <c r="CU61" s="299">
        <f>[1]DISP_DIC!$E$132</f>
        <v>198</v>
      </c>
      <c r="CV61" s="13">
        <f>[1]DISP_DIC!$F$132</f>
        <v>532</v>
      </c>
      <c r="CW61" s="13">
        <f>[1]DISP_DIC!$G$132</f>
        <v>0</v>
      </c>
      <c r="CX61" s="188">
        <f>(CW61/$CS$4)</f>
        <v>0</v>
      </c>
      <c r="CY61" s="13">
        <f>[1]DISP_DIC!$H$132</f>
        <v>10</v>
      </c>
      <c r="CZ61" s="188">
        <f>(CY61/$CS$4)</f>
        <v>1.3440860215053764E-2</v>
      </c>
      <c r="DA61" s="13">
        <f>[1]DISP_DIC!$I$132</f>
        <v>4</v>
      </c>
      <c r="DB61" s="188">
        <f>(DA61/$CS$4)</f>
        <v>5.3763440860215058E-3</v>
      </c>
      <c r="DC61" s="15">
        <v>0</v>
      </c>
      <c r="DD61" s="188">
        <f t="shared" si="439"/>
        <v>0.98118279569892475</v>
      </c>
      <c r="DE61" s="188">
        <f t="shared" si="1483"/>
        <v>0.98118279569892475</v>
      </c>
      <c r="DF61" s="256">
        <f t="shared" si="440"/>
        <v>0</v>
      </c>
      <c r="DG61" s="305">
        <f t="shared" si="1484"/>
        <v>0.22239247311827956</v>
      </c>
      <c r="DH61" s="95">
        <f>[1]DISP_DIC!$M$132</f>
        <v>9100.2999999999993</v>
      </c>
      <c r="DI61" s="36">
        <v>55</v>
      </c>
      <c r="DL61" s="78" t="s">
        <v>64</v>
      </c>
      <c r="DM61" s="13">
        <f>[2]DISP_ENE!$D$132</f>
        <v>0</v>
      </c>
      <c r="DN61" s="299">
        <f>[2]DISP_ENE!$E$132</f>
        <v>0</v>
      </c>
      <c r="DO61" s="13">
        <f>[2]DISP_ENE!$F$132</f>
        <v>0</v>
      </c>
      <c r="DP61" s="13">
        <f>[2]DISP_ENE!$G$132</f>
        <v>0</v>
      </c>
      <c r="DQ61" s="188">
        <f t="shared" si="1485"/>
        <v>0</v>
      </c>
      <c r="DR61" s="13">
        <f>[2]DISP_ENE!$H$132</f>
        <v>0</v>
      </c>
      <c r="DS61" s="188">
        <f>(DR61/$DL$4)</f>
        <v>0</v>
      </c>
      <c r="DT61" s="13">
        <f>[2]DISP_ENE!$I$132</f>
        <v>0</v>
      </c>
      <c r="DU61" s="188">
        <f t="shared" si="1486"/>
        <v>0</v>
      </c>
      <c r="DV61" s="15">
        <v>0</v>
      </c>
      <c r="DW61" s="188">
        <f t="shared" si="1487"/>
        <v>0</v>
      </c>
      <c r="DX61" s="188">
        <f t="shared" ref="DX61" si="1515">((DM61-DV61)/$DL$4)</f>
        <v>0</v>
      </c>
      <c r="DY61" s="256">
        <f t="shared" ref="DY61" si="1516">IF((AND(DN61=0,DP61=0)),0,(DP61+DV61)/(DN61+DP61+DV61))</f>
        <v>0</v>
      </c>
      <c r="DZ61" s="305">
        <f t="shared" si="1488"/>
        <v>0</v>
      </c>
      <c r="EA61" s="95">
        <f>[2]DISP_ENE!$M$132</f>
        <v>0</v>
      </c>
      <c r="EB61" s="15">
        <v>55</v>
      </c>
      <c r="EE61" s="78" t="s">
        <v>64</v>
      </c>
      <c r="EF61" s="13">
        <f>[2]DISP_FEB!$D$132</f>
        <v>0</v>
      </c>
      <c r="EG61" s="299">
        <f>[2]DISP_FEB!$E$132</f>
        <v>0</v>
      </c>
      <c r="EH61" s="13">
        <f>[2]DISP_FEB!$F$132</f>
        <v>0</v>
      </c>
      <c r="EI61" s="13">
        <f>[2]DISP_FEB!$G$132</f>
        <v>0</v>
      </c>
      <c r="EJ61" s="188">
        <f t="shared" si="1489"/>
        <v>0</v>
      </c>
      <c r="EK61" s="13">
        <f>[2]DISP_FEB!$H$132</f>
        <v>0</v>
      </c>
      <c r="EL61" s="188">
        <f t="shared" si="1490"/>
        <v>0</v>
      </c>
      <c r="EM61" s="13">
        <f>[2]DISP_FEB!$I$132</f>
        <v>0</v>
      </c>
      <c r="EN61" s="188">
        <f t="shared" si="1491"/>
        <v>0</v>
      </c>
      <c r="EO61" s="15">
        <v>0</v>
      </c>
      <c r="EP61" s="188">
        <f t="shared" ref="EP61:EP63" si="1517">(EF61/$EE$4)</f>
        <v>0</v>
      </c>
      <c r="EQ61" s="162">
        <f t="shared" si="1492"/>
        <v>0</v>
      </c>
      <c r="ER61" s="256">
        <f t="shared" si="1493"/>
        <v>0</v>
      </c>
      <c r="ES61" s="305">
        <f t="shared" si="1494"/>
        <v>0</v>
      </c>
      <c r="ET61" s="95">
        <f>[2]DISP_FEB!$M$132</f>
        <v>0</v>
      </c>
      <c r="EU61" s="15">
        <v>55</v>
      </c>
      <c r="EX61" s="78" t="s">
        <v>64</v>
      </c>
      <c r="EY61" s="13">
        <f>[2]DISP_MAR!$D$132</f>
        <v>0</v>
      </c>
      <c r="EZ61" s="299">
        <f>[2]DISP_MAR!$E$132</f>
        <v>0</v>
      </c>
      <c r="FA61" s="13">
        <f>[2]DISP_MAR!$F$132</f>
        <v>0</v>
      </c>
      <c r="FB61" s="13">
        <f>[2]DISP_MAR!$G$132</f>
        <v>0</v>
      </c>
      <c r="FC61" s="188">
        <f t="shared" si="1495"/>
        <v>0</v>
      </c>
      <c r="FD61" s="13">
        <f>[2]DISP_MAR!$H$132</f>
        <v>0</v>
      </c>
      <c r="FE61" s="188">
        <f t="shared" si="1496"/>
        <v>0</v>
      </c>
      <c r="FF61" s="13">
        <f>[2]DISP_MAR!$I$132</f>
        <v>0</v>
      </c>
      <c r="FG61" s="188">
        <f t="shared" si="1497"/>
        <v>0</v>
      </c>
      <c r="FH61" s="15">
        <v>0</v>
      </c>
      <c r="FI61" s="188">
        <f t="shared" si="1498"/>
        <v>0</v>
      </c>
      <c r="FJ61" s="162">
        <f t="shared" ref="FJ61" si="1518">((EY61-FH61)/$EX$4)</f>
        <v>0</v>
      </c>
      <c r="FK61" s="256">
        <f t="shared" ref="FK61:FK62" si="1519">IF((AND(EZ61=0,FB61=0)),0,(FB61+FH61)/(EZ61+FB61+FH61))</f>
        <v>0</v>
      </c>
      <c r="FL61" s="305">
        <f t="shared" ref="FL61:FL62" si="1520">(FM61/($EX$4*FN61))</f>
        <v>0</v>
      </c>
      <c r="FM61" s="95">
        <f>[2]DISP_MAR!$M$132</f>
        <v>0</v>
      </c>
      <c r="FN61" s="36">
        <v>55</v>
      </c>
      <c r="FQ61" s="78" t="s">
        <v>64</v>
      </c>
      <c r="FR61" s="13">
        <f>[2]DISP_ABR!$D$132</f>
        <v>0</v>
      </c>
      <c r="FS61" s="299">
        <f>[2]DISP_ABR!$E$132</f>
        <v>0</v>
      </c>
      <c r="FT61" s="13">
        <f>[2]DISP_ABR!$F$132</f>
        <v>0</v>
      </c>
      <c r="FU61" s="13">
        <f>[2]DISP_ABR!$G$132</f>
        <v>0</v>
      </c>
      <c r="FV61" s="188">
        <f t="shared" si="1499"/>
        <v>0</v>
      </c>
      <c r="FW61" s="13">
        <f>[2]DISP_ABR!$H$132</f>
        <v>0</v>
      </c>
      <c r="FX61" s="188">
        <f t="shared" si="1500"/>
        <v>0</v>
      </c>
      <c r="FY61" s="13">
        <f>[2]DISP_ABR!$I$132</f>
        <v>0</v>
      </c>
      <c r="FZ61" s="188">
        <f t="shared" si="1501"/>
        <v>0</v>
      </c>
      <c r="GA61" s="15">
        <v>0</v>
      </c>
      <c r="GB61" s="188">
        <f t="shared" si="1502"/>
        <v>0</v>
      </c>
      <c r="GC61" s="188">
        <f t="shared" ref="GC61" si="1521">((FR61-GA61)/$FQ$4)</f>
        <v>0</v>
      </c>
      <c r="GD61" s="256">
        <f t="shared" si="1503"/>
        <v>0</v>
      </c>
      <c r="GE61" s="305">
        <f t="shared" si="1504"/>
        <v>0</v>
      </c>
      <c r="GF61" s="95">
        <f>[2]DISP_ABR!$M$132</f>
        <v>0</v>
      </c>
      <c r="GG61" s="36">
        <v>55</v>
      </c>
      <c r="GJ61" s="78" t="s">
        <v>64</v>
      </c>
      <c r="GK61" s="13">
        <f>[2]DISP_MAY!D128</f>
        <v>0</v>
      </c>
      <c r="GL61" s="299">
        <f>[2]DISP_MAY!E128</f>
        <v>0</v>
      </c>
      <c r="GM61" s="13">
        <f>[2]DISP_MAY!F128</f>
        <v>0</v>
      </c>
      <c r="GN61" s="13">
        <f>[2]DISP_MAY!G128</f>
        <v>744</v>
      </c>
      <c r="GO61" s="188">
        <f t="shared" si="1505"/>
        <v>1</v>
      </c>
      <c r="GP61" s="13">
        <f>[2]DISP_MAY!$H128</f>
        <v>0</v>
      </c>
      <c r="GQ61" s="188">
        <f t="shared" si="1506"/>
        <v>0</v>
      </c>
      <c r="GR61" s="13">
        <f>[2]DISP_MAY!$I128</f>
        <v>0</v>
      </c>
      <c r="GS61" s="188">
        <f t="shared" si="1507"/>
        <v>0</v>
      </c>
      <c r="GT61" s="15">
        <v>0</v>
      </c>
      <c r="GU61" s="188">
        <f>(GK61/$GJ$4)</f>
        <v>0</v>
      </c>
      <c r="GV61" s="188">
        <f t="shared" si="1508"/>
        <v>0</v>
      </c>
      <c r="GW61" s="256">
        <f t="shared" si="1406"/>
        <v>1</v>
      </c>
      <c r="GX61" s="305">
        <f t="shared" si="1509"/>
        <v>0</v>
      </c>
      <c r="GY61" s="95">
        <f>[2]DISP_MAY!$M128</f>
        <v>0</v>
      </c>
      <c r="GZ61" s="36">
        <v>55</v>
      </c>
      <c r="HC61" s="78" t="s">
        <v>64</v>
      </c>
      <c r="HD61" s="13">
        <f>[2]DISP_JUN!$D$132</f>
        <v>0</v>
      </c>
      <c r="HE61" s="299">
        <f>[2]DISP_JUN!$E$132</f>
        <v>0</v>
      </c>
      <c r="HF61" s="13">
        <f>[2]DISP_JUN!$F$132</f>
        <v>0</v>
      </c>
      <c r="HG61" s="13">
        <f>[2]DISP_JUN!$G$132</f>
        <v>0</v>
      </c>
      <c r="HH61" s="188">
        <f>(HG61/$HC$4)</f>
        <v>0</v>
      </c>
      <c r="HI61" s="13">
        <f>[2]DISP_JUN!$H$132</f>
        <v>0</v>
      </c>
      <c r="HJ61" s="188">
        <f>(HI61/$HC$4)</f>
        <v>0</v>
      </c>
      <c r="HK61" s="13">
        <f>[2]DISP_JUN!$I$132</f>
        <v>0</v>
      </c>
      <c r="HL61" s="188">
        <f>(HK61/$HC$4)</f>
        <v>0</v>
      </c>
      <c r="HM61" s="13">
        <v>80.394545454545465</v>
      </c>
      <c r="HN61" s="188">
        <f t="shared" ref="HN61" si="1522">(HD61/$HC$4)</f>
        <v>0</v>
      </c>
      <c r="HO61" s="188">
        <f t="shared" ref="HO61" si="1523">((HD61-HM61)/$HC$4)</f>
        <v>-0.11165909090909093</v>
      </c>
      <c r="HP61" s="188">
        <f t="shared" ref="HP61" si="1524">IF((AND(HE61=0,HG61=0)),0,(HG61+HM61)/(HE61+HG61+HM61))</f>
        <v>0</v>
      </c>
      <c r="HQ61" s="305">
        <f t="shared" ref="HQ61" si="1525">(HR61/($HC$4*HS61))</f>
        <v>0</v>
      </c>
      <c r="HR61" s="95">
        <f>[2]DISP_JUN!$M$132</f>
        <v>0</v>
      </c>
      <c r="HS61" s="36">
        <v>55</v>
      </c>
    </row>
    <row r="62" spans="1:228" ht="13.8" hidden="1" x14ac:dyDescent="0.3">
      <c r="B62" s="15">
        <v>3</v>
      </c>
      <c r="C62" s="13">
        <f>[1]DISP_JUL!$D$133</f>
        <v>744</v>
      </c>
      <c r="D62" s="299">
        <f>[1]DISP_JUL!$E$133</f>
        <v>369.5</v>
      </c>
      <c r="E62" s="13">
        <f>[1]DISP_JUL!$F$133</f>
        <v>374.5</v>
      </c>
      <c r="F62" s="13">
        <f>[1]DISP_JUL!$G$133</f>
        <v>0</v>
      </c>
      <c r="G62" s="188">
        <f t="shared" si="1453"/>
        <v>0</v>
      </c>
      <c r="H62" s="13">
        <f>[1]DISP_JUL!$H$133</f>
        <v>0</v>
      </c>
      <c r="I62" s="188">
        <f t="shared" si="1454"/>
        <v>0</v>
      </c>
      <c r="J62" s="13">
        <f>[1]DISP_JUL!$I$133</f>
        <v>0</v>
      </c>
      <c r="K62" s="188">
        <f t="shared" si="1455"/>
        <v>0</v>
      </c>
      <c r="L62" s="15">
        <v>0</v>
      </c>
      <c r="M62" s="188">
        <f t="shared" si="1456"/>
        <v>1</v>
      </c>
      <c r="N62" s="188">
        <f t="shared" si="1457"/>
        <v>1</v>
      </c>
      <c r="O62" s="256">
        <f>IF((AND(D62=0,F62=0)),0,(F62+L62)/(D62+F62+L62))</f>
        <v>0</v>
      </c>
      <c r="P62" s="305">
        <f t="shared" si="1511"/>
        <v>0.39258308895405669</v>
      </c>
      <c r="Q62" s="95">
        <f>[1]DISP_JUL!$M$133</f>
        <v>16064.5</v>
      </c>
      <c r="R62" s="36">
        <v>55</v>
      </c>
      <c r="U62" s="15">
        <v>3</v>
      </c>
      <c r="V62" s="13">
        <f>[1]DISP_AGO!$D$133</f>
        <v>734</v>
      </c>
      <c r="W62" s="299">
        <f>[1]DISP_AGO!$E$133</f>
        <v>216</v>
      </c>
      <c r="X62" s="13">
        <f>[1]DISP_AGO!$F$133</f>
        <v>518</v>
      </c>
      <c r="Y62" s="13">
        <f>[1]DISP_AGO!$G$133</f>
        <v>0</v>
      </c>
      <c r="Z62" s="188">
        <f t="shared" si="1458"/>
        <v>0</v>
      </c>
      <c r="AA62" s="13">
        <f>[1]DISP_AGO!$H$133</f>
        <v>0</v>
      </c>
      <c r="AB62" s="188">
        <f t="shared" si="1459"/>
        <v>0</v>
      </c>
      <c r="AC62" s="13">
        <f>[1]DISP_AGO!$I$133</f>
        <v>10</v>
      </c>
      <c r="AD62" s="188">
        <f t="shared" si="1460"/>
        <v>1.3440860215053764E-2</v>
      </c>
      <c r="AE62" s="15">
        <v>0</v>
      </c>
      <c r="AF62" s="188">
        <f t="shared" si="1461"/>
        <v>0.98655913978494625</v>
      </c>
      <c r="AG62" s="188">
        <f t="shared" si="1462"/>
        <v>0.98655913978494625</v>
      </c>
      <c r="AH62" s="256">
        <f t="shared" si="1463"/>
        <v>0</v>
      </c>
      <c r="AI62" s="305">
        <f t="shared" si="1464"/>
        <v>0.21005620723362659</v>
      </c>
      <c r="AJ62" s="95">
        <f>[1]DISP_AGO!$M$133</f>
        <v>8595.5</v>
      </c>
      <c r="AK62" s="36">
        <v>55</v>
      </c>
      <c r="AN62" s="15">
        <v>3</v>
      </c>
      <c r="AO62" s="13">
        <f>[1]DISP_SEP!$D$133</f>
        <v>711</v>
      </c>
      <c r="AP62" s="299">
        <f>[1]DISP_SEP!$E$133</f>
        <v>147</v>
      </c>
      <c r="AQ62" s="13">
        <f>[1]DISP_SEP!$F$133</f>
        <v>564</v>
      </c>
      <c r="AR62" s="13">
        <f>[1]DISP_SEP!$G$133</f>
        <v>0</v>
      </c>
      <c r="AS62" s="188">
        <f t="shared" si="1465"/>
        <v>0</v>
      </c>
      <c r="AT62" s="13">
        <f>[1]DISP_SEP!$H$133</f>
        <v>0</v>
      </c>
      <c r="AU62" s="188">
        <f t="shared" si="1466"/>
        <v>0</v>
      </c>
      <c r="AV62" s="13">
        <f>[1]DISP_SEP!$I$133</f>
        <v>9</v>
      </c>
      <c r="AW62" s="188">
        <f t="shared" si="1467"/>
        <v>1.2500000000000001E-2</v>
      </c>
      <c r="AX62" s="15">
        <v>0</v>
      </c>
      <c r="AY62" s="188">
        <f t="shared" si="1468"/>
        <v>0.98750000000000004</v>
      </c>
      <c r="AZ62" s="188">
        <f t="shared" si="1469"/>
        <v>0.98750000000000004</v>
      </c>
      <c r="BA62" s="256">
        <f t="shared" si="1470"/>
        <v>0</v>
      </c>
      <c r="BB62" s="305">
        <f t="shared" si="1471"/>
        <v>0.14335101010101009</v>
      </c>
      <c r="BC62" s="95">
        <f>[1]DISP_SEP!$M$133</f>
        <v>5676.7</v>
      </c>
      <c r="BD62" s="36">
        <v>55</v>
      </c>
      <c r="BG62" s="15">
        <v>3</v>
      </c>
      <c r="BH62" s="13">
        <f>[1]DISP_OCT!$D$133</f>
        <v>700</v>
      </c>
      <c r="BI62" s="299">
        <f>[1]DISP_OCT!$E$133</f>
        <v>92.5</v>
      </c>
      <c r="BJ62" s="13">
        <f>[1]DISP_OCT!$F$133</f>
        <v>607.5</v>
      </c>
      <c r="BK62" s="13">
        <f>[1]DISP_OCT!$G$133</f>
        <v>23</v>
      </c>
      <c r="BL62" s="188">
        <f t="shared" si="1472"/>
        <v>3.0913978494623656E-2</v>
      </c>
      <c r="BM62" s="13">
        <f>[1]DISP_OCT!$H$133</f>
        <v>0</v>
      </c>
      <c r="BN62" s="188">
        <f t="shared" si="1473"/>
        <v>0</v>
      </c>
      <c r="BO62" s="13">
        <f>[1]DISP_OCT!$I$133</f>
        <v>21</v>
      </c>
      <c r="BP62" s="188">
        <f t="shared" si="1474"/>
        <v>2.8225806451612902E-2</v>
      </c>
      <c r="BQ62" s="15">
        <v>0</v>
      </c>
      <c r="BR62" s="188">
        <f>(BH62/$BG$4)</f>
        <v>0.94086021505376349</v>
      </c>
      <c r="BS62" s="188">
        <f t="shared" si="1475"/>
        <v>0.94086021505376349</v>
      </c>
      <c r="BT62" s="256">
        <f t="shared" si="1476"/>
        <v>0.19913419913419914</v>
      </c>
      <c r="BU62" s="305">
        <f t="shared" si="1477"/>
        <v>8.5024437927663732E-2</v>
      </c>
      <c r="BV62" s="95">
        <f>[1]DISP_OCT!$M$133</f>
        <v>3479.2</v>
      </c>
      <c r="BW62" s="36">
        <v>55</v>
      </c>
      <c r="BZ62" s="15">
        <v>3</v>
      </c>
      <c r="CA62" s="13">
        <f>[1]DISP_NOV!$D$133</f>
        <v>702</v>
      </c>
      <c r="CB62" s="299">
        <f>[1]DISP_NOV!$E$133</f>
        <v>61</v>
      </c>
      <c r="CC62" s="13">
        <f>[1]DISP_NOV!$F$133</f>
        <v>641</v>
      </c>
      <c r="CD62" s="13">
        <f>[1]DISP_NOV!$G$133</f>
        <v>6</v>
      </c>
      <c r="CE62" s="188">
        <f t="shared" si="1478"/>
        <v>8.3333333333333332E-3</v>
      </c>
      <c r="CF62" s="13">
        <f>[1]DISP_NOV!$H$133</f>
        <v>9</v>
      </c>
      <c r="CG62" s="188">
        <f t="shared" si="1479"/>
        <v>1.2500000000000001E-2</v>
      </c>
      <c r="CH62" s="13">
        <f>[1]DISP_NOV!$I$133</f>
        <v>3</v>
      </c>
      <c r="CI62" s="188">
        <f t="shared" si="1480"/>
        <v>4.1666666666666666E-3</v>
      </c>
      <c r="CJ62" s="15">
        <v>0</v>
      </c>
      <c r="CK62" s="188">
        <f t="shared" si="1481"/>
        <v>0.97499999999999998</v>
      </c>
      <c r="CL62" s="188">
        <f>((CA62-CJ62)/$BZ$4)</f>
        <v>0.97499999999999998</v>
      </c>
      <c r="CM62" s="256">
        <f t="shared" si="1482"/>
        <v>8.9552238805970144E-2</v>
      </c>
      <c r="CN62" s="305">
        <f>(CO62/($BZ$4*CP62))</f>
        <v>5.7883838383838378E-2</v>
      </c>
      <c r="CO62" s="95">
        <f>[1]DISP_NOV!$M$133</f>
        <v>2292.1999999999998</v>
      </c>
      <c r="CP62" s="36">
        <v>55</v>
      </c>
      <c r="CS62" s="15">
        <v>3</v>
      </c>
      <c r="CT62" s="13">
        <f>[1]DISP_DIC!$D$133</f>
        <v>721</v>
      </c>
      <c r="CU62" s="299">
        <f>[1]DISP_DIC!$E$133</f>
        <v>168</v>
      </c>
      <c r="CV62" s="13">
        <f>[1]DISP_DIC!$F$133</f>
        <v>553</v>
      </c>
      <c r="CW62" s="13">
        <f>[1]DISP_DIC!$G$133</f>
        <v>0</v>
      </c>
      <c r="CX62" s="188">
        <f>(CW62/$CS$4)</f>
        <v>0</v>
      </c>
      <c r="CY62" s="13">
        <f>[1]DISP_DIC!$H$133</f>
        <v>1</v>
      </c>
      <c r="CZ62" s="188">
        <f>(CY62/$CS$4)</f>
        <v>1.3440860215053765E-3</v>
      </c>
      <c r="DA62" s="13">
        <f>[1]DISP_DIC!$I$133</f>
        <v>22</v>
      </c>
      <c r="DB62" s="188">
        <f>(DA62/$CS$4)</f>
        <v>2.9569892473118281E-2</v>
      </c>
      <c r="DC62" s="15">
        <v>0</v>
      </c>
      <c r="DD62" s="188">
        <f t="shared" si="439"/>
        <v>0.96908602150537637</v>
      </c>
      <c r="DE62" s="188">
        <f t="shared" si="1483"/>
        <v>0.96908602150537637</v>
      </c>
      <c r="DF62" s="256">
        <f t="shared" si="440"/>
        <v>0</v>
      </c>
      <c r="DG62" s="305">
        <f t="shared" si="1484"/>
        <v>0.15737536656891496</v>
      </c>
      <c r="DH62" s="95">
        <f>[1]DISP_DIC!$M$133</f>
        <v>6439.8</v>
      </c>
      <c r="DI62" s="36">
        <v>55</v>
      </c>
      <c r="DL62" s="15">
        <v>3</v>
      </c>
      <c r="DM62" s="13">
        <f>[2]DISP_ENE!$D$133</f>
        <v>744</v>
      </c>
      <c r="DN62" s="299">
        <f>[2]DISP_ENE!$E$133</f>
        <v>286</v>
      </c>
      <c r="DO62" s="13">
        <f>[2]DISP_ENE!$F$133</f>
        <v>458</v>
      </c>
      <c r="DP62" s="13">
        <f>[2]DISP_ENE!$G$133</f>
        <v>0</v>
      </c>
      <c r="DQ62" s="188">
        <f t="shared" si="1485"/>
        <v>0</v>
      </c>
      <c r="DR62" s="13">
        <f>[2]DISP_ENE!$H$133</f>
        <v>0</v>
      </c>
      <c r="DS62" s="188">
        <f>(DR62/$DL$4)</f>
        <v>0</v>
      </c>
      <c r="DT62" s="13">
        <f>[2]DISP_ENE!$I$133</f>
        <v>0</v>
      </c>
      <c r="DU62" s="188">
        <f t="shared" si="1486"/>
        <v>0</v>
      </c>
      <c r="DV62" s="15">
        <v>0</v>
      </c>
      <c r="DW62" s="188">
        <f t="shared" si="1487"/>
        <v>1</v>
      </c>
      <c r="DX62" s="188">
        <f>((DM62-DV62)/$DL$4)</f>
        <v>1</v>
      </c>
      <c r="DY62" s="256">
        <f>IF((AND(DN62=0,DP62=0)),0,(DP62+DV62)/(DN62+DP62+DV62))</f>
        <v>0</v>
      </c>
      <c r="DZ62" s="305">
        <f t="shared" si="1488"/>
        <v>0.32608015640273708</v>
      </c>
      <c r="EA62" s="95">
        <f>[2]DISP_ENE!$M$133</f>
        <v>13343.2</v>
      </c>
      <c r="EB62" s="15">
        <v>55</v>
      </c>
      <c r="EE62" s="15">
        <v>3</v>
      </c>
      <c r="EF62" s="13">
        <f>[2]DISP_FEB!$D$133</f>
        <v>696</v>
      </c>
      <c r="EG62" s="299">
        <f>[2]DISP_FEB!$E$133</f>
        <v>270</v>
      </c>
      <c r="EH62" s="13">
        <f>[2]DISP_FEB!$F$133</f>
        <v>426</v>
      </c>
      <c r="EI62" s="13">
        <f>[2]DISP_FEB!$G$133</f>
        <v>0</v>
      </c>
      <c r="EJ62" s="188">
        <f t="shared" si="1489"/>
        <v>0</v>
      </c>
      <c r="EK62" s="13">
        <f>[2]DISP_FEB!$H$133</f>
        <v>0</v>
      </c>
      <c r="EL62" s="188">
        <f t="shared" si="1490"/>
        <v>0</v>
      </c>
      <c r="EM62" s="13">
        <f>[2]DISP_FEB!$I$133</f>
        <v>0</v>
      </c>
      <c r="EN62" s="188">
        <f t="shared" si="1491"/>
        <v>0</v>
      </c>
      <c r="EO62" s="15">
        <v>0</v>
      </c>
      <c r="EP62" s="188">
        <f t="shared" si="1517"/>
        <v>1</v>
      </c>
      <c r="EQ62" s="162">
        <f t="shared" si="1492"/>
        <v>1</v>
      </c>
      <c r="ER62" s="256">
        <f t="shared" si="1493"/>
        <v>0</v>
      </c>
      <c r="ES62" s="305">
        <f t="shared" si="1494"/>
        <v>0.32586468129571577</v>
      </c>
      <c r="ET62" s="95">
        <f>[2]DISP_FEB!$M$133</f>
        <v>12474.1</v>
      </c>
      <c r="EU62" s="15">
        <v>55</v>
      </c>
      <c r="EX62" s="15">
        <v>3</v>
      </c>
      <c r="EY62" s="13">
        <f>[2]DISP_MAR!$D$133</f>
        <v>690</v>
      </c>
      <c r="EZ62" s="299">
        <f>[2]DISP_MAR!$E$133</f>
        <v>234</v>
      </c>
      <c r="FA62" s="13">
        <f>[2]DISP_MAR!$F$133</f>
        <v>456</v>
      </c>
      <c r="FB62" s="13">
        <f>[2]DISP_MAR!$G$133</f>
        <v>54</v>
      </c>
      <c r="FC62" s="188">
        <f t="shared" si="1495"/>
        <v>7.2580645161290328E-2</v>
      </c>
      <c r="FD62" s="13">
        <f>[2]DISP_MAR!$H$133</f>
        <v>0</v>
      </c>
      <c r="FE62" s="188">
        <f t="shared" si="1496"/>
        <v>0</v>
      </c>
      <c r="FF62" s="13">
        <f>[2]DISP_MAR!$I$133</f>
        <v>0</v>
      </c>
      <c r="FG62" s="188">
        <f t="shared" si="1497"/>
        <v>0</v>
      </c>
      <c r="FH62" s="15">
        <v>0</v>
      </c>
      <c r="FI62" s="188">
        <f t="shared" si="1498"/>
        <v>0.92741935483870963</v>
      </c>
      <c r="FJ62" s="162">
        <f>((EY62-FH62)/$EX$4)</f>
        <v>0.92741935483870963</v>
      </c>
      <c r="FK62" s="256">
        <f t="shared" si="1519"/>
        <v>0.1875</v>
      </c>
      <c r="FL62" s="305">
        <f t="shared" si="1520"/>
        <v>0.26212365591397851</v>
      </c>
      <c r="FM62" s="95">
        <f>[2]DISP_MAR!$M$133</f>
        <v>10726.1</v>
      </c>
      <c r="FN62" s="36">
        <v>55</v>
      </c>
      <c r="FQ62" s="15">
        <v>3</v>
      </c>
      <c r="FR62" s="13">
        <f>[2]DISP_ABR!$D$133</f>
        <v>715</v>
      </c>
      <c r="FS62" s="299">
        <f>[2]DISP_ABR!$E$133</f>
        <v>388</v>
      </c>
      <c r="FT62" s="13">
        <f>[2]DISP_ABR!$F$133</f>
        <v>327</v>
      </c>
      <c r="FU62" s="13">
        <f>[2]DISP_ABR!$G$133</f>
        <v>0</v>
      </c>
      <c r="FV62" s="188">
        <f t="shared" si="1499"/>
        <v>0</v>
      </c>
      <c r="FW62" s="13">
        <f>[2]DISP_ABR!$H$133</f>
        <v>5</v>
      </c>
      <c r="FX62" s="188">
        <f t="shared" si="1500"/>
        <v>6.9444444444444441E-3</v>
      </c>
      <c r="FY62" s="13">
        <f>[2]DISP_ABR!$I$133</f>
        <v>0</v>
      </c>
      <c r="FZ62" s="188">
        <f t="shared" si="1501"/>
        <v>0</v>
      </c>
      <c r="GA62" s="15">
        <v>0</v>
      </c>
      <c r="GB62" s="188">
        <f t="shared" si="1502"/>
        <v>0.99305555555555558</v>
      </c>
      <c r="GC62" s="188">
        <f>((FR62-GA62)/$FQ$4)</f>
        <v>0.99305555555555558</v>
      </c>
      <c r="GD62" s="256">
        <f t="shared" si="1503"/>
        <v>0</v>
      </c>
      <c r="GE62" s="305">
        <f t="shared" si="1504"/>
        <v>0.38782323232323229</v>
      </c>
      <c r="GF62" s="95">
        <f>[2]DISP_ABR!$M$133</f>
        <v>15357.8</v>
      </c>
      <c r="GG62" s="36">
        <v>55</v>
      </c>
      <c r="GJ62" s="15">
        <v>3</v>
      </c>
      <c r="GK62" s="13">
        <f>[2]DISP_MAY!D129</f>
        <v>0</v>
      </c>
      <c r="GL62" s="299">
        <f>[2]DISP_MAY!E129</f>
        <v>0</v>
      </c>
      <c r="GM62" s="13">
        <f>[2]DISP_MAY!F129</f>
        <v>0</v>
      </c>
      <c r="GN62" s="13">
        <f>[2]DISP_MAY!G129</f>
        <v>0</v>
      </c>
      <c r="GO62" s="188">
        <f t="shared" si="1505"/>
        <v>0</v>
      </c>
      <c r="GP62" s="13">
        <f>[2]DISP_MAY!$H129</f>
        <v>0</v>
      </c>
      <c r="GQ62" s="188">
        <f t="shared" si="1506"/>
        <v>0</v>
      </c>
      <c r="GR62" s="13">
        <f>[2]DISP_MAY!$I129</f>
        <v>0</v>
      </c>
      <c r="GS62" s="188">
        <f t="shared" si="1507"/>
        <v>0</v>
      </c>
      <c r="GT62" s="15">
        <v>0</v>
      </c>
      <c r="GU62" s="188">
        <f>(GK62/$GJ$4)</f>
        <v>0</v>
      </c>
      <c r="GV62" s="188">
        <f t="shared" si="1508"/>
        <v>0</v>
      </c>
      <c r="GW62" s="256">
        <f t="shared" si="1406"/>
        <v>0</v>
      </c>
      <c r="GX62" s="305">
        <f t="shared" si="1509"/>
        <v>0</v>
      </c>
      <c r="GY62" s="95">
        <f>[2]DISP_MAY!$M129</f>
        <v>0</v>
      </c>
      <c r="GZ62" s="36">
        <v>55</v>
      </c>
      <c r="HC62" s="15">
        <v>3</v>
      </c>
      <c r="HD62" s="13">
        <f>[2]DISP_JUN!$D$133</f>
        <v>720</v>
      </c>
      <c r="HE62" s="299">
        <f>[2]DISP_JUN!$E$133</f>
        <v>339</v>
      </c>
      <c r="HF62" s="13">
        <f>[2]DISP_JUN!$F$133</f>
        <v>381</v>
      </c>
      <c r="HG62" s="13">
        <f>[2]DISP_JUN!$G$133</f>
        <v>0</v>
      </c>
      <c r="HH62" s="188">
        <f>(HG62/$HC$4)</f>
        <v>0</v>
      </c>
      <c r="HI62" s="13">
        <f>[2]DISP_JUN!$H$133</f>
        <v>0</v>
      </c>
      <c r="HJ62" s="188">
        <f>(HI62/$HC$4)</f>
        <v>0</v>
      </c>
      <c r="HK62" s="13">
        <f>[2]DISP_JUN!$I$133</f>
        <v>0</v>
      </c>
      <c r="HL62" s="188">
        <f>(HK62/$HC$4)</f>
        <v>0</v>
      </c>
      <c r="HM62" s="13">
        <v>34.849090909090904</v>
      </c>
      <c r="HN62" s="188">
        <f>(HD62/$HC$4)</f>
        <v>1</v>
      </c>
      <c r="HO62" s="188">
        <f>((HD62-HM62)/$HC$4)</f>
        <v>0.95159848484848486</v>
      </c>
      <c r="HP62" s="188">
        <f>IF((AND(HE62=0,HG62=0)),0,(HG62+HM62)/(HE62+HG62+HM62))</f>
        <v>9.3217000539838613E-2</v>
      </c>
      <c r="HQ62" s="305">
        <f>(HR62/($HC$4*HS62))</f>
        <v>0.3591742424242424</v>
      </c>
      <c r="HR62" s="95">
        <f>[2]DISP_JUN!$M$133</f>
        <v>14223.3</v>
      </c>
      <c r="HS62" s="36">
        <v>55</v>
      </c>
    </row>
    <row r="63" spans="1:228" ht="13.8" hidden="1" x14ac:dyDescent="0.3">
      <c r="B63" s="15">
        <v>4</v>
      </c>
      <c r="C63" s="13">
        <f>[1]DISP_JUL!$D$134</f>
        <v>744</v>
      </c>
      <c r="D63" s="299">
        <f>[1]DISP_JUL!$E$134</f>
        <v>405.5</v>
      </c>
      <c r="E63" s="13">
        <f>[1]DISP_JUL!$F$134</f>
        <v>338.5</v>
      </c>
      <c r="F63" s="13">
        <f>[1]DISP_JUL!$G$134</f>
        <v>0</v>
      </c>
      <c r="G63" s="188">
        <f t="shared" si="1453"/>
        <v>0</v>
      </c>
      <c r="H63" s="13">
        <f>[1]DISP_JUL!$H$134</f>
        <v>0</v>
      </c>
      <c r="I63" s="188">
        <f t="shared" si="1454"/>
        <v>0</v>
      </c>
      <c r="J63" s="13">
        <f>[1]DISP_JUL!$I$134</f>
        <v>0</v>
      </c>
      <c r="K63" s="188">
        <f t="shared" si="1455"/>
        <v>0</v>
      </c>
      <c r="L63" s="15">
        <v>0</v>
      </c>
      <c r="M63" s="188">
        <f t="shared" si="1456"/>
        <v>1</v>
      </c>
      <c r="N63" s="188">
        <f t="shared" si="1457"/>
        <v>1</v>
      </c>
      <c r="O63" s="256">
        <f t="shared" ref="O63" si="1526">IF((AND(D63=0,F63=0)),0,(F63+L63)/(D63+F63+L63))</f>
        <v>0</v>
      </c>
      <c r="P63" s="305">
        <f>(Q63/($B$4*R63))</f>
        <v>0.47385630498533726</v>
      </c>
      <c r="Q63" s="95">
        <f>[1]DISP_JUL!$M$134</f>
        <v>19390.2</v>
      </c>
      <c r="R63" s="36">
        <v>55</v>
      </c>
      <c r="U63" s="15">
        <v>4</v>
      </c>
      <c r="V63" s="13">
        <f>[1]DISP_AGO!$D$134</f>
        <v>744</v>
      </c>
      <c r="W63" s="299">
        <f>[1]DISP_AGO!$E$134</f>
        <v>273</v>
      </c>
      <c r="X63" s="13">
        <f>[1]DISP_AGO!$F$134</f>
        <v>471</v>
      </c>
      <c r="Y63" s="13">
        <f>[1]DISP_AGO!$G$134</f>
        <v>0</v>
      </c>
      <c r="Z63" s="188">
        <f t="shared" si="1458"/>
        <v>0</v>
      </c>
      <c r="AA63" s="13">
        <f>[1]DISP_AGO!$H$134</f>
        <v>0</v>
      </c>
      <c r="AB63" s="188">
        <f t="shared" si="1459"/>
        <v>0</v>
      </c>
      <c r="AC63" s="13">
        <f>[1]DISP_AGO!$I$134</f>
        <v>0</v>
      </c>
      <c r="AD63" s="188">
        <f t="shared" si="1460"/>
        <v>0</v>
      </c>
      <c r="AE63" s="15">
        <v>0</v>
      </c>
      <c r="AF63" s="188">
        <f t="shared" si="1461"/>
        <v>1</v>
      </c>
      <c r="AG63" s="188">
        <f t="shared" si="1462"/>
        <v>1</v>
      </c>
      <c r="AH63" s="256">
        <f t="shared" si="1463"/>
        <v>0</v>
      </c>
      <c r="AI63" s="305">
        <f t="shared" si="1464"/>
        <v>0.30704545454545451</v>
      </c>
      <c r="AJ63" s="95">
        <f>[1]DISP_AGO!$M$134</f>
        <v>12564.3</v>
      </c>
      <c r="AK63" s="36">
        <v>55</v>
      </c>
      <c r="AN63" s="15">
        <v>4</v>
      </c>
      <c r="AO63" s="13">
        <f>[1]DISP_SEP!$D$134</f>
        <v>720</v>
      </c>
      <c r="AP63" s="299">
        <f>[1]DISP_SEP!$E$134</f>
        <v>190</v>
      </c>
      <c r="AQ63" s="13">
        <f>[1]DISP_SEP!$F$134</f>
        <v>530</v>
      </c>
      <c r="AR63" s="13">
        <f>[1]DISP_SEP!$G$134</f>
        <v>0</v>
      </c>
      <c r="AS63" s="188">
        <f t="shared" si="1465"/>
        <v>0</v>
      </c>
      <c r="AT63" s="13">
        <f>[1]DISP_SEP!$H$134</f>
        <v>0</v>
      </c>
      <c r="AU63" s="188">
        <f t="shared" si="1466"/>
        <v>0</v>
      </c>
      <c r="AV63" s="13">
        <f>[1]DISP_SEP!$I$134</f>
        <v>0</v>
      </c>
      <c r="AW63" s="188">
        <f t="shared" si="1467"/>
        <v>0</v>
      </c>
      <c r="AX63" s="15">
        <v>0</v>
      </c>
      <c r="AY63" s="188">
        <f t="shared" si="1468"/>
        <v>1</v>
      </c>
      <c r="AZ63" s="188">
        <f t="shared" si="1469"/>
        <v>1</v>
      </c>
      <c r="BA63" s="256">
        <f t="shared" si="1470"/>
        <v>0</v>
      </c>
      <c r="BB63" s="305">
        <f t="shared" si="1471"/>
        <v>0.22002272727272726</v>
      </c>
      <c r="BC63" s="95">
        <f>[1]DISP_SEP!$M$134</f>
        <v>8712.9</v>
      </c>
      <c r="BD63" s="36">
        <v>55</v>
      </c>
      <c r="BG63" s="15">
        <v>4</v>
      </c>
      <c r="BH63" s="13">
        <f>[1]DISP_OCT!$D$134</f>
        <v>726.5</v>
      </c>
      <c r="BI63" s="299">
        <f>[1]DISP_OCT!$E$134</f>
        <v>164.5</v>
      </c>
      <c r="BJ63" s="13">
        <f>[1]DISP_OCT!$F$134</f>
        <v>562</v>
      </c>
      <c r="BK63" s="13">
        <f>[1]DISP_OCT!$G$134</f>
        <v>1.5</v>
      </c>
      <c r="BL63" s="188">
        <f t="shared" si="1472"/>
        <v>2.0161290322580645E-3</v>
      </c>
      <c r="BM63" s="13">
        <f>[1]DISP_OCT!$H$134</f>
        <v>0</v>
      </c>
      <c r="BN63" s="188">
        <f t="shared" si="1473"/>
        <v>0</v>
      </c>
      <c r="BO63" s="13">
        <f>[1]DISP_OCT!$I$134</f>
        <v>16</v>
      </c>
      <c r="BP63" s="188">
        <f t="shared" si="1474"/>
        <v>2.1505376344086023E-2</v>
      </c>
      <c r="BQ63" s="15">
        <v>0</v>
      </c>
      <c r="BR63" s="188">
        <f t="shared" ref="BR63" si="1527">(BH63/$BG$4)</f>
        <v>0.97647849462365588</v>
      </c>
      <c r="BS63" s="188">
        <f t="shared" si="1475"/>
        <v>0.97647849462365588</v>
      </c>
      <c r="BT63" s="256">
        <f t="shared" si="1476"/>
        <v>9.0361445783132526E-3</v>
      </c>
      <c r="BU63" s="305">
        <f t="shared" si="1477"/>
        <v>0.18299853372434019</v>
      </c>
      <c r="BV63" s="95">
        <f>[1]DISP_OCT!$M$134</f>
        <v>7488.3</v>
      </c>
      <c r="BW63" s="36">
        <v>55</v>
      </c>
      <c r="BZ63" s="15">
        <v>4</v>
      </c>
      <c r="CA63" s="13">
        <f>[1]DISP_NOV!$D$134</f>
        <v>708</v>
      </c>
      <c r="CB63" s="299">
        <f>[1]DISP_NOV!$E$134</f>
        <v>109</v>
      </c>
      <c r="CC63" s="13">
        <f>[1]DISP_NOV!$F$134</f>
        <v>599</v>
      </c>
      <c r="CD63" s="13">
        <f>[1]DISP_NOV!$G$134</f>
        <v>5</v>
      </c>
      <c r="CE63" s="188">
        <f t="shared" si="1478"/>
        <v>6.9444444444444441E-3</v>
      </c>
      <c r="CF63" s="13">
        <f>[1]DISP_NOV!$H$134</f>
        <v>7.25</v>
      </c>
      <c r="CG63" s="188">
        <f t="shared" si="1479"/>
        <v>1.0069444444444445E-2</v>
      </c>
      <c r="CH63" s="13">
        <f>[1]DISP_NOV!$I$134</f>
        <v>0</v>
      </c>
      <c r="CI63" s="188">
        <f t="shared" si="1480"/>
        <v>0</v>
      </c>
      <c r="CJ63" s="15">
        <v>0</v>
      </c>
      <c r="CK63" s="188">
        <f t="shared" si="1481"/>
        <v>0.98333333333333328</v>
      </c>
      <c r="CL63" s="188">
        <f t="shared" ref="CL63" si="1528">((CA63-CJ63)/$BZ$4)</f>
        <v>0.98333333333333328</v>
      </c>
      <c r="CM63" s="256">
        <f t="shared" si="1482"/>
        <v>4.3859649122807015E-2</v>
      </c>
      <c r="CN63" s="305">
        <f t="shared" ref="CN63" si="1529">(CO63/($BZ$4*CP63))</f>
        <v>0.12301515151515151</v>
      </c>
      <c r="CO63" s="95">
        <f>[1]DISP_NOV!$M$134</f>
        <v>4871.3999999999996</v>
      </c>
      <c r="CP63" s="36">
        <v>55</v>
      </c>
      <c r="CS63" s="15">
        <v>4</v>
      </c>
      <c r="CT63" s="13">
        <f>[1]DISP_DIC!$D$134</f>
        <v>736</v>
      </c>
      <c r="CU63" s="299">
        <f>[1]DISP_DIC!$E$134</f>
        <v>234</v>
      </c>
      <c r="CV63" s="13">
        <f>[1]DISP_DIC!$F$134</f>
        <v>502</v>
      </c>
      <c r="CW63" s="13">
        <f>[1]DISP_DIC!$G$134</f>
        <v>0</v>
      </c>
      <c r="CX63" s="188">
        <f>(CW63/$CS$4)</f>
        <v>0</v>
      </c>
      <c r="CY63" s="13">
        <f>[1]DISP_DIC!$H$134</f>
        <v>0</v>
      </c>
      <c r="CZ63" s="188">
        <f>(CY63/$CS$4)</f>
        <v>0</v>
      </c>
      <c r="DA63" s="13">
        <f>[1]DISP_DIC!$I$134</f>
        <v>8</v>
      </c>
      <c r="DB63" s="188">
        <f>(DA63/$CS$4)</f>
        <v>1.0752688172043012E-2</v>
      </c>
      <c r="DC63" s="15">
        <v>0</v>
      </c>
      <c r="DD63" s="188">
        <f t="shared" si="439"/>
        <v>0.989247311827957</v>
      </c>
      <c r="DE63" s="188">
        <f t="shared" si="1483"/>
        <v>0.989247311827957</v>
      </c>
      <c r="DF63" s="256">
        <f t="shared" si="440"/>
        <v>0</v>
      </c>
      <c r="DG63" s="305">
        <f t="shared" si="1484"/>
        <v>0.2585557184750733</v>
      </c>
      <c r="DH63" s="95">
        <f>[1]DISP_DIC!$M$134</f>
        <v>10580.1</v>
      </c>
      <c r="DI63" s="36">
        <v>55</v>
      </c>
      <c r="DL63" s="15">
        <v>4</v>
      </c>
      <c r="DM63" s="13">
        <f>[2]DISP_ENE!$D$134</f>
        <v>737</v>
      </c>
      <c r="DN63" s="299">
        <f>[2]DISP_ENE!$E$134</f>
        <v>261</v>
      </c>
      <c r="DO63" s="13">
        <f>[2]DISP_ENE!$F$134</f>
        <v>476</v>
      </c>
      <c r="DP63" s="13">
        <f>[2]DISP_ENE!$G$134</f>
        <v>7</v>
      </c>
      <c r="DQ63" s="188">
        <f t="shared" si="1485"/>
        <v>9.4086021505376347E-3</v>
      </c>
      <c r="DR63" s="13">
        <f>[2]DISP_ENE!$H$134</f>
        <v>0</v>
      </c>
      <c r="DS63" s="188">
        <f>(DR63/$DL$4)</f>
        <v>0</v>
      </c>
      <c r="DT63" s="13">
        <f>[2]DISP_ENE!$I$134</f>
        <v>0</v>
      </c>
      <c r="DU63" s="188">
        <f t="shared" si="1486"/>
        <v>0</v>
      </c>
      <c r="DV63" s="15">
        <v>0</v>
      </c>
      <c r="DW63" s="188">
        <f t="shared" si="1487"/>
        <v>0.99059139784946237</v>
      </c>
      <c r="DX63" s="188">
        <f t="shared" ref="DX63" si="1530">((DM63-DV63)/$DL$4)</f>
        <v>0.99059139784946237</v>
      </c>
      <c r="DY63" s="256">
        <f t="shared" ref="DY63" si="1531">IF((AND(DN63=0,DP63=0)),0,(DP63+DV63)/(DN63+DP63+DV63))</f>
        <v>2.6119402985074626E-2</v>
      </c>
      <c r="DZ63" s="305">
        <f t="shared" si="1488"/>
        <v>0.25050830889540565</v>
      </c>
      <c r="EA63" s="95">
        <f>[2]DISP_ENE!$M$134</f>
        <v>10250.799999999999</v>
      </c>
      <c r="EB63" s="15">
        <v>55</v>
      </c>
      <c r="EE63" s="15">
        <v>4</v>
      </c>
      <c r="EF63" s="13">
        <f>[2]DISP_FEB!$D$134</f>
        <v>666</v>
      </c>
      <c r="EG63" s="299">
        <f>[2]DISP_FEB!$E$134</f>
        <v>234</v>
      </c>
      <c r="EH63" s="13">
        <f>[2]DISP_FEB!$F$134</f>
        <v>432</v>
      </c>
      <c r="EI63" s="13">
        <f>[2]DISP_FEB!$G$134</f>
        <v>30</v>
      </c>
      <c r="EJ63" s="188">
        <f t="shared" si="1489"/>
        <v>4.3103448275862072E-2</v>
      </c>
      <c r="EK63" s="13">
        <f>[2]DISP_FEB!$H$134</f>
        <v>0</v>
      </c>
      <c r="EL63" s="188">
        <f t="shared" si="1490"/>
        <v>0</v>
      </c>
      <c r="EM63" s="13">
        <f>[2]DISP_FEB!$I$134</f>
        <v>0</v>
      </c>
      <c r="EN63" s="188">
        <f t="shared" si="1491"/>
        <v>0</v>
      </c>
      <c r="EO63" s="15">
        <v>0</v>
      </c>
      <c r="EP63" s="188">
        <f t="shared" si="1517"/>
        <v>0.9568965517241379</v>
      </c>
      <c r="EQ63" s="162">
        <f t="shared" si="1492"/>
        <v>0.9568965517241379</v>
      </c>
      <c r="ER63" s="256">
        <f t="shared" si="1493"/>
        <v>0.11363636363636363</v>
      </c>
      <c r="ES63" s="305">
        <f t="shared" si="1494"/>
        <v>0.24399164054336467</v>
      </c>
      <c r="ET63" s="95">
        <f>[2]DISP_FEB!$M$134</f>
        <v>9340</v>
      </c>
      <c r="EU63" s="15">
        <v>55</v>
      </c>
      <c r="EX63" s="15">
        <v>4</v>
      </c>
      <c r="EY63" s="13">
        <f>[2]DISP_MAR!$D$134</f>
        <v>721</v>
      </c>
      <c r="EZ63" s="299">
        <f>[2]DISP_MAR!$E$134</f>
        <v>193</v>
      </c>
      <c r="FA63" s="13">
        <f>[2]DISP_MAR!$F$134</f>
        <v>528</v>
      </c>
      <c r="FB63" s="13">
        <f>[2]DISP_MAR!$G$134</f>
        <v>23</v>
      </c>
      <c r="FC63" s="188">
        <f t="shared" si="1495"/>
        <v>3.0913978494623656E-2</v>
      </c>
      <c r="FD63" s="13">
        <f>[2]DISP_MAR!$H$134</f>
        <v>0</v>
      </c>
      <c r="FE63" s="188">
        <f t="shared" si="1496"/>
        <v>0</v>
      </c>
      <c r="FF63" s="13">
        <f>[2]DISP_MAR!$I$134</f>
        <v>0</v>
      </c>
      <c r="FG63" s="188">
        <f t="shared" si="1497"/>
        <v>0</v>
      </c>
      <c r="FH63" s="15">
        <v>0</v>
      </c>
      <c r="FI63" s="188">
        <f t="shared" si="1498"/>
        <v>0.96908602150537637</v>
      </c>
      <c r="FJ63" s="162">
        <f t="shared" ref="FJ63" si="1532">((EY63-FH63)/$EX$4)</f>
        <v>0.96908602150537637</v>
      </c>
      <c r="FK63" s="256">
        <f>IF((AND(EZ63=0,FB63=0)),0,(FB63+FH63)/(EZ63+FB63+FH63))</f>
        <v>0.10648148148148148</v>
      </c>
      <c r="FL63" s="305">
        <f>(FM63/($EX$4*FN63))</f>
        <v>0.18677908113391983</v>
      </c>
      <c r="FM63" s="95">
        <f>[2]DISP_MAR!$M$134</f>
        <v>7643</v>
      </c>
      <c r="FN63" s="36">
        <v>55</v>
      </c>
      <c r="FQ63" s="15">
        <v>4</v>
      </c>
      <c r="FR63" s="13">
        <f>[2]DISP_ABR!$D$134</f>
        <v>471</v>
      </c>
      <c r="FS63" s="299">
        <f>[2]DISP_ABR!$E$134</f>
        <v>252</v>
      </c>
      <c r="FT63" s="13">
        <f>[2]DISP_ABR!$F$134</f>
        <v>219</v>
      </c>
      <c r="FU63" s="13">
        <f>[2]DISP_ABR!$G$134</f>
        <v>249</v>
      </c>
      <c r="FV63" s="188">
        <f t="shared" si="1499"/>
        <v>0.34583333333333333</v>
      </c>
      <c r="FW63" s="13">
        <f>[2]DISP_ABR!$H$134</f>
        <v>0</v>
      </c>
      <c r="FX63" s="188">
        <f t="shared" si="1500"/>
        <v>0</v>
      </c>
      <c r="FY63" s="13">
        <f>[2]DISP_ABR!$I$134</f>
        <v>0</v>
      </c>
      <c r="FZ63" s="188">
        <f t="shared" si="1501"/>
        <v>0</v>
      </c>
      <c r="GA63" s="15">
        <v>0</v>
      </c>
      <c r="GB63" s="188">
        <f t="shared" si="1502"/>
        <v>0.65416666666666667</v>
      </c>
      <c r="GC63" s="188">
        <f t="shared" ref="GC63" si="1533">((FR63-GA63)/$FQ$4)</f>
        <v>0.65416666666666667</v>
      </c>
      <c r="GD63" s="256">
        <f t="shared" si="1503"/>
        <v>0.49700598802395207</v>
      </c>
      <c r="GE63" s="305">
        <f t="shared" si="1504"/>
        <v>0.22318939393939391</v>
      </c>
      <c r="GF63" s="95">
        <f>[2]DISP_ABR!$M$134</f>
        <v>8838.2999999999993</v>
      </c>
      <c r="GG63" s="36">
        <v>55</v>
      </c>
      <c r="GJ63" s="15">
        <v>4</v>
      </c>
      <c r="GK63" s="13">
        <f>[2]DISP_MAY!D130</f>
        <v>0</v>
      </c>
      <c r="GL63" s="299">
        <f>[2]DISP_MAY!E130</f>
        <v>0</v>
      </c>
      <c r="GM63" s="13">
        <f>[2]DISP_MAY!F130</f>
        <v>0</v>
      </c>
      <c r="GN63" s="13">
        <f>[2]DISP_MAY!G130</f>
        <v>1488</v>
      </c>
      <c r="GO63" s="188">
        <f t="shared" si="1505"/>
        <v>2</v>
      </c>
      <c r="GP63" s="13">
        <f>[2]DISP_MAY!$H130</f>
        <v>0</v>
      </c>
      <c r="GQ63" s="188">
        <f t="shared" si="1506"/>
        <v>0</v>
      </c>
      <c r="GR63" s="13">
        <f>[2]DISP_MAY!$I130</f>
        <v>0</v>
      </c>
      <c r="GS63" s="188">
        <f t="shared" si="1507"/>
        <v>0</v>
      </c>
      <c r="GT63" s="15">
        <v>0</v>
      </c>
      <c r="GU63" s="188">
        <f>(GK63/$GJ$4)</f>
        <v>0</v>
      </c>
      <c r="GV63" s="188">
        <f t="shared" si="1508"/>
        <v>0</v>
      </c>
      <c r="GW63" s="256">
        <f t="shared" si="1406"/>
        <v>1</v>
      </c>
      <c r="GX63" s="305">
        <f t="shared" si="1509"/>
        <v>0</v>
      </c>
      <c r="GY63" s="95">
        <f>[2]DISP_MAY!$M130</f>
        <v>0</v>
      </c>
      <c r="GZ63" s="36">
        <v>55</v>
      </c>
      <c r="HC63" s="15">
        <v>4</v>
      </c>
      <c r="HD63" s="13">
        <f>[2]DISP_JUN!$D$134</f>
        <v>360</v>
      </c>
      <c r="HE63" s="299">
        <f>[2]DISP_JUN!$E$134</f>
        <v>120</v>
      </c>
      <c r="HF63" s="13">
        <f>[2]DISP_JUN!$F$134</f>
        <v>240</v>
      </c>
      <c r="HG63" s="13">
        <f>[2]DISP_JUN!$G$134</f>
        <v>360</v>
      </c>
      <c r="HH63" s="188">
        <f>(HG63/$HC$4)</f>
        <v>0.5</v>
      </c>
      <c r="HI63" s="13">
        <f>[2]DISP_JUN!$H$134</f>
        <v>0</v>
      </c>
      <c r="HJ63" s="188">
        <f>(HI63/$HC$4)</f>
        <v>0</v>
      </c>
      <c r="HK63" s="13">
        <f>[2]DISP_JUN!$I$134</f>
        <v>0</v>
      </c>
      <c r="HL63" s="188">
        <f>(HK63/$HC$4)</f>
        <v>0</v>
      </c>
      <c r="HM63" s="13">
        <v>127.25454545454544</v>
      </c>
      <c r="HN63" s="188">
        <f t="shared" ref="HN63" si="1534">(HD63/$HC$4)</f>
        <v>0.5</v>
      </c>
      <c r="HO63" s="188">
        <f t="shared" ref="HO63" si="1535">((HD63-HM63)/$HC$4)</f>
        <v>0.32325757575757574</v>
      </c>
      <c r="HP63" s="188">
        <f t="shared" ref="HP63" si="1536">IF((AND(HE63=0,HG63=0)),0,(HG63+HM63)/(HE63+HG63+HM63))</f>
        <v>0.80238929309260754</v>
      </c>
      <c r="HQ63" s="305">
        <f t="shared" ref="HQ63" si="1537">(HR63/($HC$4*HS63))</f>
        <v>0.11826515151515152</v>
      </c>
      <c r="HR63" s="95">
        <f>[2]DISP_JUN!$M$134</f>
        <v>4683.3</v>
      </c>
      <c r="HS63" s="36">
        <v>55</v>
      </c>
    </row>
    <row r="64" spans="1:228" ht="13.8" hidden="1" x14ac:dyDescent="0.3">
      <c r="B64" s="51" t="s">
        <v>37</v>
      </c>
      <c r="C64" s="52">
        <f>SUM(C60:C63)</f>
        <v>2726</v>
      </c>
      <c r="D64" s="300">
        <f t="shared" ref="D64:L64" si="1538">SUM(D60:D63)</f>
        <v>1375</v>
      </c>
      <c r="E64" s="52">
        <f>SUM(E60:E63)</f>
        <v>1351</v>
      </c>
      <c r="F64" s="52">
        <f t="shared" si="1538"/>
        <v>244</v>
      </c>
      <c r="G64" s="187">
        <f>(G60*R60+G61*R61+G62*R62+G63*R63)/R64</f>
        <v>8.1989247311827954E-2</v>
      </c>
      <c r="H64" s="52">
        <f t="shared" si="1538"/>
        <v>0</v>
      </c>
      <c r="I64" s="187">
        <f>(I60*R60+I61*R61+I62*R62+I63*R63)/R64</f>
        <v>0</v>
      </c>
      <c r="J64" s="53">
        <f>SUM(J60:J63)</f>
        <v>6</v>
      </c>
      <c r="K64" s="187">
        <f>(K60*R60+K61*R61+K62*R62+K63*R63)/R64</f>
        <v>2.0161290322580649E-3</v>
      </c>
      <c r="L64" s="52">
        <f t="shared" si="1538"/>
        <v>0</v>
      </c>
      <c r="M64" s="187">
        <f>(M60*R60+M61*R61+M62*R62+M63*R63)/R64</f>
        <v>0.91599462365591389</v>
      </c>
      <c r="N64" s="186">
        <f>(N60*R60+N61*R61+N62*R62+N63*R63)/R64</f>
        <v>0.91599462365591389</v>
      </c>
      <c r="O64" s="186">
        <f>(O60*R60+O61*R61+O62*R62+O63*R63)/R64</f>
        <v>0.13289760348583879</v>
      </c>
      <c r="P64" s="306">
        <f>(P60*R60+P61*R61+P62*R62+P63*R63)/R64</f>
        <v>0.39325146627565988</v>
      </c>
      <c r="Q64" s="90">
        <f>SUM(Q60:Q63)</f>
        <v>64367.399999999994</v>
      </c>
      <c r="R64" s="52">
        <f>SUM(R60:R63)</f>
        <v>220</v>
      </c>
      <c r="U64" s="59" t="s">
        <v>37</v>
      </c>
      <c r="V64" s="52">
        <f>SUM(V60:V63)</f>
        <v>2958</v>
      </c>
      <c r="W64" s="300">
        <f t="shared" ref="W64:AE64" si="1539">SUM(W60:W63)</f>
        <v>1048</v>
      </c>
      <c r="X64" s="52">
        <f>SUM(X60:X63)</f>
        <v>1910</v>
      </c>
      <c r="Y64" s="52">
        <f t="shared" si="1539"/>
        <v>4</v>
      </c>
      <c r="Z64" s="187">
        <f>(Z60*AK60+Z61*AK61+Z62*AK62+Z63*AK63)/AK64</f>
        <v>1.3440860215053765E-3</v>
      </c>
      <c r="AA64" s="52">
        <f t="shared" si="1539"/>
        <v>0</v>
      </c>
      <c r="AB64" s="187">
        <f>(AB60*AK60+AB61*AK61+AB62*AK62+AB63*AK63)/AK64</f>
        <v>0</v>
      </c>
      <c r="AC64" s="53">
        <f>SUM(AC60:AC63)</f>
        <v>14</v>
      </c>
      <c r="AD64" s="187">
        <f>(AD60*AK60+AD61*AK61+AD62*AK62+AD63*AK63)/AK64</f>
        <v>4.7043010752688174E-3</v>
      </c>
      <c r="AE64" s="52">
        <f t="shared" si="1539"/>
        <v>0</v>
      </c>
      <c r="AF64" s="187">
        <f>(AF60*AK60+AF61*AK61+AF62*AK62+AF63*AK63)/AK64</f>
        <v>0.99395161290322576</v>
      </c>
      <c r="AG64" s="186">
        <f>(AG60*AK60+AG61*AK61+AG62*AK62+AG63*AK63)/AK64</f>
        <v>0.99395161290322576</v>
      </c>
      <c r="AH64" s="186">
        <f>(AH60*AK60+AH61*AK61+AH62*AK62+AH63*AK63)/AK64</f>
        <v>3.3557046979865767E-3</v>
      </c>
      <c r="AI64" s="306">
        <f>(AI60*AK60+AI61*AK61+AI62*AK62+AI63*AK63)/AK64</f>
        <v>0.29129459921798628</v>
      </c>
      <c r="AJ64" s="90">
        <f>SUM(AJ60:AJ63)</f>
        <v>47679.100000000006</v>
      </c>
      <c r="AK64" s="52">
        <f>SUM(AK60:AK63)</f>
        <v>220</v>
      </c>
      <c r="AN64" s="59" t="s">
        <v>37</v>
      </c>
      <c r="AO64" s="52">
        <f>SUM(AO60:AO63)</f>
        <v>2869</v>
      </c>
      <c r="AP64" s="300">
        <f t="shared" ref="AP64" si="1540">SUM(AP60:AP63)</f>
        <v>713</v>
      </c>
      <c r="AQ64" s="52">
        <f>SUM(AQ60:AQ63)</f>
        <v>2156</v>
      </c>
      <c r="AR64" s="52">
        <f t="shared" ref="AR64" si="1541">SUM(AR60:AR63)</f>
        <v>0</v>
      </c>
      <c r="AS64" s="187">
        <f>(AS60*BD60+AS61*BD61+AS62*BD62+AS63*BD63)/BD64</f>
        <v>0</v>
      </c>
      <c r="AT64" s="52">
        <f t="shared" ref="AT64" si="1542">SUM(AT60:AT63)</f>
        <v>0</v>
      </c>
      <c r="AU64" s="187">
        <f>(AU60*BD60+AU61*BD61+AU62*BD62+AU63*BD63)/BD64</f>
        <v>0</v>
      </c>
      <c r="AV64" s="53">
        <f>SUM(AV60:AV63)</f>
        <v>11</v>
      </c>
      <c r="AW64" s="187">
        <f>(AW60*BD60+AW61*BD61+AW62*BD62+AW63*BD63)/BD64</f>
        <v>3.8194444444444443E-3</v>
      </c>
      <c r="AX64" s="52">
        <f t="shared" ref="AX64" si="1543">SUM(AX60:AX63)</f>
        <v>0</v>
      </c>
      <c r="AY64" s="187">
        <f>(AY60*BD60+AY61*BD61+AY62*BD62+AY63*BD63)/BD64</f>
        <v>0.99618055555555562</v>
      </c>
      <c r="AZ64" s="186">
        <f>(AZ60*BD60+AZ61*BD61+AZ62*BD62+AZ63*BD63)/BD64</f>
        <v>0.99618055555555562</v>
      </c>
      <c r="BA64" s="186">
        <f>(BA60*BD60+BA61*BD61+BA62*BD62+BA63*BD63)/BD64</f>
        <v>0</v>
      </c>
      <c r="BB64" s="306">
        <f>(BB60*BD60+BB61*BD61+BB62*BD62+BB63*BD63)/BD64</f>
        <v>0.20147348484848487</v>
      </c>
      <c r="BC64" s="90">
        <f>SUM(BC60:BC63)</f>
        <v>31913.4</v>
      </c>
      <c r="BD64" s="52">
        <f>SUM(BD60:BD63)</f>
        <v>220</v>
      </c>
      <c r="BG64" s="59" t="s">
        <v>37</v>
      </c>
      <c r="BH64" s="52">
        <f>SUM(BH60:BH63)</f>
        <v>2903</v>
      </c>
      <c r="BI64" s="300">
        <f t="shared" ref="BI64" si="1544">SUM(BI60:BI63)</f>
        <v>537</v>
      </c>
      <c r="BJ64" s="52">
        <f>SUM(BJ60:BJ63)</f>
        <v>2366</v>
      </c>
      <c r="BK64" s="52">
        <f t="shared" ref="BK64" si="1545">SUM(BK60:BK63)</f>
        <v>24.5</v>
      </c>
      <c r="BL64" s="187">
        <f>(BL60*BW60+BL61*BW61+BL62*BW62+BL63*BW63)/BW64</f>
        <v>8.2325268817204297E-3</v>
      </c>
      <c r="BM64" s="52">
        <f t="shared" ref="BM64" si="1546">SUM(BM60:BM63)</f>
        <v>0</v>
      </c>
      <c r="BN64" s="187">
        <f>(BN60*BW60+BN61*BW61+BN62*BW62+BN63*BW63)/BW64</f>
        <v>0</v>
      </c>
      <c r="BO64" s="53">
        <f>SUM(BO60:BO63)</f>
        <v>48.5</v>
      </c>
      <c r="BP64" s="187">
        <f>(BP60*BW60+BP61*BW61+BP62*BW62+BP63*BW63)/BW64</f>
        <v>1.6297043010752688E-2</v>
      </c>
      <c r="BQ64" s="52">
        <f t="shared" ref="BQ64" si="1547">SUM(BQ60:BQ63)</f>
        <v>0</v>
      </c>
      <c r="BR64" s="187">
        <f>(BR60*BW60+BR61*BW61+BR62*BW62+BR63*BW63)/BW64</f>
        <v>0.97547043010752699</v>
      </c>
      <c r="BS64" s="186">
        <f>(BS60*BW60+BS61*BW61+BS62*BW62+BS63*BW63)/BW64</f>
        <v>0.97547043010752699</v>
      </c>
      <c r="BT64" s="186">
        <f>(BT60*BW60+BT61*BW61+BT62*BW62+BT63*BW63)/BW64</f>
        <v>5.2042585928128098E-2</v>
      </c>
      <c r="BU64" s="306">
        <f>(BU60*BW60+BU61*BW61+BU62*BW62+BU63*BW63)/BW64</f>
        <v>0.14578812316715545</v>
      </c>
      <c r="BV64" s="90">
        <f>SUM(BV60:BV63)</f>
        <v>23862.6</v>
      </c>
      <c r="BW64" s="52">
        <f>SUM(BW60:BW63)</f>
        <v>220</v>
      </c>
      <c r="BZ64" s="59" t="s">
        <v>37</v>
      </c>
      <c r="CA64" s="52">
        <f>SUM(CA60:CA63)</f>
        <v>2804</v>
      </c>
      <c r="CB64" s="300">
        <f t="shared" ref="CB64" si="1548">SUM(CB60:CB63)</f>
        <v>364</v>
      </c>
      <c r="CC64" s="52">
        <f>SUM(CC60:CC63)</f>
        <v>2440</v>
      </c>
      <c r="CD64" s="52">
        <f t="shared" ref="CD64" si="1549">SUM(CD60:CD63)</f>
        <v>24</v>
      </c>
      <c r="CE64" s="187">
        <f>(CE60*CP60+CE61*CP61+CE62*CP62+CE63*CP63)/CP64</f>
        <v>8.3333333333333332E-3</v>
      </c>
      <c r="CF64" s="52">
        <f t="shared" ref="CF64" si="1550">SUM(CF60:CF63)</f>
        <v>45.25</v>
      </c>
      <c r="CG64" s="187">
        <f>(CG60*CP60+CG61*CP61+CG62*CP62+CG63*CP63)/CP64</f>
        <v>1.5711805555555555E-2</v>
      </c>
      <c r="CH64" s="53">
        <f>SUM(CH60:CH63)</f>
        <v>7</v>
      </c>
      <c r="CI64" s="187">
        <f>(CI60*CP60+CI61*CP61+CI62*CP62+CI63*CP63)/CP64</f>
        <v>2.4305555555555556E-3</v>
      </c>
      <c r="CJ64" s="52">
        <f t="shared" ref="CJ64" si="1551">SUM(CJ60:CJ63)</f>
        <v>0</v>
      </c>
      <c r="CK64" s="187">
        <f>(CK60*CP60+CK61*CP61+CK62*CP62+CK63*CP63)/CP64</f>
        <v>0.9736111111111112</v>
      </c>
      <c r="CL64" s="186">
        <f>(CL60*CP60+CL61*CP61+CL62*CP62+CL63*CP63)/CP64</f>
        <v>0.9736111111111112</v>
      </c>
      <c r="CM64" s="186">
        <f>(CM60*CP60+CM61*CP61+CM62*CP62+CM63*CP63)/CP64</f>
        <v>5.8546770431806693E-2</v>
      </c>
      <c r="CN64" s="306">
        <f>(CN60*CP60+CN61*CP61+CN62*CP62+CN63*CP63)/CP64</f>
        <v>0.10159090909090909</v>
      </c>
      <c r="CO64" s="90">
        <f>SUM(CO60:CO63)</f>
        <v>16091.999999999998</v>
      </c>
      <c r="CP64" s="52">
        <f>SUM(CP60:CP63)</f>
        <v>220</v>
      </c>
      <c r="CS64" s="59" t="s">
        <v>37</v>
      </c>
      <c r="CT64" s="52">
        <f>SUM(CT60:CT63)</f>
        <v>2871</v>
      </c>
      <c r="CU64" s="300">
        <f t="shared" ref="CU64" si="1552">SUM(CU60:CU63)</f>
        <v>816</v>
      </c>
      <c r="CV64" s="52">
        <f>SUM(CV60:CV63)</f>
        <v>2055</v>
      </c>
      <c r="CW64" s="52">
        <f t="shared" ref="CW64" si="1553">SUM(CW60:CW63)</f>
        <v>46</v>
      </c>
      <c r="CX64" s="187">
        <f>(CX60*DI60+CX61*DI61+CX62*DI62+CX63*DI63)/DI64</f>
        <v>1.5456989247311828E-2</v>
      </c>
      <c r="CY64" s="52">
        <f t="shared" ref="CY64" si="1554">SUM(CY60:CY63)</f>
        <v>19</v>
      </c>
      <c r="CZ64" s="187">
        <f>(CZ60*DI60+CZ61*DI61+CZ62*DI62+CZ63*DI63)/DI64</f>
        <v>6.3844086021505372E-3</v>
      </c>
      <c r="DA64" s="53">
        <f>SUM(DA60:DA63)</f>
        <v>40</v>
      </c>
      <c r="DB64" s="187">
        <f>(DB60*DI60+DB61*DI61+DB62*DI62+DB63*DI63)/DI64</f>
        <v>1.3440860215053764E-2</v>
      </c>
      <c r="DC64" s="52">
        <f t="shared" ref="DC64" si="1555">SUM(DC60:DC63)</f>
        <v>0</v>
      </c>
      <c r="DD64" s="187">
        <f>(DD60*DI60+DD61*DI61+DD62*DI62+DD63*DI63)/DI64</f>
        <v>0.96471774193548387</v>
      </c>
      <c r="DE64" s="186">
        <f>(DE60*DI60+DE61*DI61+DE62*DI62+DE63*DI63)/DI64</f>
        <v>0.96471774193548387</v>
      </c>
      <c r="DF64" s="186">
        <f>(DF60*DI60+DF61*DI61+DF62*DI62+DF63*DI63)/DI64</f>
        <v>4.3893129770992363E-2</v>
      </c>
      <c r="DG64" s="306">
        <f>(DG60*DI60+DG61*DI61+DG62*DI62+DG63*DI63)/DI64</f>
        <v>0.22208455522971651</v>
      </c>
      <c r="DH64" s="90">
        <f>SUM(DH60:DH63)</f>
        <v>36350.800000000003</v>
      </c>
      <c r="DI64" s="52">
        <f>SUM(DI60:DI63)</f>
        <v>220</v>
      </c>
      <c r="DL64" s="59" t="s">
        <v>37</v>
      </c>
      <c r="DM64" s="52">
        <f>SUM(DM60:DM63)</f>
        <v>2173</v>
      </c>
      <c r="DN64" s="300">
        <f t="shared" ref="DN64" si="1556">SUM(DN60:DN63)</f>
        <v>906</v>
      </c>
      <c r="DO64" s="52">
        <f>SUM(DO60:DO63)</f>
        <v>1267</v>
      </c>
      <c r="DP64" s="52">
        <f t="shared" ref="DP64" si="1557">SUM(DP60:DP63)</f>
        <v>49</v>
      </c>
      <c r="DQ64" s="187">
        <f>(DQ60*EB60+DQ61*EB61+DQ62*EB62+DQ63*EB63)/EB64</f>
        <v>1.6465053763440863E-2</v>
      </c>
      <c r="DR64" s="52">
        <f t="shared" ref="DR64" si="1558">SUM(DR60:DR63)</f>
        <v>0</v>
      </c>
      <c r="DS64" s="187">
        <f>(DS60*EB60+DS61*EB61+DS62*EB62+DS63*EB63)/EB64</f>
        <v>0</v>
      </c>
      <c r="DT64" s="53">
        <f>SUM(DT60:DT63)</f>
        <v>10</v>
      </c>
      <c r="DU64" s="187">
        <f>(DU60*EB60+DU61*EB61+DU62*EB62+DU63*EB63)/EB64</f>
        <v>3.3602150537634409E-3</v>
      </c>
      <c r="DV64" s="52">
        <f t="shared" ref="DV64" si="1559">SUM(DV60:DV63)</f>
        <v>0</v>
      </c>
      <c r="DW64" s="187">
        <f>(DW60*EB60+DW61*EB61+DW62*EB62+DW63*EB63)/EB64</f>
        <v>0.73017473118279563</v>
      </c>
      <c r="DX64" s="186">
        <f>(DX60*EB60+DX61*EB61+DX62*EB62+DX63*EB63)/EB64</f>
        <v>0.73017473118279563</v>
      </c>
      <c r="DY64" s="186">
        <f>(DY60*EB60+DY61*EB61+DY62*EB62+DY63*EB63)/EB64</f>
        <v>3.2714389399635238E-2</v>
      </c>
      <c r="DZ64" s="306">
        <f>(DZ60*EB60+DZ61*EB61+DZ62*EB62+DZ63*EB63)/EB64</f>
        <v>0.25034457478005867</v>
      </c>
      <c r="EA64" s="90">
        <f>SUM(EA60:EA63)</f>
        <v>40976.400000000001</v>
      </c>
      <c r="EB64" s="52">
        <f>SUM(EB60:EB63)</f>
        <v>220</v>
      </c>
      <c r="EE64" s="51" t="s">
        <v>37</v>
      </c>
      <c r="EF64" s="52">
        <f>SUM(EF60:EF63)</f>
        <v>2050</v>
      </c>
      <c r="EG64" s="300">
        <f t="shared" ref="EG64" si="1560">SUM(EG60:EG63)</f>
        <v>812</v>
      </c>
      <c r="EH64" s="52">
        <f>SUM(EH60:EH63)</f>
        <v>1238</v>
      </c>
      <c r="EI64" s="52">
        <f t="shared" ref="EI64" si="1561">SUM(EI60:EI63)</f>
        <v>38</v>
      </c>
      <c r="EJ64" s="187">
        <f>(EJ60*EU60+EJ61*EU61+EJ62*EU62+EJ63*EU63)/EU64</f>
        <v>1.3649425287356324E-2</v>
      </c>
      <c r="EK64" s="52">
        <f t="shared" ref="EK64" si="1562">SUM(EK60:EK63)</f>
        <v>0</v>
      </c>
      <c r="EL64" s="187">
        <f>(EL60*EU60+EL61*EU61+EL62*EU62+EL63*EU63)/EU64</f>
        <v>0</v>
      </c>
      <c r="EM64" s="53">
        <f>SUM(EM60:EM63)</f>
        <v>0</v>
      </c>
      <c r="EN64" s="187">
        <f>(EN60*EU60+EN61*EU61+EN62*EU62+EN63*EU63)/EU64</f>
        <v>0</v>
      </c>
      <c r="EO64" s="52">
        <f t="shared" ref="EO64" si="1563">SUM(EO60:EO63)</f>
        <v>0</v>
      </c>
      <c r="EP64" s="187">
        <f>(EP60*EU60+EP61*EU61+EP62*EU62+EP63*EU63)/EU64</f>
        <v>0.73635057471264376</v>
      </c>
      <c r="EQ64" s="163">
        <f>(EQ60*EU60+EQ61*EU61+EQ62*EU62+EQ63*EU63)/EU64</f>
        <v>0.73635057471264376</v>
      </c>
      <c r="ER64" s="186">
        <f>(ER60*EU60+ER61*EU61+ER62*EU62+ER63*EU63)/EU64</f>
        <v>3.4738204833141544E-2</v>
      </c>
      <c r="ES64" s="306">
        <f>(ES60*EU60+ES61*EU61+ES62*EU62+ES63*EU63)/EU64</f>
        <v>0.238212513061651</v>
      </c>
      <c r="ET64" s="90">
        <f>SUM(ET60:ET63)</f>
        <v>36475.1</v>
      </c>
      <c r="EU64" s="52">
        <f>SUM(EU60:EU63)</f>
        <v>220</v>
      </c>
      <c r="EX64" s="59" t="s">
        <v>37</v>
      </c>
      <c r="EY64" s="52">
        <f>SUM(EY60:EY63)</f>
        <v>2155</v>
      </c>
      <c r="EZ64" s="300">
        <f t="shared" ref="EZ64" si="1564">SUM(EZ60:EZ63)</f>
        <v>700</v>
      </c>
      <c r="FA64" s="52">
        <f>SUM(FA60:FA63)</f>
        <v>1455</v>
      </c>
      <c r="FB64" s="52">
        <f t="shared" ref="FB64" si="1565">SUM(FB60:FB63)</f>
        <v>77</v>
      </c>
      <c r="FC64" s="187">
        <f>(FC60*FN60+FC61*FN61+FC62*FN62+FC63*FN63)/FN64</f>
        <v>2.5873655913978496E-2</v>
      </c>
      <c r="FD64" s="52">
        <f t="shared" ref="FD64" si="1566">SUM(FD60:FD63)</f>
        <v>0</v>
      </c>
      <c r="FE64" s="187">
        <f>(FE60*FN60+FE61*FN61+FE62*FN62+FE63*FN63)/FN64</f>
        <v>0</v>
      </c>
      <c r="FF64" s="53">
        <f>SUM(FF60:FF63)</f>
        <v>0</v>
      </c>
      <c r="FG64" s="187">
        <f>(FG60*FN60+FG61*FN61+FG62*FN62+FG63*FN63)/FN64</f>
        <v>0</v>
      </c>
      <c r="FH64" s="52">
        <f t="shared" ref="FH64" si="1567">SUM(FH60:FH63)</f>
        <v>0</v>
      </c>
      <c r="FI64" s="187">
        <f>(FI60*FN60+FI61*FN61+FI62*FN62+FI63*FN63)/FN64</f>
        <v>0.7241263440860215</v>
      </c>
      <c r="FJ64" s="163">
        <f>(FJ60*FN60+FJ61*FN61+FJ62*FN62+FJ63*FN63)/FN64</f>
        <v>0.7241263440860215</v>
      </c>
      <c r="FK64" s="186">
        <f>(FK60*FN60+FK61*FN61+FK62*FN62+FK63*FN63)/FN64</f>
        <v>7.3495370370370364E-2</v>
      </c>
      <c r="FL64" s="306">
        <f>(FL60*FN60+FL61*FN61+FL62*FN62+FL63*FN63)/FN64</f>
        <v>0.18969330400782014</v>
      </c>
      <c r="FM64" s="90">
        <f>SUM(FM60:FM63)</f>
        <v>31049</v>
      </c>
      <c r="FN64" s="52">
        <f>SUM(FN60:FN63)</f>
        <v>220</v>
      </c>
      <c r="FQ64" s="59" t="s">
        <v>37</v>
      </c>
      <c r="FR64" s="152">
        <f>SUM(FR60:FR63)</f>
        <v>1876</v>
      </c>
      <c r="FS64" s="309">
        <f t="shared" ref="FS64" si="1568">SUM(FS60:FS63)</f>
        <v>1080</v>
      </c>
      <c r="FT64" s="52">
        <f>SUM(FT60:FT63)</f>
        <v>796</v>
      </c>
      <c r="FU64" s="52">
        <f t="shared" ref="FU64" si="1569">SUM(FU60:FU63)</f>
        <v>279</v>
      </c>
      <c r="FV64" s="187">
        <f>(FV60*GG60+FV61*GG61+FV62*GG62+FV63*GG63)/GG64</f>
        <v>9.6875000000000003E-2</v>
      </c>
      <c r="FW64" s="52">
        <f t="shared" ref="FW64" si="1570">SUM(FW60:FW63)</f>
        <v>5</v>
      </c>
      <c r="FX64" s="187">
        <f>(FX60*GG60+FX61*GG61+FX62*GG62+FX63*GG63)/GG64</f>
        <v>1.736111111111111E-3</v>
      </c>
      <c r="FY64" s="53">
        <f>SUM(FY60:FY63)</f>
        <v>0</v>
      </c>
      <c r="FZ64" s="187">
        <f>(FZ60*GG60+FZ61*GG61+FZ62*GG62+FZ63*GG63)/GG64</f>
        <v>0</v>
      </c>
      <c r="GA64" s="52">
        <f t="shared" ref="GA64" si="1571">SUM(GA60:GA63)</f>
        <v>0</v>
      </c>
      <c r="GB64" s="187">
        <f>(GB60*GG60+GB61*GG61+GB62*GG62+GB63*GG63)/GG64</f>
        <v>0.6513888888888888</v>
      </c>
      <c r="GC64" s="186">
        <f>(GC60*GG60+GC61*GG61+GC62*GG62+GC63*GG63)/GG64</f>
        <v>0.6513888888888888</v>
      </c>
      <c r="GD64" s="186">
        <f>(GD60*GG60+GD61*GG61+GD62*GG62+GD63*GG63)/GG64</f>
        <v>0.14020894381449867</v>
      </c>
      <c r="GE64" s="306">
        <f>(GE60*GG60+GE61*GG61+GE62*GG62+GE63*GG63)/GG64</f>
        <v>0.26188952020202022</v>
      </c>
      <c r="GF64" s="90">
        <f>SUM(GF60:GF63)</f>
        <v>41483.300000000003</v>
      </c>
      <c r="GG64" s="52">
        <f>SUM(GG60:GG63)</f>
        <v>220</v>
      </c>
      <c r="GJ64" s="51" t="s">
        <v>37</v>
      </c>
      <c r="GK64" s="52">
        <f>SUM(GK60:GK63)</f>
        <v>0</v>
      </c>
      <c r="GL64" s="300">
        <f t="shared" ref="GL64" si="1572">SUM(GL60:GL63)</f>
        <v>0</v>
      </c>
      <c r="GM64" s="52">
        <f>SUM(GM60:GM63)</f>
        <v>0</v>
      </c>
      <c r="GN64" s="52">
        <f t="shared" ref="GN64" si="1573">SUM(GN60:GN63)</f>
        <v>2232</v>
      </c>
      <c r="GO64" s="187">
        <f>(GO60*GZ60+GO61*GZ61+GO62*GZ62+GO63*GZ63)/GZ64</f>
        <v>0.75</v>
      </c>
      <c r="GP64" s="52">
        <f t="shared" ref="GP64" si="1574">SUM(GP60:GP63)</f>
        <v>0</v>
      </c>
      <c r="GQ64" s="187">
        <f>(GQ60*GZ60+GQ61*GZ61+GQ62*GZ62+GQ63*GZ63)/GZ64</f>
        <v>0</v>
      </c>
      <c r="GR64" s="53">
        <f>SUM(GR60:GR63)</f>
        <v>0</v>
      </c>
      <c r="GS64" s="187">
        <f>(GS60*GZ60+GS61*GZ61+GS62*GZ62+GS63*GZ63)/GZ64</f>
        <v>0</v>
      </c>
      <c r="GT64" s="52">
        <f t="shared" ref="GT64" si="1575">SUM(GT60:GT63)</f>
        <v>0</v>
      </c>
      <c r="GU64" s="187">
        <f>(GU60*GZ60+GU61*GZ61+GU62*GZ62+GU63*GZ63)/GZ64</f>
        <v>0</v>
      </c>
      <c r="GV64" s="186">
        <f>(GV60*GZ60+GV61*GZ61+GV62*GZ62+GV63*GZ63)/GZ64</f>
        <v>0</v>
      </c>
      <c r="GW64" s="186">
        <f>(GW60*GZ60+GW61*GZ61+GW62*GZ62+GW63*GZ63)/GZ64</f>
        <v>0.5</v>
      </c>
      <c r="GX64" s="306">
        <f>(GX60*GZ60+GX61*GZ61+GX62*GZ62+GX63*GZ63)/GZ64</f>
        <v>0</v>
      </c>
      <c r="GY64" s="90">
        <f>SUM(GY60:GY63)</f>
        <v>0</v>
      </c>
      <c r="GZ64" s="52">
        <f>SUM(GZ60:GZ63)</f>
        <v>220</v>
      </c>
      <c r="HC64" s="98" t="s">
        <v>37</v>
      </c>
      <c r="HD64" s="52">
        <f>SUM(HD60:HD63)</f>
        <v>1793</v>
      </c>
      <c r="HE64" s="300">
        <f t="shared" ref="HE64" si="1576">SUM(HE60:HE63)</f>
        <v>827</v>
      </c>
      <c r="HF64" s="52">
        <f>SUM(HF60:HF63)</f>
        <v>966</v>
      </c>
      <c r="HG64" s="52">
        <f t="shared" ref="HG64" si="1577">SUM(HG60:HG63)</f>
        <v>360</v>
      </c>
      <c r="HH64" s="187">
        <f>(HH60*HS60+HH61*HS61+HH62*HS62+HH63*HS63)/HS64</f>
        <v>0.125</v>
      </c>
      <c r="HI64" s="52">
        <f t="shared" ref="HI64" si="1578">SUM(HI60:HI63)</f>
        <v>7</v>
      </c>
      <c r="HJ64" s="187">
        <f>(HJ60*HS60+HJ61*HS61+HJ62*HS62+HJ63*HS63)/HS64</f>
        <v>2.4305555555555556E-3</v>
      </c>
      <c r="HK64" s="53">
        <f>SUM(HK60:HK63)</f>
        <v>0</v>
      </c>
      <c r="HL64" s="187">
        <f>(HL60*HS60+HL61*HS61+HL62*HS62+HL63*HS63)/HS64</f>
        <v>0</v>
      </c>
      <c r="HM64" s="53">
        <f t="shared" ref="HM64" si="1579">SUM(HM60:HM63)</f>
        <v>329.97818181818178</v>
      </c>
      <c r="HN64" s="187">
        <f>(HN60*HS60+HN61*HS61+HN62*HS62+HN63*HS63)/HS64</f>
        <v>0.6225694444444444</v>
      </c>
      <c r="HO64" s="186">
        <f>(HO60*HS60+HO61*HS61+HO62*HS62+HO63*HS63)/HS64</f>
        <v>0.50799368686868684</v>
      </c>
      <c r="HP64" s="186">
        <f>(HP60*HS60+HP61*HS61+HP62*HS62+HP63*HS63)/HS64</f>
        <v>0.27191685399123261</v>
      </c>
      <c r="HQ64" s="306">
        <f>(HQ60*HS60+HQ61*HS61+HQ62*HS62+HQ63*HS63)/HS64</f>
        <v>0.2167626262626263</v>
      </c>
      <c r="HR64" s="90">
        <f>SUM(HR60:HR63)</f>
        <v>34335.200000000004</v>
      </c>
      <c r="HS64" s="52">
        <f>SUM(HS60:HS63)</f>
        <v>220</v>
      </c>
    </row>
    <row r="65" spans="1:227" ht="13.8" hidden="1" x14ac:dyDescent="0.25">
      <c r="A65" s="16" t="s">
        <v>68</v>
      </c>
      <c r="B65" s="15" t="s">
        <v>69</v>
      </c>
      <c r="C65" s="15" t="s">
        <v>70</v>
      </c>
      <c r="D65" s="296" t="s">
        <v>70</v>
      </c>
      <c r="E65" s="15" t="s">
        <v>70</v>
      </c>
      <c r="F65" s="15" t="s">
        <v>70</v>
      </c>
      <c r="G65" s="15" t="s">
        <v>70</v>
      </c>
      <c r="H65" s="15" t="s">
        <v>70</v>
      </c>
      <c r="I65" s="15" t="s">
        <v>70</v>
      </c>
      <c r="J65" s="15" t="s">
        <v>70</v>
      </c>
      <c r="K65" s="15" t="s">
        <v>70</v>
      </c>
      <c r="L65" s="15" t="s">
        <v>70</v>
      </c>
      <c r="M65" s="15" t="s">
        <v>70</v>
      </c>
      <c r="N65" s="15" t="s">
        <v>70</v>
      </c>
      <c r="O65" s="15" t="s">
        <v>70</v>
      </c>
      <c r="P65" s="296" t="s">
        <v>70</v>
      </c>
      <c r="Q65" s="15" t="s">
        <v>70</v>
      </c>
      <c r="R65" s="15" t="s">
        <v>70</v>
      </c>
      <c r="T65" s="16" t="s">
        <v>68</v>
      </c>
      <c r="U65" s="15" t="s">
        <v>69</v>
      </c>
      <c r="V65" s="15" t="s">
        <v>70</v>
      </c>
      <c r="W65" s="296" t="s">
        <v>70</v>
      </c>
      <c r="X65" s="15" t="s">
        <v>70</v>
      </c>
      <c r="Y65" s="15" t="s">
        <v>70</v>
      </c>
      <c r="Z65" s="15" t="s">
        <v>70</v>
      </c>
      <c r="AA65" s="15" t="s">
        <v>70</v>
      </c>
      <c r="AB65" s="15" t="s">
        <v>70</v>
      </c>
      <c r="AC65" s="15" t="s">
        <v>70</v>
      </c>
      <c r="AD65" s="15" t="s">
        <v>70</v>
      </c>
      <c r="AE65" s="15" t="s">
        <v>70</v>
      </c>
      <c r="AF65" s="15" t="s">
        <v>70</v>
      </c>
      <c r="AG65" s="15" t="s">
        <v>70</v>
      </c>
      <c r="AH65" s="15" t="s">
        <v>70</v>
      </c>
      <c r="AI65" s="296" t="s">
        <v>70</v>
      </c>
      <c r="AJ65" s="15" t="s">
        <v>70</v>
      </c>
      <c r="AK65" s="15" t="s">
        <v>70</v>
      </c>
      <c r="AM65" s="16" t="s">
        <v>68</v>
      </c>
      <c r="AN65" s="15" t="s">
        <v>69</v>
      </c>
      <c r="AO65" s="15" t="s">
        <v>70</v>
      </c>
      <c r="AP65" s="296" t="s">
        <v>70</v>
      </c>
      <c r="AQ65" s="15" t="s">
        <v>70</v>
      </c>
      <c r="AR65" s="15" t="s">
        <v>70</v>
      </c>
      <c r="AS65" s="15" t="s">
        <v>70</v>
      </c>
      <c r="AT65" s="15" t="s">
        <v>70</v>
      </c>
      <c r="AU65" s="15" t="s">
        <v>70</v>
      </c>
      <c r="AV65" s="15" t="s">
        <v>70</v>
      </c>
      <c r="AW65" s="15" t="s">
        <v>70</v>
      </c>
      <c r="AX65" s="15" t="s">
        <v>70</v>
      </c>
      <c r="AY65" s="15" t="s">
        <v>70</v>
      </c>
      <c r="AZ65" s="15" t="s">
        <v>70</v>
      </c>
      <c r="BA65" s="15" t="s">
        <v>70</v>
      </c>
      <c r="BB65" s="296" t="s">
        <v>70</v>
      </c>
      <c r="BC65" s="15" t="s">
        <v>70</v>
      </c>
      <c r="BD65" s="15" t="s">
        <v>70</v>
      </c>
      <c r="BF65" s="16" t="s">
        <v>68</v>
      </c>
      <c r="BG65" s="15" t="s">
        <v>69</v>
      </c>
      <c r="BH65" s="15" t="s">
        <v>70</v>
      </c>
      <c r="BI65" s="296" t="s">
        <v>70</v>
      </c>
      <c r="BJ65" s="15" t="s">
        <v>70</v>
      </c>
      <c r="BK65" s="15" t="s">
        <v>70</v>
      </c>
      <c r="BL65" s="15" t="s">
        <v>70</v>
      </c>
      <c r="BM65" s="15" t="s">
        <v>70</v>
      </c>
      <c r="BN65" s="15" t="s">
        <v>70</v>
      </c>
      <c r="BO65" s="15" t="s">
        <v>70</v>
      </c>
      <c r="BP65" s="15" t="s">
        <v>70</v>
      </c>
      <c r="BQ65" s="15" t="s">
        <v>70</v>
      </c>
      <c r="BR65" s="78" t="s">
        <v>70</v>
      </c>
      <c r="BS65" s="15" t="s">
        <v>70</v>
      </c>
      <c r="BT65" s="15" t="s">
        <v>70</v>
      </c>
      <c r="BU65" s="296" t="s">
        <v>70</v>
      </c>
      <c r="BV65" s="15" t="s">
        <v>70</v>
      </c>
      <c r="BW65" s="15" t="s">
        <v>70</v>
      </c>
      <c r="BY65" s="16" t="s">
        <v>68</v>
      </c>
      <c r="BZ65" s="15" t="s">
        <v>69</v>
      </c>
      <c r="CA65" s="15" t="s">
        <v>70</v>
      </c>
      <c r="CB65" s="296" t="s">
        <v>70</v>
      </c>
      <c r="CC65" s="15" t="s">
        <v>70</v>
      </c>
      <c r="CD65" s="15" t="s">
        <v>70</v>
      </c>
      <c r="CE65" s="15" t="s">
        <v>70</v>
      </c>
      <c r="CF65" s="15" t="s">
        <v>70</v>
      </c>
      <c r="CG65" s="15" t="s">
        <v>70</v>
      </c>
      <c r="CH65" s="15" t="s">
        <v>70</v>
      </c>
      <c r="CI65" s="15" t="s">
        <v>70</v>
      </c>
      <c r="CJ65" s="15" t="s">
        <v>70</v>
      </c>
      <c r="CK65" s="15" t="s">
        <v>70</v>
      </c>
      <c r="CL65" s="15" t="s">
        <v>70</v>
      </c>
      <c r="CM65" s="15" t="s">
        <v>70</v>
      </c>
      <c r="CN65" s="296" t="s">
        <v>70</v>
      </c>
      <c r="CO65" s="15" t="s">
        <v>70</v>
      </c>
      <c r="CP65" s="15" t="s">
        <v>70</v>
      </c>
      <c r="CR65" s="16" t="s">
        <v>68</v>
      </c>
      <c r="CS65" s="15" t="s">
        <v>69</v>
      </c>
      <c r="CT65" s="15" t="s">
        <v>70</v>
      </c>
      <c r="CU65" s="296" t="s">
        <v>70</v>
      </c>
      <c r="CV65" s="15" t="s">
        <v>70</v>
      </c>
      <c r="CW65" s="15" t="s">
        <v>70</v>
      </c>
      <c r="CX65" s="15" t="s">
        <v>70</v>
      </c>
      <c r="CY65" s="15" t="s">
        <v>70</v>
      </c>
      <c r="CZ65" s="15" t="s">
        <v>70</v>
      </c>
      <c r="DA65" s="15" t="s">
        <v>70</v>
      </c>
      <c r="DB65" s="15" t="s">
        <v>70</v>
      </c>
      <c r="DC65" s="15" t="s">
        <v>70</v>
      </c>
      <c r="DD65" s="15" t="s">
        <v>70</v>
      </c>
      <c r="DE65" s="162" t="s">
        <v>70</v>
      </c>
      <c r="DF65" s="15" t="s">
        <v>70</v>
      </c>
      <c r="DG65" s="296" t="s">
        <v>70</v>
      </c>
      <c r="DH65" s="15" t="s">
        <v>70</v>
      </c>
      <c r="DI65" s="15" t="s">
        <v>70</v>
      </c>
      <c r="DK65" s="16" t="s">
        <v>68</v>
      </c>
      <c r="DL65" s="15" t="s">
        <v>69</v>
      </c>
      <c r="DM65" s="15" t="s">
        <v>70</v>
      </c>
      <c r="DN65" s="296" t="s">
        <v>70</v>
      </c>
      <c r="DO65" s="15" t="s">
        <v>70</v>
      </c>
      <c r="DP65" s="15" t="s">
        <v>70</v>
      </c>
      <c r="DQ65" s="15" t="s">
        <v>70</v>
      </c>
      <c r="DR65" s="15" t="s">
        <v>70</v>
      </c>
      <c r="DS65" s="15" t="s">
        <v>70</v>
      </c>
      <c r="DT65" s="15" t="s">
        <v>70</v>
      </c>
      <c r="DU65" s="15" t="s">
        <v>70</v>
      </c>
      <c r="DV65" s="15" t="s">
        <v>70</v>
      </c>
      <c r="DW65" s="15" t="s">
        <v>70</v>
      </c>
      <c r="DX65" s="15" t="s">
        <v>70</v>
      </c>
      <c r="DY65" s="15" t="s">
        <v>70</v>
      </c>
      <c r="DZ65" s="296" t="s">
        <v>70</v>
      </c>
      <c r="EA65" s="15" t="s">
        <v>70</v>
      </c>
      <c r="EB65" s="15" t="s">
        <v>70</v>
      </c>
      <c r="ED65" s="16" t="s">
        <v>68</v>
      </c>
      <c r="EE65" s="15" t="s">
        <v>69</v>
      </c>
      <c r="EF65" s="15" t="s">
        <v>70</v>
      </c>
      <c r="EG65" s="296" t="s">
        <v>70</v>
      </c>
      <c r="EH65" s="15" t="s">
        <v>70</v>
      </c>
      <c r="EI65" s="15" t="s">
        <v>70</v>
      </c>
      <c r="EJ65" s="15" t="s">
        <v>70</v>
      </c>
      <c r="EK65" s="15" t="s">
        <v>70</v>
      </c>
      <c r="EL65" s="15" t="s">
        <v>70</v>
      </c>
      <c r="EM65" s="15" t="s">
        <v>70</v>
      </c>
      <c r="EN65" s="15" t="s">
        <v>70</v>
      </c>
      <c r="EO65" s="15" t="s">
        <v>70</v>
      </c>
      <c r="EP65" s="15" t="s">
        <v>70</v>
      </c>
      <c r="EQ65" s="15" t="s">
        <v>70</v>
      </c>
      <c r="ER65" s="15" t="s">
        <v>70</v>
      </c>
      <c r="ES65" s="296" t="s">
        <v>70</v>
      </c>
      <c r="ET65" s="15" t="s">
        <v>70</v>
      </c>
      <c r="EU65" s="15" t="s">
        <v>70</v>
      </c>
      <c r="EW65" s="16" t="s">
        <v>68</v>
      </c>
      <c r="EX65" s="15" t="s">
        <v>69</v>
      </c>
      <c r="EY65" s="15" t="s">
        <v>70</v>
      </c>
      <c r="EZ65" s="296" t="s">
        <v>70</v>
      </c>
      <c r="FA65" s="15" t="s">
        <v>70</v>
      </c>
      <c r="FB65" s="15" t="s">
        <v>70</v>
      </c>
      <c r="FC65" s="15" t="s">
        <v>70</v>
      </c>
      <c r="FD65" s="15" t="s">
        <v>70</v>
      </c>
      <c r="FE65" s="15" t="s">
        <v>70</v>
      </c>
      <c r="FF65" s="15" t="s">
        <v>70</v>
      </c>
      <c r="FG65" s="15" t="s">
        <v>70</v>
      </c>
      <c r="FH65" s="15" t="s">
        <v>70</v>
      </c>
      <c r="FI65" s="15" t="s">
        <v>70</v>
      </c>
      <c r="FJ65" s="15" t="s">
        <v>70</v>
      </c>
      <c r="FK65" s="188" t="s">
        <v>70</v>
      </c>
      <c r="FL65" s="305" t="s">
        <v>70</v>
      </c>
      <c r="FM65" s="15">
        <v>0</v>
      </c>
      <c r="FN65" s="15" t="s">
        <v>70</v>
      </c>
      <c r="FP65" s="16" t="s">
        <v>68</v>
      </c>
      <c r="FQ65" s="15" t="s">
        <v>69</v>
      </c>
      <c r="FR65" s="13" t="str">
        <f>[2]DISP_ABR!$C$329</f>
        <v>AH</v>
      </c>
      <c r="FS65" s="299" t="str">
        <f>[2]DISP_ABR!$D$329</f>
        <v>SH</v>
      </c>
      <c r="FT65" s="13" t="str">
        <f>[2]DISP_ABR!$E$329</f>
        <v>RSH</v>
      </c>
      <c r="FU65" s="13" t="str">
        <f>[2]DISP_ABR!$F$329</f>
        <v>FOH</v>
      </c>
      <c r="FV65" s="188" t="e">
        <f t="shared" ref="FV65:FV78" si="1580">(FU65/$FQ$4)</f>
        <v>#VALUE!</v>
      </c>
      <c r="FW65" s="13" t="str">
        <f>[2]DISP_ABR!$G$329</f>
        <v>POH</v>
      </c>
      <c r="FX65" s="188" t="e">
        <f t="shared" ref="FX65:FX78" si="1581">(FW65/$FQ$4)</f>
        <v>#VALUE!</v>
      </c>
      <c r="FY65" s="13" t="str">
        <f>[2]DISP_ABR!$H$329</f>
        <v>MOH</v>
      </c>
      <c r="FZ65" s="188" t="e">
        <f t="shared" ref="FZ65:FZ78" si="1582">(FY65/$FQ$4)</f>
        <v>#VALUE!</v>
      </c>
      <c r="GA65" s="15">
        <v>0</v>
      </c>
      <c r="GB65" s="188" t="e">
        <f t="shared" ref="GB65:GB78" si="1583">(FR65/$FQ$4)</f>
        <v>#VALUE!</v>
      </c>
      <c r="GC65" s="188" t="e">
        <f>((FR65-GA65)/$FQ$4)</f>
        <v>#VALUE!</v>
      </c>
      <c r="GD65" s="256" t="e">
        <f t="shared" ref="GD65:GD78" si="1584">IF((AND(FS65=0,FU65=0)),0,(FU65+GA65)/(FS65+FU65+GA65))</f>
        <v>#VALUE!</v>
      </c>
      <c r="GE65" s="305" t="e">
        <f>(GF65/($FQ$4*GG65))</f>
        <v>#VALUE!</v>
      </c>
      <c r="GF65" s="88" t="str">
        <f>[2]DISP_ABR!$M329</f>
        <v>LOAD</v>
      </c>
      <c r="GG65" s="36">
        <v>25</v>
      </c>
      <c r="GI65" s="16" t="s">
        <v>68</v>
      </c>
      <c r="GJ65" s="15" t="s">
        <v>69</v>
      </c>
      <c r="GK65" s="13">
        <f>[2]DISP_MAY!C325</f>
        <v>0</v>
      </c>
      <c r="GL65" s="299">
        <f>[2]DISP_MAY!D325</f>
        <v>0</v>
      </c>
      <c r="GM65" s="13">
        <f>[2]DISP_MAY!E325</f>
        <v>0</v>
      </c>
      <c r="GN65" s="13">
        <f>[2]DISP_MAY!F325</f>
        <v>0</v>
      </c>
      <c r="GO65" s="188">
        <f t="shared" ref="GO65:GO78" si="1585">(GN65/$GJ$4)</f>
        <v>0</v>
      </c>
      <c r="GP65" s="13">
        <f>[2]DISP_MAY!$G325</f>
        <v>0</v>
      </c>
      <c r="GQ65" s="188">
        <f t="shared" ref="GQ65:GQ78" si="1586">(GP65/$GJ$4)</f>
        <v>0</v>
      </c>
      <c r="GR65" s="13">
        <f>[2]DISP_MAY!$H325</f>
        <v>0</v>
      </c>
      <c r="GS65" s="188">
        <f t="shared" ref="GS65:GS78" si="1587">(GR65/$GJ$4)</f>
        <v>0</v>
      </c>
      <c r="GT65" s="15">
        <v>0</v>
      </c>
      <c r="GU65" s="188">
        <f>(GK65/$GJ$4)</f>
        <v>0</v>
      </c>
      <c r="GV65" s="188">
        <f t="shared" ref="GV65:GV78" si="1588">((GK65-GT65)/$GJ$4)</f>
        <v>0</v>
      </c>
      <c r="GW65" s="256">
        <f t="shared" si="1406"/>
        <v>0</v>
      </c>
      <c r="GX65" s="305">
        <f>(GY65/($GJ$4*GZ65))</f>
        <v>0</v>
      </c>
      <c r="GY65" s="95">
        <f>[2]DISP_MAY!$M325</f>
        <v>0</v>
      </c>
      <c r="GZ65" s="36">
        <v>25</v>
      </c>
      <c r="HB65" s="16" t="s">
        <v>68</v>
      </c>
      <c r="HC65" s="15" t="s">
        <v>69</v>
      </c>
      <c r="HD65" s="13">
        <v>720</v>
      </c>
      <c r="HE65" s="299">
        <v>643</v>
      </c>
      <c r="HF65" s="13">
        <v>77</v>
      </c>
      <c r="HG65" s="13">
        <v>0</v>
      </c>
      <c r="HH65" s="188">
        <f>(HG65/$HC$4)</f>
        <v>0</v>
      </c>
      <c r="HI65" s="13">
        <v>0</v>
      </c>
      <c r="HJ65" s="188">
        <f>(HI65/$HC$4)</f>
        <v>0</v>
      </c>
      <c r="HK65" s="13">
        <v>0</v>
      </c>
      <c r="HL65" s="257">
        <v>0</v>
      </c>
      <c r="HM65" s="13">
        <v>26.899640000000037</v>
      </c>
      <c r="HN65" s="188">
        <f>(HD65/$HC$4)</f>
        <v>1</v>
      </c>
      <c r="HO65" s="188">
        <f>((HD65-HM65)/$HC$4)</f>
        <v>0.96263938888888878</v>
      </c>
      <c r="HP65" s="188">
        <f>IF((AND(HE65=0,HG65=0)),0,(HG65+HM65)/(HE65+HG65+HM65))</f>
        <v>4.0154731237055201E-2</v>
      </c>
      <c r="HQ65" s="305" t="e">
        <f>(HR65/($HC$4*HS65))</f>
        <v>#VALUE!</v>
      </c>
      <c r="HR65" s="95" t="str">
        <f>[2]DISP_JUN!$M$329</f>
        <v>LOAD</v>
      </c>
      <c r="HS65" s="36">
        <v>25</v>
      </c>
    </row>
    <row r="66" spans="1:227" ht="13.8" hidden="1" x14ac:dyDescent="0.25">
      <c r="B66" s="15" t="s">
        <v>71</v>
      </c>
      <c r="C66" s="15" t="s">
        <v>70</v>
      </c>
      <c r="D66" s="296" t="s">
        <v>70</v>
      </c>
      <c r="E66" s="15" t="s">
        <v>70</v>
      </c>
      <c r="F66" s="15" t="s">
        <v>70</v>
      </c>
      <c r="G66" s="15" t="s">
        <v>70</v>
      </c>
      <c r="H66" s="15" t="s">
        <v>70</v>
      </c>
      <c r="I66" s="15" t="s">
        <v>70</v>
      </c>
      <c r="J66" s="15" t="s">
        <v>70</v>
      </c>
      <c r="K66" s="15" t="s">
        <v>70</v>
      </c>
      <c r="L66" s="15" t="s">
        <v>70</v>
      </c>
      <c r="M66" s="15" t="s">
        <v>70</v>
      </c>
      <c r="N66" s="15" t="s">
        <v>70</v>
      </c>
      <c r="O66" s="15" t="s">
        <v>70</v>
      </c>
      <c r="P66" s="296" t="s">
        <v>70</v>
      </c>
      <c r="Q66" s="15" t="s">
        <v>70</v>
      </c>
      <c r="R66" s="15" t="s">
        <v>70</v>
      </c>
      <c r="U66" s="15" t="s">
        <v>71</v>
      </c>
      <c r="V66" s="15" t="s">
        <v>70</v>
      </c>
      <c r="W66" s="296" t="s">
        <v>70</v>
      </c>
      <c r="X66" s="15" t="s">
        <v>70</v>
      </c>
      <c r="Y66" s="15" t="s">
        <v>70</v>
      </c>
      <c r="Z66" s="15" t="s">
        <v>70</v>
      </c>
      <c r="AA66" s="15" t="s">
        <v>70</v>
      </c>
      <c r="AB66" s="15" t="s">
        <v>70</v>
      </c>
      <c r="AC66" s="15" t="s">
        <v>70</v>
      </c>
      <c r="AD66" s="15" t="s">
        <v>70</v>
      </c>
      <c r="AE66" s="15" t="s">
        <v>70</v>
      </c>
      <c r="AF66" s="15" t="s">
        <v>70</v>
      </c>
      <c r="AG66" s="15" t="s">
        <v>70</v>
      </c>
      <c r="AH66" s="15" t="s">
        <v>70</v>
      </c>
      <c r="AI66" s="296" t="s">
        <v>70</v>
      </c>
      <c r="AJ66" s="15" t="s">
        <v>70</v>
      </c>
      <c r="AK66" s="15" t="s">
        <v>70</v>
      </c>
      <c r="AN66" s="15" t="s">
        <v>71</v>
      </c>
      <c r="AO66" s="15" t="s">
        <v>70</v>
      </c>
      <c r="AP66" s="296" t="s">
        <v>70</v>
      </c>
      <c r="AQ66" s="15" t="s">
        <v>70</v>
      </c>
      <c r="AR66" s="15" t="s">
        <v>70</v>
      </c>
      <c r="AS66" s="15" t="s">
        <v>70</v>
      </c>
      <c r="AT66" s="15" t="s">
        <v>70</v>
      </c>
      <c r="AU66" s="15" t="s">
        <v>70</v>
      </c>
      <c r="AV66" s="15" t="s">
        <v>70</v>
      </c>
      <c r="AW66" s="15" t="s">
        <v>70</v>
      </c>
      <c r="AX66" s="15" t="s">
        <v>70</v>
      </c>
      <c r="AY66" s="15" t="s">
        <v>70</v>
      </c>
      <c r="AZ66" s="15" t="s">
        <v>70</v>
      </c>
      <c r="BA66" s="15" t="s">
        <v>70</v>
      </c>
      <c r="BB66" s="296" t="s">
        <v>70</v>
      </c>
      <c r="BC66" s="15" t="s">
        <v>70</v>
      </c>
      <c r="BD66" s="15" t="s">
        <v>70</v>
      </c>
      <c r="BG66" s="15" t="s">
        <v>71</v>
      </c>
      <c r="BH66" s="15" t="s">
        <v>70</v>
      </c>
      <c r="BI66" s="296" t="s">
        <v>70</v>
      </c>
      <c r="BJ66" s="15" t="s">
        <v>70</v>
      </c>
      <c r="BK66" s="15" t="s">
        <v>70</v>
      </c>
      <c r="BL66" s="15" t="s">
        <v>70</v>
      </c>
      <c r="BM66" s="15" t="s">
        <v>70</v>
      </c>
      <c r="BN66" s="15" t="s">
        <v>70</v>
      </c>
      <c r="BO66" s="15" t="s">
        <v>70</v>
      </c>
      <c r="BP66" s="15" t="s">
        <v>70</v>
      </c>
      <c r="BQ66" s="15" t="s">
        <v>70</v>
      </c>
      <c r="BR66" s="78" t="s">
        <v>70</v>
      </c>
      <c r="BS66" s="15" t="s">
        <v>70</v>
      </c>
      <c r="BT66" s="15" t="s">
        <v>70</v>
      </c>
      <c r="BU66" s="296" t="s">
        <v>70</v>
      </c>
      <c r="BV66" s="15" t="s">
        <v>70</v>
      </c>
      <c r="BW66" s="15" t="s">
        <v>70</v>
      </c>
      <c r="BZ66" s="15" t="s">
        <v>71</v>
      </c>
      <c r="CA66" s="15" t="s">
        <v>70</v>
      </c>
      <c r="CB66" s="296" t="s">
        <v>70</v>
      </c>
      <c r="CC66" s="15" t="s">
        <v>70</v>
      </c>
      <c r="CD66" s="15" t="s">
        <v>70</v>
      </c>
      <c r="CE66" s="15" t="s">
        <v>70</v>
      </c>
      <c r="CF66" s="15" t="s">
        <v>70</v>
      </c>
      <c r="CG66" s="15" t="s">
        <v>70</v>
      </c>
      <c r="CH66" s="15" t="s">
        <v>70</v>
      </c>
      <c r="CI66" s="15" t="s">
        <v>70</v>
      </c>
      <c r="CJ66" s="15" t="s">
        <v>70</v>
      </c>
      <c r="CK66" s="15" t="s">
        <v>70</v>
      </c>
      <c r="CL66" s="15" t="s">
        <v>70</v>
      </c>
      <c r="CM66" s="15" t="s">
        <v>70</v>
      </c>
      <c r="CN66" s="296" t="s">
        <v>70</v>
      </c>
      <c r="CO66" s="15" t="s">
        <v>70</v>
      </c>
      <c r="CP66" s="15" t="s">
        <v>70</v>
      </c>
      <c r="CS66" s="15" t="s">
        <v>71</v>
      </c>
      <c r="CT66" s="15" t="s">
        <v>70</v>
      </c>
      <c r="CU66" s="296" t="s">
        <v>70</v>
      </c>
      <c r="CV66" s="15" t="s">
        <v>70</v>
      </c>
      <c r="CW66" s="15" t="s">
        <v>70</v>
      </c>
      <c r="CX66" s="15" t="s">
        <v>70</v>
      </c>
      <c r="CY66" s="15" t="s">
        <v>70</v>
      </c>
      <c r="CZ66" s="15" t="s">
        <v>70</v>
      </c>
      <c r="DA66" s="15" t="s">
        <v>70</v>
      </c>
      <c r="DB66" s="15" t="s">
        <v>70</v>
      </c>
      <c r="DC66" s="15" t="s">
        <v>70</v>
      </c>
      <c r="DD66" s="15" t="s">
        <v>70</v>
      </c>
      <c r="DE66" s="162" t="s">
        <v>70</v>
      </c>
      <c r="DF66" s="15" t="s">
        <v>70</v>
      </c>
      <c r="DG66" s="296" t="s">
        <v>70</v>
      </c>
      <c r="DH66" s="15" t="s">
        <v>70</v>
      </c>
      <c r="DI66" s="15" t="s">
        <v>70</v>
      </c>
      <c r="DL66" s="15" t="s">
        <v>71</v>
      </c>
      <c r="DM66" s="15" t="s">
        <v>70</v>
      </c>
      <c r="DN66" s="296" t="s">
        <v>70</v>
      </c>
      <c r="DO66" s="15" t="s">
        <v>70</v>
      </c>
      <c r="DP66" s="15" t="s">
        <v>70</v>
      </c>
      <c r="DQ66" s="15" t="s">
        <v>70</v>
      </c>
      <c r="DR66" s="15" t="s">
        <v>70</v>
      </c>
      <c r="DS66" s="15" t="s">
        <v>70</v>
      </c>
      <c r="DT66" s="15" t="s">
        <v>70</v>
      </c>
      <c r="DU66" s="15" t="s">
        <v>70</v>
      </c>
      <c r="DV66" s="15" t="s">
        <v>70</v>
      </c>
      <c r="DW66" s="15" t="s">
        <v>70</v>
      </c>
      <c r="DX66" s="15" t="s">
        <v>70</v>
      </c>
      <c r="DY66" s="15" t="s">
        <v>70</v>
      </c>
      <c r="DZ66" s="296" t="s">
        <v>70</v>
      </c>
      <c r="EA66" s="15" t="s">
        <v>70</v>
      </c>
      <c r="EB66" s="15" t="s">
        <v>70</v>
      </c>
      <c r="EE66" s="15" t="s">
        <v>71</v>
      </c>
      <c r="EF66" s="15" t="s">
        <v>70</v>
      </c>
      <c r="EG66" s="296" t="s">
        <v>70</v>
      </c>
      <c r="EH66" s="15" t="s">
        <v>70</v>
      </c>
      <c r="EI66" s="15" t="s">
        <v>70</v>
      </c>
      <c r="EJ66" s="15" t="s">
        <v>70</v>
      </c>
      <c r="EK66" s="15" t="s">
        <v>70</v>
      </c>
      <c r="EL66" s="15" t="s">
        <v>70</v>
      </c>
      <c r="EM66" s="15" t="s">
        <v>70</v>
      </c>
      <c r="EN66" s="15" t="s">
        <v>70</v>
      </c>
      <c r="EO66" s="15" t="s">
        <v>70</v>
      </c>
      <c r="EP66" s="15" t="s">
        <v>70</v>
      </c>
      <c r="EQ66" s="15" t="s">
        <v>70</v>
      </c>
      <c r="ER66" s="15" t="s">
        <v>70</v>
      </c>
      <c r="ES66" s="296" t="s">
        <v>70</v>
      </c>
      <c r="ET66" s="15" t="s">
        <v>70</v>
      </c>
      <c r="EU66" s="15" t="s">
        <v>70</v>
      </c>
      <c r="EX66" s="15" t="s">
        <v>71</v>
      </c>
      <c r="EY66" s="15" t="s">
        <v>70</v>
      </c>
      <c r="EZ66" s="296" t="s">
        <v>70</v>
      </c>
      <c r="FA66" s="15" t="s">
        <v>70</v>
      </c>
      <c r="FB66" s="15" t="s">
        <v>70</v>
      </c>
      <c r="FC66" s="15" t="s">
        <v>70</v>
      </c>
      <c r="FD66" s="15" t="s">
        <v>70</v>
      </c>
      <c r="FE66" s="15" t="s">
        <v>70</v>
      </c>
      <c r="FF66" s="15" t="s">
        <v>70</v>
      </c>
      <c r="FG66" s="15" t="s">
        <v>70</v>
      </c>
      <c r="FH66" s="15" t="s">
        <v>70</v>
      </c>
      <c r="FI66" s="15" t="s">
        <v>70</v>
      </c>
      <c r="FJ66" s="15" t="s">
        <v>70</v>
      </c>
      <c r="FK66" s="188" t="s">
        <v>70</v>
      </c>
      <c r="FL66" s="305" t="s">
        <v>70</v>
      </c>
      <c r="FM66" s="15">
        <v>0</v>
      </c>
      <c r="FN66" s="15" t="s">
        <v>70</v>
      </c>
      <c r="FQ66" s="15" t="s">
        <v>71</v>
      </c>
      <c r="FR66" s="13">
        <f>[2]DISP_ABR!$C$330</f>
        <v>720</v>
      </c>
      <c r="FS66" s="299">
        <f>[2]DISP_ABR!$D$330</f>
        <v>691</v>
      </c>
      <c r="FT66" s="13">
        <f>[2]DISP_ABR!$E$330</f>
        <v>29</v>
      </c>
      <c r="FU66" s="13" t="str">
        <f>[2]DISP_ABR!$F$329</f>
        <v>FOH</v>
      </c>
      <c r="FV66" s="188" t="e">
        <f t="shared" si="1580"/>
        <v>#VALUE!</v>
      </c>
      <c r="FW66" s="13">
        <f>[2]DISP_ABR!$G$330</f>
        <v>0</v>
      </c>
      <c r="FX66" s="188">
        <f t="shared" si="1581"/>
        <v>0</v>
      </c>
      <c r="FY66" s="13">
        <f>[2]DISP_ABR!$H$330</f>
        <v>0</v>
      </c>
      <c r="FZ66" s="188">
        <f t="shared" si="1582"/>
        <v>0</v>
      </c>
      <c r="GA66" s="15">
        <v>0</v>
      </c>
      <c r="GB66" s="188">
        <f t="shared" si="1583"/>
        <v>1</v>
      </c>
      <c r="GC66" s="188">
        <f t="shared" ref="GC66" si="1589">((FR66-GA66)/$FQ$4)</f>
        <v>1</v>
      </c>
      <c r="GD66" s="256" t="e">
        <f t="shared" si="1584"/>
        <v>#VALUE!</v>
      </c>
      <c r="GE66" s="305">
        <f t="shared" ref="GE66:GE78" si="1590">(GF66/($FQ$4*GG66))</f>
        <v>0.9622222222222222</v>
      </c>
      <c r="GF66" s="88">
        <f>[2]DISP_ABR!$M330</f>
        <v>17320</v>
      </c>
      <c r="GG66" s="36">
        <v>25</v>
      </c>
      <c r="GJ66" s="15" t="s">
        <v>71</v>
      </c>
      <c r="GK66" s="13">
        <f>[2]DISP_MAY!C326</f>
        <v>0</v>
      </c>
      <c r="GL66" s="299">
        <f>[2]DISP_MAY!D326</f>
        <v>0</v>
      </c>
      <c r="GM66" s="13">
        <f>[2]DISP_MAY!E326</f>
        <v>0</v>
      </c>
      <c r="GN66" s="13">
        <f>[2]DISP_MAY!F326</f>
        <v>0</v>
      </c>
      <c r="GO66" s="188">
        <f t="shared" si="1585"/>
        <v>0</v>
      </c>
      <c r="GP66" s="13">
        <f>[2]DISP_MAY!$G326</f>
        <v>0</v>
      </c>
      <c r="GQ66" s="188">
        <f t="shared" si="1586"/>
        <v>0</v>
      </c>
      <c r="GR66" s="13">
        <f>[2]DISP_MAY!$H326</f>
        <v>0</v>
      </c>
      <c r="GS66" s="188">
        <f t="shared" si="1587"/>
        <v>0</v>
      </c>
      <c r="GT66" s="15">
        <v>0</v>
      </c>
      <c r="GU66" s="188">
        <f t="shared" ref="GU66:GU78" si="1591">(GK66/$GJ$4)</f>
        <v>0</v>
      </c>
      <c r="GV66" s="188">
        <f t="shared" si="1588"/>
        <v>0</v>
      </c>
      <c r="GW66" s="256">
        <f t="shared" si="1406"/>
        <v>0</v>
      </c>
      <c r="GX66" s="305">
        <f t="shared" ref="GX66:GX78" si="1592">(GY66/($GJ$4*GZ66))</f>
        <v>0</v>
      </c>
      <c r="GY66" s="95">
        <f>[2]DISP_MAY!$M326</f>
        <v>0</v>
      </c>
      <c r="GZ66" s="36">
        <v>25</v>
      </c>
      <c r="HC66" s="15" t="s">
        <v>71</v>
      </c>
      <c r="HD66" s="13">
        <v>720</v>
      </c>
      <c r="HE66" s="299">
        <v>644</v>
      </c>
      <c r="HF66" s="13">
        <v>76</v>
      </c>
      <c r="HG66" s="13">
        <v>0</v>
      </c>
      <c r="HH66" s="188">
        <f t="shared" ref="HH66:HJ78" si="1593">(HG66/$HC$4)</f>
        <v>0</v>
      </c>
      <c r="HI66" s="13">
        <v>0</v>
      </c>
      <c r="HJ66" s="188">
        <f t="shared" si="1593"/>
        <v>0</v>
      </c>
      <c r="HK66" s="13">
        <v>0</v>
      </c>
      <c r="HL66" s="257">
        <v>0</v>
      </c>
      <c r="HM66" s="13">
        <v>10.562960000000011</v>
      </c>
      <c r="HN66" s="188">
        <f t="shared" ref="HN66" si="1594">(HD66/$HC$4)</f>
        <v>1</v>
      </c>
      <c r="HO66" s="188">
        <f t="shared" ref="HO66" si="1595">((HD66-HM66)/$HC$4)</f>
        <v>0.9853292222222223</v>
      </c>
      <c r="HP66" s="188">
        <f t="shared" ref="HP66" si="1596">IF((AND(HE66=0,HG66=0)),0,(HG66+HM66)/(HE66+HG66+HM66))</f>
        <v>1.6137423969116754E-2</v>
      </c>
      <c r="HQ66" s="305">
        <f t="shared" ref="HQ66" si="1597">(HR66/($HC$4*HS66))</f>
        <v>0.85569494444444449</v>
      </c>
      <c r="HR66" s="95">
        <f>[2]DISP_JUN!$M$330</f>
        <v>15402.509</v>
      </c>
      <c r="HS66" s="36">
        <v>25</v>
      </c>
    </row>
    <row r="67" spans="1:227" ht="13.8" hidden="1" x14ac:dyDescent="0.25">
      <c r="B67" s="15" t="s">
        <v>72</v>
      </c>
      <c r="C67" s="15" t="s">
        <v>70</v>
      </c>
      <c r="D67" s="296" t="s">
        <v>70</v>
      </c>
      <c r="E67" s="15" t="s">
        <v>70</v>
      </c>
      <c r="F67" s="15" t="s">
        <v>70</v>
      </c>
      <c r="G67" s="15" t="s">
        <v>70</v>
      </c>
      <c r="H67" s="15" t="s">
        <v>70</v>
      </c>
      <c r="I67" s="15" t="s">
        <v>70</v>
      </c>
      <c r="J67" s="15" t="s">
        <v>70</v>
      </c>
      <c r="K67" s="15" t="s">
        <v>70</v>
      </c>
      <c r="L67" s="15" t="s">
        <v>70</v>
      </c>
      <c r="M67" s="15" t="s">
        <v>70</v>
      </c>
      <c r="N67" s="15" t="s">
        <v>70</v>
      </c>
      <c r="O67" s="15" t="s">
        <v>70</v>
      </c>
      <c r="P67" s="296" t="s">
        <v>70</v>
      </c>
      <c r="Q67" s="15" t="s">
        <v>70</v>
      </c>
      <c r="R67" s="15" t="s">
        <v>70</v>
      </c>
      <c r="U67" s="15" t="s">
        <v>72</v>
      </c>
      <c r="V67" s="15" t="s">
        <v>70</v>
      </c>
      <c r="W67" s="296" t="s">
        <v>70</v>
      </c>
      <c r="X67" s="15" t="s">
        <v>70</v>
      </c>
      <c r="Y67" s="15" t="s">
        <v>70</v>
      </c>
      <c r="Z67" s="15" t="s">
        <v>70</v>
      </c>
      <c r="AA67" s="15" t="s">
        <v>70</v>
      </c>
      <c r="AB67" s="15" t="s">
        <v>70</v>
      </c>
      <c r="AC67" s="15" t="s">
        <v>70</v>
      </c>
      <c r="AD67" s="15" t="s">
        <v>70</v>
      </c>
      <c r="AE67" s="15" t="s">
        <v>70</v>
      </c>
      <c r="AF67" s="15" t="s">
        <v>70</v>
      </c>
      <c r="AG67" s="15" t="s">
        <v>70</v>
      </c>
      <c r="AH67" s="15" t="s">
        <v>70</v>
      </c>
      <c r="AI67" s="296" t="s">
        <v>70</v>
      </c>
      <c r="AJ67" s="15" t="s">
        <v>70</v>
      </c>
      <c r="AK67" s="15" t="s">
        <v>70</v>
      </c>
      <c r="AN67" s="15" t="s">
        <v>72</v>
      </c>
      <c r="AO67" s="15" t="s">
        <v>70</v>
      </c>
      <c r="AP67" s="296" t="s">
        <v>70</v>
      </c>
      <c r="AQ67" s="15" t="s">
        <v>70</v>
      </c>
      <c r="AR67" s="15" t="s">
        <v>70</v>
      </c>
      <c r="AS67" s="15" t="s">
        <v>70</v>
      </c>
      <c r="AT67" s="15" t="s">
        <v>70</v>
      </c>
      <c r="AU67" s="15" t="s">
        <v>70</v>
      </c>
      <c r="AV67" s="15" t="s">
        <v>70</v>
      </c>
      <c r="AW67" s="15" t="s">
        <v>70</v>
      </c>
      <c r="AX67" s="15" t="s">
        <v>70</v>
      </c>
      <c r="AY67" s="15" t="s">
        <v>70</v>
      </c>
      <c r="AZ67" s="15" t="s">
        <v>70</v>
      </c>
      <c r="BA67" s="15" t="s">
        <v>70</v>
      </c>
      <c r="BB67" s="296" t="s">
        <v>70</v>
      </c>
      <c r="BC67" s="15" t="s">
        <v>70</v>
      </c>
      <c r="BD67" s="15" t="s">
        <v>70</v>
      </c>
      <c r="BG67" s="15" t="s">
        <v>72</v>
      </c>
      <c r="BH67" s="15" t="s">
        <v>70</v>
      </c>
      <c r="BI67" s="296" t="s">
        <v>70</v>
      </c>
      <c r="BJ67" s="15" t="s">
        <v>70</v>
      </c>
      <c r="BK67" s="15" t="s">
        <v>70</v>
      </c>
      <c r="BL67" s="15" t="s">
        <v>70</v>
      </c>
      <c r="BM67" s="15" t="s">
        <v>70</v>
      </c>
      <c r="BN67" s="15" t="s">
        <v>70</v>
      </c>
      <c r="BO67" s="15" t="s">
        <v>70</v>
      </c>
      <c r="BP67" s="15" t="s">
        <v>70</v>
      </c>
      <c r="BQ67" s="15" t="s">
        <v>70</v>
      </c>
      <c r="BR67" s="78" t="s">
        <v>70</v>
      </c>
      <c r="BS67" s="15" t="s">
        <v>70</v>
      </c>
      <c r="BT67" s="15" t="s">
        <v>70</v>
      </c>
      <c r="BU67" s="296" t="s">
        <v>70</v>
      </c>
      <c r="BV67" s="15" t="s">
        <v>70</v>
      </c>
      <c r="BW67" s="15" t="s">
        <v>70</v>
      </c>
      <c r="BZ67" s="15" t="s">
        <v>72</v>
      </c>
      <c r="CA67" s="15" t="s">
        <v>70</v>
      </c>
      <c r="CB67" s="296" t="s">
        <v>70</v>
      </c>
      <c r="CC67" s="15" t="s">
        <v>70</v>
      </c>
      <c r="CD67" s="15" t="s">
        <v>70</v>
      </c>
      <c r="CE67" s="15" t="s">
        <v>70</v>
      </c>
      <c r="CF67" s="15" t="s">
        <v>70</v>
      </c>
      <c r="CG67" s="15" t="s">
        <v>70</v>
      </c>
      <c r="CH67" s="15" t="s">
        <v>70</v>
      </c>
      <c r="CI67" s="15" t="s">
        <v>70</v>
      </c>
      <c r="CJ67" s="15" t="s">
        <v>70</v>
      </c>
      <c r="CK67" s="15" t="s">
        <v>70</v>
      </c>
      <c r="CL67" s="15" t="s">
        <v>70</v>
      </c>
      <c r="CM67" s="15" t="s">
        <v>70</v>
      </c>
      <c r="CN67" s="296" t="s">
        <v>70</v>
      </c>
      <c r="CO67" s="15" t="s">
        <v>70</v>
      </c>
      <c r="CP67" s="15" t="s">
        <v>70</v>
      </c>
      <c r="CS67" s="15" t="s">
        <v>72</v>
      </c>
      <c r="CT67" s="15" t="s">
        <v>70</v>
      </c>
      <c r="CU67" s="296" t="s">
        <v>70</v>
      </c>
      <c r="CV67" s="15" t="s">
        <v>70</v>
      </c>
      <c r="CW67" s="15" t="s">
        <v>70</v>
      </c>
      <c r="CX67" s="15" t="s">
        <v>70</v>
      </c>
      <c r="CY67" s="15" t="s">
        <v>70</v>
      </c>
      <c r="CZ67" s="15" t="s">
        <v>70</v>
      </c>
      <c r="DA67" s="15" t="s">
        <v>70</v>
      </c>
      <c r="DB67" s="15" t="s">
        <v>70</v>
      </c>
      <c r="DC67" s="15" t="s">
        <v>70</v>
      </c>
      <c r="DD67" s="15" t="s">
        <v>70</v>
      </c>
      <c r="DE67" s="162" t="s">
        <v>70</v>
      </c>
      <c r="DF67" s="15" t="s">
        <v>70</v>
      </c>
      <c r="DG67" s="296" t="s">
        <v>70</v>
      </c>
      <c r="DH67" s="15" t="s">
        <v>70</v>
      </c>
      <c r="DI67" s="15" t="s">
        <v>70</v>
      </c>
      <c r="DL67" s="15" t="s">
        <v>72</v>
      </c>
      <c r="DM67" s="15" t="s">
        <v>70</v>
      </c>
      <c r="DN67" s="296" t="s">
        <v>70</v>
      </c>
      <c r="DO67" s="15" t="s">
        <v>70</v>
      </c>
      <c r="DP67" s="15" t="s">
        <v>70</v>
      </c>
      <c r="DQ67" s="15" t="s">
        <v>70</v>
      </c>
      <c r="DR67" s="15" t="s">
        <v>70</v>
      </c>
      <c r="DS67" s="15" t="s">
        <v>70</v>
      </c>
      <c r="DT67" s="15" t="s">
        <v>70</v>
      </c>
      <c r="DU67" s="15" t="s">
        <v>70</v>
      </c>
      <c r="DV67" s="15" t="s">
        <v>70</v>
      </c>
      <c r="DW67" s="15" t="s">
        <v>70</v>
      </c>
      <c r="DX67" s="15" t="s">
        <v>70</v>
      </c>
      <c r="DY67" s="15" t="s">
        <v>70</v>
      </c>
      <c r="DZ67" s="296" t="s">
        <v>70</v>
      </c>
      <c r="EA67" s="15" t="s">
        <v>70</v>
      </c>
      <c r="EB67" s="15" t="s">
        <v>70</v>
      </c>
      <c r="EE67" s="15" t="s">
        <v>72</v>
      </c>
      <c r="EF67" s="15" t="s">
        <v>70</v>
      </c>
      <c r="EG67" s="296" t="s">
        <v>70</v>
      </c>
      <c r="EH67" s="15" t="s">
        <v>70</v>
      </c>
      <c r="EI67" s="15" t="s">
        <v>70</v>
      </c>
      <c r="EJ67" s="15" t="s">
        <v>70</v>
      </c>
      <c r="EK67" s="15" t="s">
        <v>70</v>
      </c>
      <c r="EL67" s="15" t="s">
        <v>70</v>
      </c>
      <c r="EM67" s="15" t="s">
        <v>70</v>
      </c>
      <c r="EN67" s="15" t="s">
        <v>70</v>
      </c>
      <c r="EO67" s="15" t="s">
        <v>70</v>
      </c>
      <c r="EP67" s="15" t="s">
        <v>70</v>
      </c>
      <c r="EQ67" s="15" t="s">
        <v>70</v>
      </c>
      <c r="ER67" s="15" t="s">
        <v>70</v>
      </c>
      <c r="ES67" s="296" t="s">
        <v>70</v>
      </c>
      <c r="ET67" s="15" t="s">
        <v>70</v>
      </c>
      <c r="EU67" s="15" t="s">
        <v>70</v>
      </c>
      <c r="EX67" s="15" t="s">
        <v>72</v>
      </c>
      <c r="EY67" s="15" t="s">
        <v>70</v>
      </c>
      <c r="EZ67" s="296" t="s">
        <v>70</v>
      </c>
      <c r="FA67" s="15" t="s">
        <v>70</v>
      </c>
      <c r="FB67" s="15" t="s">
        <v>70</v>
      </c>
      <c r="FC67" s="15" t="s">
        <v>70</v>
      </c>
      <c r="FD67" s="15" t="s">
        <v>70</v>
      </c>
      <c r="FE67" s="15" t="s">
        <v>70</v>
      </c>
      <c r="FF67" s="15" t="s">
        <v>70</v>
      </c>
      <c r="FG67" s="15" t="s">
        <v>70</v>
      </c>
      <c r="FH67" s="15" t="s">
        <v>70</v>
      </c>
      <c r="FI67" s="15" t="s">
        <v>70</v>
      </c>
      <c r="FJ67" s="15" t="s">
        <v>70</v>
      </c>
      <c r="FK67" s="188" t="s">
        <v>70</v>
      </c>
      <c r="FL67" s="305" t="s">
        <v>70</v>
      </c>
      <c r="FM67" s="15">
        <v>0</v>
      </c>
      <c r="FN67" s="15" t="s">
        <v>70</v>
      </c>
      <c r="FQ67" s="15" t="s">
        <v>72</v>
      </c>
      <c r="FR67" s="13">
        <f>[2]DISP_ABR!$C$331</f>
        <v>720</v>
      </c>
      <c r="FS67" s="299">
        <f>[2]DISP_ABR!$D$331</f>
        <v>630</v>
      </c>
      <c r="FT67" s="13">
        <f>[2]DISP_ABR!$E$331</f>
        <v>90</v>
      </c>
      <c r="FU67" s="13" t="str">
        <f>[2]DISP_ABR!$F$329</f>
        <v>FOH</v>
      </c>
      <c r="FV67" s="188" t="e">
        <f t="shared" si="1580"/>
        <v>#VALUE!</v>
      </c>
      <c r="FW67" s="13">
        <f>[2]DISP_ABR!$G$331</f>
        <v>0</v>
      </c>
      <c r="FX67" s="188">
        <f t="shared" si="1581"/>
        <v>0</v>
      </c>
      <c r="FY67" s="13">
        <f>[2]DISP_ABR!$H$331</f>
        <v>0</v>
      </c>
      <c r="FZ67" s="188">
        <f t="shared" si="1582"/>
        <v>0</v>
      </c>
      <c r="GA67" s="15">
        <v>0</v>
      </c>
      <c r="GB67" s="188">
        <f t="shared" si="1583"/>
        <v>1</v>
      </c>
      <c r="GC67" s="188">
        <f>((FR67-GA67)/$FQ$4)</f>
        <v>1</v>
      </c>
      <c r="GD67" s="256" t="e">
        <f t="shared" si="1584"/>
        <v>#VALUE!</v>
      </c>
      <c r="GE67" s="305">
        <f t="shared" si="1590"/>
        <v>0.87961111111111112</v>
      </c>
      <c r="GF67" s="88">
        <f>[2]DISP_ABR!$M331</f>
        <v>15833</v>
      </c>
      <c r="GG67" s="36">
        <v>25</v>
      </c>
      <c r="GJ67" s="15" t="s">
        <v>72</v>
      </c>
      <c r="GK67" s="13">
        <f>[2]DISP_MAY!C327</f>
        <v>744</v>
      </c>
      <c r="GL67" s="299">
        <f>[2]DISP_MAY!D327</f>
        <v>0</v>
      </c>
      <c r="GM67" s="13">
        <f>[2]DISP_MAY!E327</f>
        <v>0</v>
      </c>
      <c r="GN67" s="13">
        <f>[2]DISP_MAY!F327</f>
        <v>0</v>
      </c>
      <c r="GO67" s="188">
        <f t="shared" si="1585"/>
        <v>0</v>
      </c>
      <c r="GP67" s="13">
        <f>[2]DISP_MAY!$G327</f>
        <v>0</v>
      </c>
      <c r="GQ67" s="188">
        <f t="shared" si="1586"/>
        <v>0</v>
      </c>
      <c r="GR67" s="13">
        <f>[2]DISP_MAY!$H327</f>
        <v>0</v>
      </c>
      <c r="GS67" s="188">
        <f t="shared" si="1587"/>
        <v>0</v>
      </c>
      <c r="GT67" s="15">
        <v>0</v>
      </c>
      <c r="GU67" s="188">
        <f t="shared" si="1591"/>
        <v>1</v>
      </c>
      <c r="GV67" s="188">
        <f t="shared" si="1588"/>
        <v>1</v>
      </c>
      <c r="GW67" s="256">
        <f t="shared" si="1406"/>
        <v>0</v>
      </c>
      <c r="GX67" s="305">
        <f t="shared" si="1592"/>
        <v>0</v>
      </c>
      <c r="GY67" s="95">
        <f>[2]DISP_MAY!$M327</f>
        <v>0</v>
      </c>
      <c r="GZ67" s="36">
        <v>25</v>
      </c>
      <c r="HC67" s="15" t="s">
        <v>72</v>
      </c>
      <c r="HD67" s="13">
        <v>205</v>
      </c>
      <c r="HE67" s="299">
        <v>205</v>
      </c>
      <c r="HF67" s="13">
        <v>0</v>
      </c>
      <c r="HG67" s="13">
        <v>515</v>
      </c>
      <c r="HH67" s="188">
        <f t="shared" si="1593"/>
        <v>0.71527777777777779</v>
      </c>
      <c r="HI67" s="13">
        <v>0</v>
      </c>
      <c r="HJ67" s="188">
        <f t="shared" si="1593"/>
        <v>0</v>
      </c>
      <c r="HK67" s="13">
        <v>0</v>
      </c>
      <c r="HL67" s="257">
        <v>0</v>
      </c>
      <c r="HM67" s="13">
        <v>13.673559999999993</v>
      </c>
      <c r="HN67" s="188">
        <f>(HD67/$HC$4)</f>
        <v>0.28472222222222221</v>
      </c>
      <c r="HO67" s="188">
        <f>((HD67-HM67)/$HC$4)</f>
        <v>0.26573116666666668</v>
      </c>
      <c r="HP67" s="188">
        <f>IF((AND(HE67=0,HG67=0)),0,(HG67+HM67)/(HE67+HG67+HM67))</f>
        <v>0.72058417915455475</v>
      </c>
      <c r="HQ67" s="305">
        <f>(HR67/($HC$4*HS67))</f>
        <v>0.87977366666666668</v>
      </c>
      <c r="HR67" s="95">
        <f>[2]DISP_JUN!$M$331</f>
        <v>15835.925999999999</v>
      </c>
      <c r="HS67" s="36">
        <v>25</v>
      </c>
    </row>
    <row r="68" spans="1:227" ht="13.8" hidden="1" x14ac:dyDescent="0.25">
      <c r="B68" s="15" t="s">
        <v>73</v>
      </c>
      <c r="C68" s="15" t="s">
        <v>70</v>
      </c>
      <c r="D68" s="296" t="s">
        <v>70</v>
      </c>
      <c r="E68" s="15" t="s">
        <v>70</v>
      </c>
      <c r="F68" s="15" t="s">
        <v>70</v>
      </c>
      <c r="G68" s="15" t="s">
        <v>70</v>
      </c>
      <c r="H68" s="15" t="s">
        <v>70</v>
      </c>
      <c r="I68" s="15" t="s">
        <v>70</v>
      </c>
      <c r="J68" s="15" t="s">
        <v>70</v>
      </c>
      <c r="K68" s="15" t="s">
        <v>70</v>
      </c>
      <c r="L68" s="15" t="s">
        <v>70</v>
      </c>
      <c r="M68" s="15" t="s">
        <v>70</v>
      </c>
      <c r="N68" s="15" t="s">
        <v>70</v>
      </c>
      <c r="O68" s="15" t="s">
        <v>70</v>
      </c>
      <c r="P68" s="296" t="s">
        <v>70</v>
      </c>
      <c r="Q68" s="15" t="s">
        <v>70</v>
      </c>
      <c r="R68" s="15" t="s">
        <v>70</v>
      </c>
      <c r="U68" s="15" t="s">
        <v>73</v>
      </c>
      <c r="V68" s="15" t="s">
        <v>70</v>
      </c>
      <c r="W68" s="296" t="s">
        <v>70</v>
      </c>
      <c r="X68" s="15" t="s">
        <v>70</v>
      </c>
      <c r="Y68" s="15" t="s">
        <v>70</v>
      </c>
      <c r="Z68" s="15" t="s">
        <v>70</v>
      </c>
      <c r="AA68" s="15" t="s">
        <v>70</v>
      </c>
      <c r="AB68" s="15" t="s">
        <v>70</v>
      </c>
      <c r="AC68" s="15" t="s">
        <v>70</v>
      </c>
      <c r="AD68" s="15" t="s">
        <v>70</v>
      </c>
      <c r="AE68" s="15" t="s">
        <v>70</v>
      </c>
      <c r="AF68" s="15" t="s">
        <v>70</v>
      </c>
      <c r="AG68" s="15" t="s">
        <v>70</v>
      </c>
      <c r="AH68" s="15" t="s">
        <v>70</v>
      </c>
      <c r="AI68" s="296" t="s">
        <v>70</v>
      </c>
      <c r="AJ68" s="15" t="s">
        <v>70</v>
      </c>
      <c r="AK68" s="15" t="s">
        <v>70</v>
      </c>
      <c r="AN68" s="15" t="s">
        <v>73</v>
      </c>
      <c r="AO68" s="15" t="s">
        <v>70</v>
      </c>
      <c r="AP68" s="296" t="s">
        <v>70</v>
      </c>
      <c r="AQ68" s="15" t="s">
        <v>70</v>
      </c>
      <c r="AR68" s="15" t="s">
        <v>70</v>
      </c>
      <c r="AS68" s="15" t="s">
        <v>70</v>
      </c>
      <c r="AT68" s="15" t="s">
        <v>70</v>
      </c>
      <c r="AU68" s="15" t="s">
        <v>70</v>
      </c>
      <c r="AV68" s="15" t="s">
        <v>70</v>
      </c>
      <c r="AW68" s="15" t="s">
        <v>70</v>
      </c>
      <c r="AX68" s="15" t="s">
        <v>70</v>
      </c>
      <c r="AY68" s="15" t="s">
        <v>70</v>
      </c>
      <c r="AZ68" s="15" t="s">
        <v>70</v>
      </c>
      <c r="BA68" s="15" t="s">
        <v>70</v>
      </c>
      <c r="BB68" s="296" t="s">
        <v>70</v>
      </c>
      <c r="BC68" s="15" t="s">
        <v>70</v>
      </c>
      <c r="BD68" s="15" t="s">
        <v>70</v>
      </c>
      <c r="BG68" s="15" t="s">
        <v>73</v>
      </c>
      <c r="BH68" s="15" t="s">
        <v>70</v>
      </c>
      <c r="BI68" s="296" t="s">
        <v>70</v>
      </c>
      <c r="BJ68" s="15" t="s">
        <v>70</v>
      </c>
      <c r="BK68" s="15" t="s">
        <v>70</v>
      </c>
      <c r="BL68" s="15" t="s">
        <v>70</v>
      </c>
      <c r="BM68" s="15" t="s">
        <v>70</v>
      </c>
      <c r="BN68" s="15" t="s">
        <v>70</v>
      </c>
      <c r="BO68" s="15" t="s">
        <v>70</v>
      </c>
      <c r="BP68" s="15" t="s">
        <v>70</v>
      </c>
      <c r="BQ68" s="15" t="s">
        <v>70</v>
      </c>
      <c r="BR68" s="78" t="s">
        <v>70</v>
      </c>
      <c r="BS68" s="15" t="s">
        <v>70</v>
      </c>
      <c r="BT68" s="15" t="s">
        <v>70</v>
      </c>
      <c r="BU68" s="296" t="s">
        <v>70</v>
      </c>
      <c r="BV68" s="15" t="s">
        <v>70</v>
      </c>
      <c r="BW68" s="15" t="s">
        <v>70</v>
      </c>
      <c r="BZ68" s="15" t="s">
        <v>73</v>
      </c>
      <c r="CA68" s="15" t="s">
        <v>70</v>
      </c>
      <c r="CB68" s="296" t="s">
        <v>70</v>
      </c>
      <c r="CC68" s="15" t="s">
        <v>70</v>
      </c>
      <c r="CD68" s="15" t="s">
        <v>70</v>
      </c>
      <c r="CE68" s="15" t="s">
        <v>70</v>
      </c>
      <c r="CF68" s="15" t="s">
        <v>70</v>
      </c>
      <c r="CG68" s="15" t="s">
        <v>70</v>
      </c>
      <c r="CH68" s="15" t="s">
        <v>70</v>
      </c>
      <c r="CI68" s="15" t="s">
        <v>70</v>
      </c>
      <c r="CJ68" s="15" t="s">
        <v>70</v>
      </c>
      <c r="CK68" s="15" t="s">
        <v>70</v>
      </c>
      <c r="CL68" s="15" t="s">
        <v>70</v>
      </c>
      <c r="CM68" s="15" t="s">
        <v>70</v>
      </c>
      <c r="CN68" s="296" t="s">
        <v>70</v>
      </c>
      <c r="CO68" s="15" t="s">
        <v>70</v>
      </c>
      <c r="CP68" s="15" t="s">
        <v>70</v>
      </c>
      <c r="CS68" s="15" t="s">
        <v>73</v>
      </c>
      <c r="CT68" s="15" t="s">
        <v>70</v>
      </c>
      <c r="CU68" s="296" t="s">
        <v>70</v>
      </c>
      <c r="CV68" s="15" t="s">
        <v>70</v>
      </c>
      <c r="CW68" s="15" t="s">
        <v>70</v>
      </c>
      <c r="CX68" s="15" t="s">
        <v>70</v>
      </c>
      <c r="CY68" s="15" t="s">
        <v>70</v>
      </c>
      <c r="CZ68" s="15" t="s">
        <v>70</v>
      </c>
      <c r="DA68" s="15" t="s">
        <v>70</v>
      </c>
      <c r="DB68" s="15" t="s">
        <v>70</v>
      </c>
      <c r="DC68" s="15" t="s">
        <v>70</v>
      </c>
      <c r="DD68" s="15" t="s">
        <v>70</v>
      </c>
      <c r="DE68" s="162" t="s">
        <v>70</v>
      </c>
      <c r="DF68" s="15" t="s">
        <v>70</v>
      </c>
      <c r="DG68" s="296" t="s">
        <v>70</v>
      </c>
      <c r="DH68" s="15" t="s">
        <v>70</v>
      </c>
      <c r="DI68" s="15" t="s">
        <v>70</v>
      </c>
      <c r="DL68" s="15" t="s">
        <v>73</v>
      </c>
      <c r="DM68" s="15" t="s">
        <v>70</v>
      </c>
      <c r="DN68" s="296" t="s">
        <v>70</v>
      </c>
      <c r="DO68" s="15" t="s">
        <v>70</v>
      </c>
      <c r="DP68" s="15" t="s">
        <v>70</v>
      </c>
      <c r="DQ68" s="15" t="s">
        <v>70</v>
      </c>
      <c r="DR68" s="15" t="s">
        <v>70</v>
      </c>
      <c r="DS68" s="15" t="s">
        <v>70</v>
      </c>
      <c r="DT68" s="15" t="s">
        <v>70</v>
      </c>
      <c r="DU68" s="15" t="s">
        <v>70</v>
      </c>
      <c r="DV68" s="15" t="s">
        <v>70</v>
      </c>
      <c r="DW68" s="15" t="s">
        <v>70</v>
      </c>
      <c r="DX68" s="15" t="s">
        <v>70</v>
      </c>
      <c r="DY68" s="15" t="s">
        <v>70</v>
      </c>
      <c r="DZ68" s="296" t="s">
        <v>70</v>
      </c>
      <c r="EA68" s="15" t="s">
        <v>70</v>
      </c>
      <c r="EB68" s="15" t="s">
        <v>70</v>
      </c>
      <c r="EE68" s="15" t="s">
        <v>73</v>
      </c>
      <c r="EF68" s="15" t="s">
        <v>70</v>
      </c>
      <c r="EG68" s="296" t="s">
        <v>70</v>
      </c>
      <c r="EH68" s="15" t="s">
        <v>70</v>
      </c>
      <c r="EI68" s="15" t="s">
        <v>70</v>
      </c>
      <c r="EJ68" s="15" t="s">
        <v>70</v>
      </c>
      <c r="EK68" s="15" t="s">
        <v>70</v>
      </c>
      <c r="EL68" s="15" t="s">
        <v>70</v>
      </c>
      <c r="EM68" s="15" t="s">
        <v>70</v>
      </c>
      <c r="EN68" s="15" t="s">
        <v>70</v>
      </c>
      <c r="EO68" s="15" t="s">
        <v>70</v>
      </c>
      <c r="EP68" s="15" t="s">
        <v>70</v>
      </c>
      <c r="EQ68" s="15" t="s">
        <v>70</v>
      </c>
      <c r="ER68" s="15" t="s">
        <v>70</v>
      </c>
      <c r="ES68" s="296" t="s">
        <v>70</v>
      </c>
      <c r="ET68" s="15" t="s">
        <v>70</v>
      </c>
      <c r="EU68" s="15" t="s">
        <v>70</v>
      </c>
      <c r="EX68" s="15" t="s">
        <v>73</v>
      </c>
      <c r="EY68" s="15" t="s">
        <v>70</v>
      </c>
      <c r="EZ68" s="296" t="s">
        <v>70</v>
      </c>
      <c r="FA68" s="15" t="s">
        <v>70</v>
      </c>
      <c r="FB68" s="15" t="s">
        <v>70</v>
      </c>
      <c r="FC68" s="15" t="s">
        <v>70</v>
      </c>
      <c r="FD68" s="15" t="s">
        <v>70</v>
      </c>
      <c r="FE68" s="15" t="s">
        <v>70</v>
      </c>
      <c r="FF68" s="15" t="s">
        <v>70</v>
      </c>
      <c r="FG68" s="15" t="s">
        <v>70</v>
      </c>
      <c r="FH68" s="15" t="s">
        <v>70</v>
      </c>
      <c r="FI68" s="15" t="s">
        <v>70</v>
      </c>
      <c r="FJ68" s="15" t="s">
        <v>70</v>
      </c>
      <c r="FK68" s="188" t="s">
        <v>70</v>
      </c>
      <c r="FL68" s="305" t="s">
        <v>70</v>
      </c>
      <c r="FM68" s="15">
        <v>0</v>
      </c>
      <c r="FN68" s="15" t="s">
        <v>70</v>
      </c>
      <c r="FQ68" s="15" t="s">
        <v>73</v>
      </c>
      <c r="FR68" s="13">
        <f>[2]DISP_ABR!$C$332</f>
        <v>720</v>
      </c>
      <c r="FS68" s="299">
        <f>[2]DISP_ABR!$D$332</f>
        <v>692</v>
      </c>
      <c r="FT68" s="13">
        <f>[2]DISP_ABR!$E$332</f>
        <v>28</v>
      </c>
      <c r="FU68" s="13" t="str">
        <f>[2]DISP_ABR!$F$329</f>
        <v>FOH</v>
      </c>
      <c r="FV68" s="188" t="e">
        <f t="shared" si="1580"/>
        <v>#VALUE!</v>
      </c>
      <c r="FW68" s="13">
        <f>[2]DISP_ABR!$G$332</f>
        <v>0</v>
      </c>
      <c r="FX68" s="188">
        <f t="shared" si="1581"/>
        <v>0</v>
      </c>
      <c r="FY68" s="13">
        <f>[2]DISP_ABR!$H$332</f>
        <v>0</v>
      </c>
      <c r="FZ68" s="188">
        <f t="shared" si="1582"/>
        <v>0</v>
      </c>
      <c r="GA68" s="15">
        <v>0</v>
      </c>
      <c r="GB68" s="188">
        <f t="shared" si="1583"/>
        <v>1</v>
      </c>
      <c r="GC68" s="188">
        <f t="shared" ref="GC68" si="1598">((FR68-GA68)/$FQ$4)</f>
        <v>1</v>
      </c>
      <c r="GD68" s="256" t="e">
        <f t="shared" si="1584"/>
        <v>#VALUE!</v>
      </c>
      <c r="GE68" s="305">
        <f t="shared" si="1590"/>
        <v>1.0119444444444445</v>
      </c>
      <c r="GF68" s="88">
        <f>[2]DISP_ABR!$M332</f>
        <v>18215</v>
      </c>
      <c r="GG68" s="36">
        <v>25</v>
      </c>
      <c r="GJ68" s="15" t="s">
        <v>73</v>
      </c>
      <c r="GK68" s="13">
        <f>[2]DISP_MAY!C328</f>
        <v>0</v>
      </c>
      <c r="GL68" s="299">
        <f>[2]DISP_MAY!D328</f>
        <v>0</v>
      </c>
      <c r="GM68" s="13">
        <f>[2]DISP_MAY!E328</f>
        <v>0</v>
      </c>
      <c r="GN68" s="13">
        <f>[2]DISP_MAY!F328</f>
        <v>0</v>
      </c>
      <c r="GO68" s="188">
        <f t="shared" si="1585"/>
        <v>0</v>
      </c>
      <c r="GP68" s="13">
        <f>[2]DISP_MAY!$G328</f>
        <v>0</v>
      </c>
      <c r="GQ68" s="188">
        <f t="shared" si="1586"/>
        <v>0</v>
      </c>
      <c r="GR68" s="13">
        <f>[2]DISP_MAY!$H328</f>
        <v>0</v>
      </c>
      <c r="GS68" s="188">
        <f t="shared" si="1587"/>
        <v>0</v>
      </c>
      <c r="GT68" s="15">
        <v>0</v>
      </c>
      <c r="GU68" s="188">
        <f t="shared" si="1591"/>
        <v>0</v>
      </c>
      <c r="GV68" s="188">
        <f t="shared" si="1588"/>
        <v>0</v>
      </c>
      <c r="GW68" s="256">
        <f t="shared" si="1406"/>
        <v>0</v>
      </c>
      <c r="GX68" s="305">
        <f t="shared" si="1592"/>
        <v>0</v>
      </c>
      <c r="GY68" s="95">
        <f>[2]DISP_MAY!$M328</f>
        <v>0</v>
      </c>
      <c r="GZ68" s="36">
        <v>25</v>
      </c>
      <c r="HC68" s="15" t="s">
        <v>73</v>
      </c>
      <c r="HD68" s="13">
        <v>720</v>
      </c>
      <c r="HE68" s="299">
        <v>637</v>
      </c>
      <c r="HF68" s="13">
        <v>83</v>
      </c>
      <c r="HG68" s="13">
        <v>0</v>
      </c>
      <c r="HH68" s="188">
        <f t="shared" si="1593"/>
        <v>0</v>
      </c>
      <c r="HI68" s="13">
        <v>0</v>
      </c>
      <c r="HJ68" s="188">
        <f t="shared" si="1593"/>
        <v>0</v>
      </c>
      <c r="HK68" s="13">
        <v>0</v>
      </c>
      <c r="HL68" s="257">
        <v>0</v>
      </c>
      <c r="HM68" s="13">
        <v>0</v>
      </c>
      <c r="HN68" s="188">
        <f t="shared" ref="HN68:HN71" si="1599">(HD68/$HC$4)</f>
        <v>1</v>
      </c>
      <c r="HO68" s="188">
        <f t="shared" ref="HO68:HO71" si="1600">((HD68-HM68)/$HC$4)</f>
        <v>1</v>
      </c>
      <c r="HP68" s="188">
        <f t="shared" ref="HP68:HP71" si="1601">IF((AND(HE68=0,HG68=0)),0,(HG68+HM68)/(HE68+HG68+HM68))</f>
        <v>0</v>
      </c>
      <c r="HQ68" s="305">
        <f t="shared" ref="HQ68:HQ71" si="1602">(HR68/($HC$4*HS68))</f>
        <v>0.26573116666666668</v>
      </c>
      <c r="HR68" s="95">
        <f>[2]DISP_JUN!$M$332</f>
        <v>4783.1610000000001</v>
      </c>
      <c r="HS68" s="36">
        <v>25</v>
      </c>
    </row>
    <row r="69" spans="1:227" ht="13.8" hidden="1" x14ac:dyDescent="0.25">
      <c r="B69" s="15" t="s">
        <v>74</v>
      </c>
      <c r="C69" s="15" t="s">
        <v>70</v>
      </c>
      <c r="D69" s="296" t="s">
        <v>70</v>
      </c>
      <c r="E69" s="15" t="s">
        <v>70</v>
      </c>
      <c r="F69" s="15" t="s">
        <v>70</v>
      </c>
      <c r="G69" s="15" t="s">
        <v>70</v>
      </c>
      <c r="H69" s="15" t="s">
        <v>70</v>
      </c>
      <c r="I69" s="15" t="s">
        <v>70</v>
      </c>
      <c r="J69" s="15" t="s">
        <v>70</v>
      </c>
      <c r="K69" s="15" t="s">
        <v>70</v>
      </c>
      <c r="L69" s="15" t="s">
        <v>70</v>
      </c>
      <c r="M69" s="15" t="s">
        <v>70</v>
      </c>
      <c r="N69" s="15" t="s">
        <v>70</v>
      </c>
      <c r="O69" s="15" t="s">
        <v>70</v>
      </c>
      <c r="P69" s="296" t="s">
        <v>70</v>
      </c>
      <c r="Q69" s="15" t="s">
        <v>70</v>
      </c>
      <c r="R69" s="15" t="s">
        <v>70</v>
      </c>
      <c r="U69" s="15" t="s">
        <v>74</v>
      </c>
      <c r="V69" s="15" t="s">
        <v>70</v>
      </c>
      <c r="W69" s="296" t="s">
        <v>70</v>
      </c>
      <c r="X69" s="15" t="s">
        <v>70</v>
      </c>
      <c r="Y69" s="15" t="s">
        <v>70</v>
      </c>
      <c r="Z69" s="15" t="s">
        <v>70</v>
      </c>
      <c r="AA69" s="15" t="s">
        <v>70</v>
      </c>
      <c r="AB69" s="15" t="s">
        <v>70</v>
      </c>
      <c r="AC69" s="15" t="s">
        <v>70</v>
      </c>
      <c r="AD69" s="15" t="s">
        <v>70</v>
      </c>
      <c r="AE69" s="15" t="s">
        <v>70</v>
      </c>
      <c r="AF69" s="15" t="s">
        <v>70</v>
      </c>
      <c r="AG69" s="15" t="s">
        <v>70</v>
      </c>
      <c r="AH69" s="15" t="s">
        <v>70</v>
      </c>
      <c r="AI69" s="296" t="s">
        <v>70</v>
      </c>
      <c r="AJ69" s="15" t="s">
        <v>70</v>
      </c>
      <c r="AK69" s="15" t="s">
        <v>70</v>
      </c>
      <c r="AN69" s="15" t="s">
        <v>74</v>
      </c>
      <c r="AO69" s="15" t="s">
        <v>70</v>
      </c>
      <c r="AP69" s="296" t="s">
        <v>70</v>
      </c>
      <c r="AQ69" s="15" t="s">
        <v>70</v>
      </c>
      <c r="AR69" s="15" t="s">
        <v>70</v>
      </c>
      <c r="AS69" s="15" t="s">
        <v>70</v>
      </c>
      <c r="AT69" s="15" t="s">
        <v>70</v>
      </c>
      <c r="AU69" s="15" t="s">
        <v>70</v>
      </c>
      <c r="AV69" s="15" t="s">
        <v>70</v>
      </c>
      <c r="AW69" s="15" t="s">
        <v>70</v>
      </c>
      <c r="AX69" s="15" t="s">
        <v>70</v>
      </c>
      <c r="AY69" s="15" t="s">
        <v>70</v>
      </c>
      <c r="AZ69" s="15" t="s">
        <v>70</v>
      </c>
      <c r="BA69" s="15" t="s">
        <v>70</v>
      </c>
      <c r="BB69" s="296" t="s">
        <v>70</v>
      </c>
      <c r="BC69" s="15" t="s">
        <v>70</v>
      </c>
      <c r="BD69" s="15" t="s">
        <v>70</v>
      </c>
      <c r="BG69" s="15" t="s">
        <v>74</v>
      </c>
      <c r="BH69" s="15" t="s">
        <v>70</v>
      </c>
      <c r="BI69" s="296" t="s">
        <v>70</v>
      </c>
      <c r="BJ69" s="15" t="s">
        <v>70</v>
      </c>
      <c r="BK69" s="15" t="s">
        <v>70</v>
      </c>
      <c r="BL69" s="15" t="s">
        <v>70</v>
      </c>
      <c r="BM69" s="15" t="s">
        <v>70</v>
      </c>
      <c r="BN69" s="15" t="s">
        <v>70</v>
      </c>
      <c r="BO69" s="15" t="s">
        <v>70</v>
      </c>
      <c r="BP69" s="15" t="s">
        <v>70</v>
      </c>
      <c r="BQ69" s="15" t="s">
        <v>70</v>
      </c>
      <c r="BR69" s="78" t="s">
        <v>70</v>
      </c>
      <c r="BS69" s="15" t="s">
        <v>70</v>
      </c>
      <c r="BT69" s="15" t="s">
        <v>70</v>
      </c>
      <c r="BU69" s="296" t="s">
        <v>70</v>
      </c>
      <c r="BV69" s="15" t="s">
        <v>70</v>
      </c>
      <c r="BW69" s="15" t="s">
        <v>70</v>
      </c>
      <c r="BZ69" s="15" t="s">
        <v>74</v>
      </c>
      <c r="CA69" s="15" t="s">
        <v>70</v>
      </c>
      <c r="CB69" s="296" t="s">
        <v>70</v>
      </c>
      <c r="CC69" s="15" t="s">
        <v>70</v>
      </c>
      <c r="CD69" s="15" t="s">
        <v>70</v>
      </c>
      <c r="CE69" s="15" t="s">
        <v>70</v>
      </c>
      <c r="CF69" s="15" t="s">
        <v>70</v>
      </c>
      <c r="CG69" s="15" t="s">
        <v>70</v>
      </c>
      <c r="CH69" s="15" t="s">
        <v>70</v>
      </c>
      <c r="CI69" s="15" t="s">
        <v>70</v>
      </c>
      <c r="CJ69" s="15" t="s">
        <v>70</v>
      </c>
      <c r="CK69" s="15" t="s">
        <v>70</v>
      </c>
      <c r="CL69" s="15" t="s">
        <v>70</v>
      </c>
      <c r="CM69" s="15" t="s">
        <v>70</v>
      </c>
      <c r="CN69" s="296" t="s">
        <v>70</v>
      </c>
      <c r="CO69" s="15" t="s">
        <v>70</v>
      </c>
      <c r="CP69" s="15" t="s">
        <v>70</v>
      </c>
      <c r="CS69" s="15" t="s">
        <v>74</v>
      </c>
      <c r="CT69" s="15" t="s">
        <v>70</v>
      </c>
      <c r="CU69" s="296" t="s">
        <v>70</v>
      </c>
      <c r="CV69" s="15" t="s">
        <v>70</v>
      </c>
      <c r="CW69" s="15" t="s">
        <v>70</v>
      </c>
      <c r="CX69" s="15" t="s">
        <v>70</v>
      </c>
      <c r="CY69" s="15" t="s">
        <v>70</v>
      </c>
      <c r="CZ69" s="15" t="s">
        <v>70</v>
      </c>
      <c r="DA69" s="15" t="s">
        <v>70</v>
      </c>
      <c r="DB69" s="15" t="s">
        <v>70</v>
      </c>
      <c r="DC69" s="15" t="s">
        <v>70</v>
      </c>
      <c r="DD69" s="15" t="s">
        <v>70</v>
      </c>
      <c r="DE69" s="162" t="s">
        <v>70</v>
      </c>
      <c r="DF69" s="15" t="s">
        <v>70</v>
      </c>
      <c r="DG69" s="296" t="s">
        <v>70</v>
      </c>
      <c r="DH69" s="15" t="s">
        <v>70</v>
      </c>
      <c r="DI69" s="15" t="s">
        <v>70</v>
      </c>
      <c r="DL69" s="15" t="s">
        <v>74</v>
      </c>
      <c r="DM69" s="15" t="s">
        <v>70</v>
      </c>
      <c r="DN69" s="296" t="s">
        <v>70</v>
      </c>
      <c r="DO69" s="15" t="s">
        <v>70</v>
      </c>
      <c r="DP69" s="15" t="s">
        <v>70</v>
      </c>
      <c r="DQ69" s="15" t="s">
        <v>70</v>
      </c>
      <c r="DR69" s="15" t="s">
        <v>70</v>
      </c>
      <c r="DS69" s="15" t="s">
        <v>70</v>
      </c>
      <c r="DT69" s="15" t="s">
        <v>70</v>
      </c>
      <c r="DU69" s="15" t="s">
        <v>70</v>
      </c>
      <c r="DV69" s="15" t="s">
        <v>70</v>
      </c>
      <c r="DW69" s="15" t="s">
        <v>70</v>
      </c>
      <c r="DX69" s="15" t="s">
        <v>70</v>
      </c>
      <c r="DY69" s="15" t="s">
        <v>70</v>
      </c>
      <c r="DZ69" s="296" t="s">
        <v>70</v>
      </c>
      <c r="EA69" s="15" t="s">
        <v>70</v>
      </c>
      <c r="EB69" s="15" t="s">
        <v>70</v>
      </c>
      <c r="EE69" s="15" t="s">
        <v>74</v>
      </c>
      <c r="EF69" s="15" t="s">
        <v>70</v>
      </c>
      <c r="EG69" s="296" t="s">
        <v>70</v>
      </c>
      <c r="EH69" s="15" t="s">
        <v>70</v>
      </c>
      <c r="EI69" s="15" t="s">
        <v>70</v>
      </c>
      <c r="EJ69" s="15" t="s">
        <v>70</v>
      </c>
      <c r="EK69" s="15" t="s">
        <v>70</v>
      </c>
      <c r="EL69" s="15" t="s">
        <v>70</v>
      </c>
      <c r="EM69" s="15" t="s">
        <v>70</v>
      </c>
      <c r="EN69" s="15" t="s">
        <v>70</v>
      </c>
      <c r="EO69" s="15" t="s">
        <v>70</v>
      </c>
      <c r="EP69" s="15" t="s">
        <v>70</v>
      </c>
      <c r="EQ69" s="15" t="s">
        <v>70</v>
      </c>
      <c r="ER69" s="15" t="s">
        <v>70</v>
      </c>
      <c r="ES69" s="296" t="s">
        <v>70</v>
      </c>
      <c r="ET69" s="15" t="s">
        <v>70</v>
      </c>
      <c r="EU69" s="15" t="s">
        <v>70</v>
      </c>
      <c r="EX69" s="15" t="s">
        <v>74</v>
      </c>
      <c r="EY69" s="15" t="s">
        <v>70</v>
      </c>
      <c r="EZ69" s="296" t="s">
        <v>70</v>
      </c>
      <c r="FA69" s="15" t="s">
        <v>70</v>
      </c>
      <c r="FB69" s="15" t="s">
        <v>70</v>
      </c>
      <c r="FC69" s="15" t="s">
        <v>70</v>
      </c>
      <c r="FD69" s="15" t="s">
        <v>70</v>
      </c>
      <c r="FE69" s="15" t="s">
        <v>70</v>
      </c>
      <c r="FF69" s="15" t="s">
        <v>70</v>
      </c>
      <c r="FG69" s="15" t="s">
        <v>70</v>
      </c>
      <c r="FH69" s="15" t="s">
        <v>70</v>
      </c>
      <c r="FI69" s="15" t="s">
        <v>70</v>
      </c>
      <c r="FJ69" s="15" t="s">
        <v>70</v>
      </c>
      <c r="FK69" s="188" t="s">
        <v>70</v>
      </c>
      <c r="FL69" s="305" t="s">
        <v>70</v>
      </c>
      <c r="FM69" s="15">
        <v>0</v>
      </c>
      <c r="FN69" s="15" t="s">
        <v>70</v>
      </c>
      <c r="FQ69" s="15" t="s">
        <v>74</v>
      </c>
      <c r="FR69" s="13">
        <f>[2]DISP_ABR!$C$333</f>
        <v>720</v>
      </c>
      <c r="FS69" s="299">
        <f>[2]DISP_ABR!$D$333</f>
        <v>696</v>
      </c>
      <c r="FT69" s="13">
        <f>[2]DISP_ABR!$E$333</f>
        <v>24</v>
      </c>
      <c r="FU69" s="13" t="str">
        <f>[2]DISP_ABR!$F$329</f>
        <v>FOH</v>
      </c>
      <c r="FV69" s="188" t="e">
        <f t="shared" si="1580"/>
        <v>#VALUE!</v>
      </c>
      <c r="FW69" s="13">
        <f>[2]DISP_ABR!$G$333</f>
        <v>0</v>
      </c>
      <c r="FX69" s="188">
        <f t="shared" si="1581"/>
        <v>0</v>
      </c>
      <c r="FY69" s="13">
        <f>[2]DISP_ABR!$H$333</f>
        <v>0</v>
      </c>
      <c r="FZ69" s="188">
        <f t="shared" si="1582"/>
        <v>0</v>
      </c>
      <c r="GA69" s="15">
        <v>0</v>
      </c>
      <c r="GB69" s="188">
        <f t="shared" si="1583"/>
        <v>1</v>
      </c>
      <c r="GC69" s="188">
        <f>((FR69-GA69)/$FQ$4)</f>
        <v>1</v>
      </c>
      <c r="GD69" s="256" t="e">
        <f t="shared" si="1584"/>
        <v>#VALUE!</v>
      </c>
      <c r="GE69" s="305">
        <f t="shared" si="1590"/>
        <v>1.0037777777777779</v>
      </c>
      <c r="GF69" s="88">
        <f>[2]DISP_ABR!$M333</f>
        <v>18068</v>
      </c>
      <c r="GG69" s="36">
        <v>25</v>
      </c>
      <c r="GJ69" s="15" t="s">
        <v>74</v>
      </c>
      <c r="GK69" s="13" t="str">
        <f>[2]DISP_MAY!C329</f>
        <v>AH</v>
      </c>
      <c r="GL69" s="299" t="str">
        <f>[2]DISP_MAY!D329</f>
        <v>SH</v>
      </c>
      <c r="GM69" s="13" t="str">
        <f>[2]DISP_MAY!E329</f>
        <v>RSH</v>
      </c>
      <c r="GN69" s="13" t="str">
        <f>[2]DISP_MAY!F329</f>
        <v>FOH</v>
      </c>
      <c r="GO69" s="188" t="e">
        <f t="shared" si="1585"/>
        <v>#VALUE!</v>
      </c>
      <c r="GP69" s="13" t="str">
        <f>[2]DISP_MAY!$G329</f>
        <v>POH</v>
      </c>
      <c r="GQ69" s="188" t="e">
        <f t="shared" si="1586"/>
        <v>#VALUE!</v>
      </c>
      <c r="GR69" s="13" t="str">
        <f>[2]DISP_MAY!$H329</f>
        <v>MOH</v>
      </c>
      <c r="GS69" s="188" t="e">
        <f t="shared" si="1587"/>
        <v>#VALUE!</v>
      </c>
      <c r="GT69" s="15">
        <v>0</v>
      </c>
      <c r="GU69" s="188" t="e">
        <f t="shared" si="1591"/>
        <v>#VALUE!</v>
      </c>
      <c r="GV69" s="188" t="e">
        <f t="shared" si="1588"/>
        <v>#VALUE!</v>
      </c>
      <c r="GW69" s="256" t="e">
        <f t="shared" si="1406"/>
        <v>#VALUE!</v>
      </c>
      <c r="GX69" s="305" t="e">
        <f t="shared" si="1592"/>
        <v>#VALUE!</v>
      </c>
      <c r="GY69" s="95" t="str">
        <f>[2]DISP_MAY!$M329</f>
        <v>LOAD</v>
      </c>
      <c r="GZ69" s="36">
        <v>25</v>
      </c>
      <c r="HC69" s="15" t="s">
        <v>74</v>
      </c>
      <c r="HD69" s="13">
        <v>720</v>
      </c>
      <c r="HE69" s="299">
        <v>595</v>
      </c>
      <c r="HF69" s="13">
        <v>125</v>
      </c>
      <c r="HG69" s="13">
        <v>0</v>
      </c>
      <c r="HH69" s="188">
        <f t="shared" si="1593"/>
        <v>0</v>
      </c>
      <c r="HI69" s="13">
        <v>0</v>
      </c>
      <c r="HJ69" s="188">
        <f t="shared" si="1593"/>
        <v>0</v>
      </c>
      <c r="HK69" s="13">
        <v>0</v>
      </c>
      <c r="HL69" s="257">
        <v>0</v>
      </c>
      <c r="HM69" s="13">
        <v>0</v>
      </c>
      <c r="HN69" s="188">
        <f t="shared" si="1599"/>
        <v>1</v>
      </c>
      <c r="HO69" s="188">
        <f t="shared" si="1600"/>
        <v>1</v>
      </c>
      <c r="HP69" s="188">
        <f t="shared" si="1601"/>
        <v>0</v>
      </c>
      <c r="HQ69" s="305">
        <f t="shared" si="1602"/>
        <v>0.88600599999999996</v>
      </c>
      <c r="HR69" s="95">
        <f>[2]DISP_JUN!$M$333</f>
        <v>15948.108</v>
      </c>
      <c r="HS69" s="36">
        <v>25</v>
      </c>
    </row>
    <row r="70" spans="1:227" ht="13.8" hidden="1" x14ac:dyDescent="0.25">
      <c r="B70" s="15" t="s">
        <v>75</v>
      </c>
      <c r="C70" s="15" t="s">
        <v>70</v>
      </c>
      <c r="D70" s="296" t="s">
        <v>70</v>
      </c>
      <c r="E70" s="15" t="s">
        <v>70</v>
      </c>
      <c r="F70" s="15" t="s">
        <v>70</v>
      </c>
      <c r="G70" s="15" t="s">
        <v>70</v>
      </c>
      <c r="H70" s="15" t="s">
        <v>70</v>
      </c>
      <c r="I70" s="15" t="s">
        <v>70</v>
      </c>
      <c r="J70" s="15" t="s">
        <v>70</v>
      </c>
      <c r="K70" s="15" t="s">
        <v>70</v>
      </c>
      <c r="L70" s="15" t="s">
        <v>70</v>
      </c>
      <c r="M70" s="15" t="s">
        <v>70</v>
      </c>
      <c r="N70" s="15" t="s">
        <v>70</v>
      </c>
      <c r="O70" s="15" t="s">
        <v>70</v>
      </c>
      <c r="P70" s="296" t="s">
        <v>70</v>
      </c>
      <c r="Q70" s="15" t="s">
        <v>70</v>
      </c>
      <c r="R70" s="15" t="s">
        <v>70</v>
      </c>
      <c r="U70" s="15" t="s">
        <v>75</v>
      </c>
      <c r="V70" s="15" t="s">
        <v>70</v>
      </c>
      <c r="W70" s="296" t="s">
        <v>70</v>
      </c>
      <c r="X70" s="15" t="s">
        <v>70</v>
      </c>
      <c r="Y70" s="15" t="s">
        <v>70</v>
      </c>
      <c r="Z70" s="15" t="s">
        <v>70</v>
      </c>
      <c r="AA70" s="15" t="s">
        <v>70</v>
      </c>
      <c r="AB70" s="15" t="s">
        <v>70</v>
      </c>
      <c r="AC70" s="15" t="s">
        <v>70</v>
      </c>
      <c r="AD70" s="15" t="s">
        <v>70</v>
      </c>
      <c r="AE70" s="15" t="s">
        <v>70</v>
      </c>
      <c r="AF70" s="15" t="s">
        <v>70</v>
      </c>
      <c r="AG70" s="15" t="s">
        <v>70</v>
      </c>
      <c r="AH70" s="15" t="s">
        <v>70</v>
      </c>
      <c r="AI70" s="296" t="s">
        <v>70</v>
      </c>
      <c r="AJ70" s="15" t="s">
        <v>70</v>
      </c>
      <c r="AK70" s="15" t="s">
        <v>70</v>
      </c>
      <c r="AN70" s="15" t="s">
        <v>75</v>
      </c>
      <c r="AO70" s="15" t="s">
        <v>70</v>
      </c>
      <c r="AP70" s="296" t="s">
        <v>70</v>
      </c>
      <c r="AQ70" s="15" t="s">
        <v>70</v>
      </c>
      <c r="AR70" s="15" t="s">
        <v>70</v>
      </c>
      <c r="AS70" s="15" t="s">
        <v>70</v>
      </c>
      <c r="AT70" s="15" t="s">
        <v>70</v>
      </c>
      <c r="AU70" s="15" t="s">
        <v>70</v>
      </c>
      <c r="AV70" s="15" t="s">
        <v>70</v>
      </c>
      <c r="AW70" s="15" t="s">
        <v>70</v>
      </c>
      <c r="AX70" s="15" t="s">
        <v>70</v>
      </c>
      <c r="AY70" s="15" t="s">
        <v>70</v>
      </c>
      <c r="AZ70" s="15" t="s">
        <v>70</v>
      </c>
      <c r="BA70" s="15" t="s">
        <v>70</v>
      </c>
      <c r="BB70" s="296" t="s">
        <v>70</v>
      </c>
      <c r="BC70" s="15" t="s">
        <v>70</v>
      </c>
      <c r="BD70" s="15" t="s">
        <v>70</v>
      </c>
      <c r="BG70" s="15" t="s">
        <v>75</v>
      </c>
      <c r="BH70" s="15" t="s">
        <v>70</v>
      </c>
      <c r="BI70" s="296" t="s">
        <v>70</v>
      </c>
      <c r="BJ70" s="15" t="s">
        <v>70</v>
      </c>
      <c r="BK70" s="15" t="s">
        <v>70</v>
      </c>
      <c r="BL70" s="15" t="s">
        <v>70</v>
      </c>
      <c r="BM70" s="15" t="s">
        <v>70</v>
      </c>
      <c r="BN70" s="15" t="s">
        <v>70</v>
      </c>
      <c r="BO70" s="15" t="s">
        <v>70</v>
      </c>
      <c r="BP70" s="15" t="s">
        <v>70</v>
      </c>
      <c r="BQ70" s="15" t="s">
        <v>70</v>
      </c>
      <c r="BR70" s="78" t="s">
        <v>70</v>
      </c>
      <c r="BS70" s="15" t="s">
        <v>70</v>
      </c>
      <c r="BT70" s="15" t="s">
        <v>70</v>
      </c>
      <c r="BU70" s="296" t="s">
        <v>70</v>
      </c>
      <c r="BV70" s="15" t="s">
        <v>70</v>
      </c>
      <c r="BW70" s="15" t="s">
        <v>70</v>
      </c>
      <c r="BZ70" s="15" t="s">
        <v>75</v>
      </c>
      <c r="CA70" s="15" t="s">
        <v>70</v>
      </c>
      <c r="CB70" s="296" t="s">
        <v>70</v>
      </c>
      <c r="CC70" s="15" t="s">
        <v>70</v>
      </c>
      <c r="CD70" s="15" t="s">
        <v>70</v>
      </c>
      <c r="CE70" s="15" t="s">
        <v>70</v>
      </c>
      <c r="CF70" s="15" t="s">
        <v>70</v>
      </c>
      <c r="CG70" s="15" t="s">
        <v>70</v>
      </c>
      <c r="CH70" s="15" t="s">
        <v>70</v>
      </c>
      <c r="CI70" s="15" t="s">
        <v>70</v>
      </c>
      <c r="CJ70" s="15" t="s">
        <v>70</v>
      </c>
      <c r="CK70" s="15" t="s">
        <v>70</v>
      </c>
      <c r="CL70" s="15" t="s">
        <v>70</v>
      </c>
      <c r="CM70" s="15" t="s">
        <v>70</v>
      </c>
      <c r="CN70" s="296" t="s">
        <v>70</v>
      </c>
      <c r="CO70" s="15" t="s">
        <v>70</v>
      </c>
      <c r="CP70" s="15" t="s">
        <v>70</v>
      </c>
      <c r="CS70" s="15" t="s">
        <v>75</v>
      </c>
      <c r="CT70" s="15" t="s">
        <v>70</v>
      </c>
      <c r="CU70" s="296" t="s">
        <v>70</v>
      </c>
      <c r="CV70" s="15" t="s">
        <v>70</v>
      </c>
      <c r="CW70" s="15" t="s">
        <v>70</v>
      </c>
      <c r="CX70" s="15" t="s">
        <v>70</v>
      </c>
      <c r="CY70" s="15" t="s">
        <v>70</v>
      </c>
      <c r="CZ70" s="15" t="s">
        <v>70</v>
      </c>
      <c r="DA70" s="15" t="s">
        <v>70</v>
      </c>
      <c r="DB70" s="15" t="s">
        <v>70</v>
      </c>
      <c r="DC70" s="15" t="s">
        <v>70</v>
      </c>
      <c r="DD70" s="15" t="s">
        <v>70</v>
      </c>
      <c r="DE70" s="162" t="s">
        <v>70</v>
      </c>
      <c r="DF70" s="15" t="s">
        <v>70</v>
      </c>
      <c r="DG70" s="296" t="s">
        <v>70</v>
      </c>
      <c r="DH70" s="15" t="s">
        <v>70</v>
      </c>
      <c r="DI70" s="15" t="s">
        <v>70</v>
      </c>
      <c r="DL70" s="15" t="s">
        <v>75</v>
      </c>
      <c r="DM70" s="15" t="s">
        <v>70</v>
      </c>
      <c r="DN70" s="296" t="s">
        <v>70</v>
      </c>
      <c r="DO70" s="15" t="s">
        <v>70</v>
      </c>
      <c r="DP70" s="15" t="s">
        <v>70</v>
      </c>
      <c r="DQ70" s="15" t="s">
        <v>70</v>
      </c>
      <c r="DR70" s="15" t="s">
        <v>70</v>
      </c>
      <c r="DS70" s="15" t="s">
        <v>70</v>
      </c>
      <c r="DT70" s="15" t="s">
        <v>70</v>
      </c>
      <c r="DU70" s="15" t="s">
        <v>70</v>
      </c>
      <c r="DV70" s="15" t="s">
        <v>70</v>
      </c>
      <c r="DW70" s="15" t="s">
        <v>70</v>
      </c>
      <c r="DX70" s="15" t="s">
        <v>70</v>
      </c>
      <c r="DY70" s="15" t="s">
        <v>70</v>
      </c>
      <c r="DZ70" s="296" t="s">
        <v>70</v>
      </c>
      <c r="EA70" s="15" t="s">
        <v>70</v>
      </c>
      <c r="EB70" s="15" t="s">
        <v>70</v>
      </c>
      <c r="EE70" s="15" t="s">
        <v>75</v>
      </c>
      <c r="EF70" s="15" t="s">
        <v>70</v>
      </c>
      <c r="EG70" s="296" t="s">
        <v>70</v>
      </c>
      <c r="EH70" s="15" t="s">
        <v>70</v>
      </c>
      <c r="EI70" s="15" t="s">
        <v>70</v>
      </c>
      <c r="EJ70" s="15" t="s">
        <v>70</v>
      </c>
      <c r="EK70" s="15" t="s">
        <v>70</v>
      </c>
      <c r="EL70" s="15" t="s">
        <v>70</v>
      </c>
      <c r="EM70" s="15" t="s">
        <v>70</v>
      </c>
      <c r="EN70" s="15" t="s">
        <v>70</v>
      </c>
      <c r="EO70" s="15" t="s">
        <v>70</v>
      </c>
      <c r="EP70" s="15" t="s">
        <v>70</v>
      </c>
      <c r="EQ70" s="15" t="s">
        <v>70</v>
      </c>
      <c r="ER70" s="15" t="s">
        <v>70</v>
      </c>
      <c r="ES70" s="296" t="s">
        <v>70</v>
      </c>
      <c r="ET70" s="15" t="s">
        <v>70</v>
      </c>
      <c r="EU70" s="15" t="s">
        <v>70</v>
      </c>
      <c r="EX70" s="15" t="s">
        <v>75</v>
      </c>
      <c r="EY70" s="15" t="s">
        <v>70</v>
      </c>
      <c r="EZ70" s="296" t="s">
        <v>70</v>
      </c>
      <c r="FA70" s="15" t="s">
        <v>70</v>
      </c>
      <c r="FB70" s="15" t="s">
        <v>70</v>
      </c>
      <c r="FC70" s="15" t="s">
        <v>70</v>
      </c>
      <c r="FD70" s="15" t="s">
        <v>70</v>
      </c>
      <c r="FE70" s="15" t="s">
        <v>70</v>
      </c>
      <c r="FF70" s="15" t="s">
        <v>70</v>
      </c>
      <c r="FG70" s="15" t="s">
        <v>70</v>
      </c>
      <c r="FH70" s="15" t="s">
        <v>70</v>
      </c>
      <c r="FI70" s="15" t="s">
        <v>70</v>
      </c>
      <c r="FJ70" s="15" t="s">
        <v>70</v>
      </c>
      <c r="FK70" s="188" t="s">
        <v>70</v>
      </c>
      <c r="FL70" s="305" t="s">
        <v>70</v>
      </c>
      <c r="FM70" s="15">
        <v>0</v>
      </c>
      <c r="FN70" s="15" t="s">
        <v>70</v>
      </c>
      <c r="FQ70" s="15" t="s">
        <v>75</v>
      </c>
      <c r="FR70" s="13">
        <f>[2]DISP_ABR!$C$334</f>
        <v>720</v>
      </c>
      <c r="FS70" s="299">
        <f>[2]DISP_ABR!$D$334</f>
        <v>631</v>
      </c>
      <c r="FT70" s="13">
        <f>[2]DISP_ABR!$E$334</f>
        <v>89</v>
      </c>
      <c r="FU70" s="13" t="str">
        <f>[2]DISP_ABR!$F$329</f>
        <v>FOH</v>
      </c>
      <c r="FV70" s="188" t="e">
        <f t="shared" si="1580"/>
        <v>#VALUE!</v>
      </c>
      <c r="FW70" s="13">
        <f>[2]DISP_ABR!$G$334</f>
        <v>0</v>
      </c>
      <c r="FX70" s="188">
        <f t="shared" si="1581"/>
        <v>0</v>
      </c>
      <c r="FY70" s="13">
        <f>[2]DISP_ABR!$H$334</f>
        <v>0</v>
      </c>
      <c r="FZ70" s="188">
        <f t="shared" si="1582"/>
        <v>0</v>
      </c>
      <c r="GA70" s="15">
        <v>0</v>
      </c>
      <c r="GB70" s="188">
        <f t="shared" si="1583"/>
        <v>1</v>
      </c>
      <c r="GC70" s="188">
        <f t="shared" ref="GC70" si="1603">((FR70-GA70)/$FQ$4)</f>
        <v>1</v>
      </c>
      <c r="GD70" s="256" t="e">
        <f t="shared" si="1584"/>
        <v>#VALUE!</v>
      </c>
      <c r="GE70" s="305">
        <f t="shared" si="1590"/>
        <v>0.9181111111111111</v>
      </c>
      <c r="GF70" s="88">
        <f>[2]DISP_ABR!$M334</f>
        <v>16526</v>
      </c>
      <c r="GG70" s="36">
        <v>25</v>
      </c>
      <c r="GJ70" s="15" t="s">
        <v>75</v>
      </c>
      <c r="GK70" s="13">
        <f>[2]DISP_MAY!C330</f>
        <v>744</v>
      </c>
      <c r="GL70" s="299">
        <f>[2]DISP_MAY!D330</f>
        <v>634</v>
      </c>
      <c r="GM70" s="13">
        <f>[2]DISP_MAY!E330</f>
        <v>110</v>
      </c>
      <c r="GN70" s="13">
        <f>[2]DISP_MAY!F330</f>
        <v>0</v>
      </c>
      <c r="GO70" s="188">
        <f t="shared" si="1585"/>
        <v>0</v>
      </c>
      <c r="GP70" s="13">
        <f>[2]DISP_MAY!$G330</f>
        <v>0</v>
      </c>
      <c r="GQ70" s="188">
        <f t="shared" si="1586"/>
        <v>0</v>
      </c>
      <c r="GR70" s="13">
        <f>[2]DISP_MAY!$H330</f>
        <v>0</v>
      </c>
      <c r="GS70" s="188">
        <f t="shared" si="1587"/>
        <v>0</v>
      </c>
      <c r="GT70" s="15">
        <v>0</v>
      </c>
      <c r="GU70" s="188">
        <f t="shared" si="1591"/>
        <v>1</v>
      </c>
      <c r="GV70" s="188">
        <f t="shared" si="1588"/>
        <v>1</v>
      </c>
      <c r="GW70" s="256">
        <f t="shared" si="1406"/>
        <v>0</v>
      </c>
      <c r="GX70" s="305">
        <f t="shared" si="1592"/>
        <v>0.82154451612903223</v>
      </c>
      <c r="GY70" s="95">
        <f>[2]DISP_MAY!$M330</f>
        <v>15280.727999999999</v>
      </c>
      <c r="GZ70" s="36">
        <v>25</v>
      </c>
      <c r="HC70" s="15" t="s">
        <v>75</v>
      </c>
      <c r="HD70" s="13">
        <v>720</v>
      </c>
      <c r="HE70" s="299">
        <v>593</v>
      </c>
      <c r="HF70" s="13">
        <v>127</v>
      </c>
      <c r="HG70" s="13">
        <v>0</v>
      </c>
      <c r="HH70" s="188">
        <f t="shared" si="1593"/>
        <v>0</v>
      </c>
      <c r="HI70" s="13">
        <v>0</v>
      </c>
      <c r="HJ70" s="188">
        <f t="shared" si="1593"/>
        <v>0</v>
      </c>
      <c r="HK70" s="13">
        <v>0</v>
      </c>
      <c r="HL70" s="257">
        <v>0</v>
      </c>
      <c r="HM70" s="13">
        <v>4.3329600000000479</v>
      </c>
      <c r="HN70" s="188">
        <f t="shared" si="1599"/>
        <v>1</v>
      </c>
      <c r="HO70" s="188">
        <f t="shared" si="1600"/>
        <v>0.99398199999999992</v>
      </c>
      <c r="HP70" s="188">
        <f t="shared" si="1601"/>
        <v>7.2538438193667518E-3</v>
      </c>
      <c r="HQ70" s="305">
        <f t="shared" si="1602"/>
        <v>0.82772094444444444</v>
      </c>
      <c r="HR70" s="95">
        <f>[2]DISP_JUN!$M$334</f>
        <v>14898.977000000001</v>
      </c>
      <c r="HS70" s="36">
        <v>25</v>
      </c>
    </row>
    <row r="71" spans="1:227" ht="13.8" hidden="1" x14ac:dyDescent="0.25">
      <c r="B71" s="15" t="s">
        <v>76</v>
      </c>
      <c r="C71" s="15" t="s">
        <v>70</v>
      </c>
      <c r="D71" s="296" t="s">
        <v>70</v>
      </c>
      <c r="E71" s="15" t="s">
        <v>70</v>
      </c>
      <c r="F71" s="15" t="s">
        <v>70</v>
      </c>
      <c r="G71" s="15" t="s">
        <v>70</v>
      </c>
      <c r="H71" s="15" t="s">
        <v>70</v>
      </c>
      <c r="I71" s="15" t="s">
        <v>70</v>
      </c>
      <c r="J71" s="15" t="s">
        <v>70</v>
      </c>
      <c r="K71" s="15" t="s">
        <v>70</v>
      </c>
      <c r="L71" s="15" t="s">
        <v>70</v>
      </c>
      <c r="M71" s="15" t="s">
        <v>70</v>
      </c>
      <c r="N71" s="15" t="s">
        <v>70</v>
      </c>
      <c r="O71" s="15" t="s">
        <v>70</v>
      </c>
      <c r="P71" s="296" t="s">
        <v>70</v>
      </c>
      <c r="Q71" s="15" t="s">
        <v>70</v>
      </c>
      <c r="R71" s="15" t="s">
        <v>70</v>
      </c>
      <c r="U71" s="15" t="s">
        <v>76</v>
      </c>
      <c r="V71" s="15" t="s">
        <v>70</v>
      </c>
      <c r="W71" s="296" t="s">
        <v>70</v>
      </c>
      <c r="X71" s="15" t="s">
        <v>70</v>
      </c>
      <c r="Y71" s="15" t="s">
        <v>70</v>
      </c>
      <c r="Z71" s="15" t="s">
        <v>70</v>
      </c>
      <c r="AA71" s="15" t="s">
        <v>70</v>
      </c>
      <c r="AB71" s="15" t="s">
        <v>70</v>
      </c>
      <c r="AC71" s="15" t="s">
        <v>70</v>
      </c>
      <c r="AD71" s="15" t="s">
        <v>70</v>
      </c>
      <c r="AE71" s="15" t="s">
        <v>70</v>
      </c>
      <c r="AF71" s="15" t="s">
        <v>70</v>
      </c>
      <c r="AG71" s="15" t="s">
        <v>70</v>
      </c>
      <c r="AH71" s="15" t="s">
        <v>70</v>
      </c>
      <c r="AI71" s="296" t="s">
        <v>70</v>
      </c>
      <c r="AJ71" s="15" t="s">
        <v>70</v>
      </c>
      <c r="AK71" s="15" t="s">
        <v>70</v>
      </c>
      <c r="AN71" s="15" t="s">
        <v>76</v>
      </c>
      <c r="AO71" s="15" t="s">
        <v>70</v>
      </c>
      <c r="AP71" s="296" t="s">
        <v>70</v>
      </c>
      <c r="AQ71" s="15" t="s">
        <v>70</v>
      </c>
      <c r="AR71" s="15" t="s">
        <v>70</v>
      </c>
      <c r="AS71" s="15" t="s">
        <v>70</v>
      </c>
      <c r="AT71" s="15" t="s">
        <v>70</v>
      </c>
      <c r="AU71" s="15" t="s">
        <v>70</v>
      </c>
      <c r="AV71" s="15" t="s">
        <v>70</v>
      </c>
      <c r="AW71" s="15" t="s">
        <v>70</v>
      </c>
      <c r="AX71" s="15" t="s">
        <v>70</v>
      </c>
      <c r="AY71" s="15" t="s">
        <v>70</v>
      </c>
      <c r="AZ71" s="15" t="s">
        <v>70</v>
      </c>
      <c r="BA71" s="15" t="s">
        <v>70</v>
      </c>
      <c r="BB71" s="296" t="s">
        <v>70</v>
      </c>
      <c r="BC71" s="15" t="s">
        <v>70</v>
      </c>
      <c r="BD71" s="15" t="s">
        <v>70</v>
      </c>
      <c r="BG71" s="15" t="s">
        <v>76</v>
      </c>
      <c r="BH71" s="15" t="s">
        <v>70</v>
      </c>
      <c r="BI71" s="296" t="s">
        <v>70</v>
      </c>
      <c r="BJ71" s="15" t="s">
        <v>70</v>
      </c>
      <c r="BK71" s="15" t="s">
        <v>70</v>
      </c>
      <c r="BL71" s="15" t="s">
        <v>70</v>
      </c>
      <c r="BM71" s="15" t="s">
        <v>70</v>
      </c>
      <c r="BN71" s="15" t="s">
        <v>70</v>
      </c>
      <c r="BO71" s="15" t="s">
        <v>70</v>
      </c>
      <c r="BP71" s="15" t="s">
        <v>70</v>
      </c>
      <c r="BQ71" s="15" t="s">
        <v>70</v>
      </c>
      <c r="BR71" s="78" t="s">
        <v>70</v>
      </c>
      <c r="BS71" s="15" t="s">
        <v>70</v>
      </c>
      <c r="BT71" s="15" t="s">
        <v>70</v>
      </c>
      <c r="BU71" s="296" t="s">
        <v>70</v>
      </c>
      <c r="BV71" s="15" t="s">
        <v>70</v>
      </c>
      <c r="BW71" s="15" t="s">
        <v>70</v>
      </c>
      <c r="BZ71" s="15" t="s">
        <v>76</v>
      </c>
      <c r="CA71" s="15" t="s">
        <v>70</v>
      </c>
      <c r="CB71" s="296" t="s">
        <v>70</v>
      </c>
      <c r="CC71" s="15" t="s">
        <v>70</v>
      </c>
      <c r="CD71" s="15" t="s">
        <v>70</v>
      </c>
      <c r="CE71" s="15" t="s">
        <v>70</v>
      </c>
      <c r="CF71" s="15" t="s">
        <v>70</v>
      </c>
      <c r="CG71" s="15" t="s">
        <v>70</v>
      </c>
      <c r="CH71" s="15" t="s">
        <v>70</v>
      </c>
      <c r="CI71" s="15" t="s">
        <v>70</v>
      </c>
      <c r="CJ71" s="15" t="s">
        <v>70</v>
      </c>
      <c r="CK71" s="15" t="s">
        <v>70</v>
      </c>
      <c r="CL71" s="15" t="s">
        <v>70</v>
      </c>
      <c r="CM71" s="15" t="s">
        <v>70</v>
      </c>
      <c r="CN71" s="296" t="s">
        <v>70</v>
      </c>
      <c r="CO71" s="15" t="s">
        <v>70</v>
      </c>
      <c r="CP71" s="15" t="s">
        <v>70</v>
      </c>
      <c r="CS71" s="15" t="s">
        <v>76</v>
      </c>
      <c r="CT71" s="15" t="s">
        <v>70</v>
      </c>
      <c r="CU71" s="296" t="s">
        <v>70</v>
      </c>
      <c r="CV71" s="15" t="s">
        <v>70</v>
      </c>
      <c r="CW71" s="15" t="s">
        <v>70</v>
      </c>
      <c r="CX71" s="15" t="s">
        <v>70</v>
      </c>
      <c r="CY71" s="15" t="s">
        <v>70</v>
      </c>
      <c r="CZ71" s="15" t="s">
        <v>70</v>
      </c>
      <c r="DA71" s="15" t="s">
        <v>70</v>
      </c>
      <c r="DB71" s="15" t="s">
        <v>70</v>
      </c>
      <c r="DC71" s="15" t="s">
        <v>70</v>
      </c>
      <c r="DD71" s="15" t="s">
        <v>70</v>
      </c>
      <c r="DE71" s="162" t="s">
        <v>70</v>
      </c>
      <c r="DF71" s="15" t="s">
        <v>70</v>
      </c>
      <c r="DG71" s="296" t="s">
        <v>70</v>
      </c>
      <c r="DH71" s="15" t="s">
        <v>70</v>
      </c>
      <c r="DI71" s="15" t="s">
        <v>70</v>
      </c>
      <c r="DL71" s="15" t="s">
        <v>76</v>
      </c>
      <c r="DM71" s="15" t="s">
        <v>70</v>
      </c>
      <c r="DN71" s="296" t="s">
        <v>70</v>
      </c>
      <c r="DO71" s="15" t="s">
        <v>70</v>
      </c>
      <c r="DP71" s="15" t="s">
        <v>70</v>
      </c>
      <c r="DQ71" s="15" t="s">
        <v>70</v>
      </c>
      <c r="DR71" s="15" t="s">
        <v>70</v>
      </c>
      <c r="DS71" s="15" t="s">
        <v>70</v>
      </c>
      <c r="DT71" s="15" t="s">
        <v>70</v>
      </c>
      <c r="DU71" s="15" t="s">
        <v>70</v>
      </c>
      <c r="DV71" s="15" t="s">
        <v>70</v>
      </c>
      <c r="DW71" s="15" t="s">
        <v>70</v>
      </c>
      <c r="DX71" s="15" t="s">
        <v>70</v>
      </c>
      <c r="DY71" s="15" t="s">
        <v>70</v>
      </c>
      <c r="DZ71" s="296" t="s">
        <v>70</v>
      </c>
      <c r="EA71" s="15" t="s">
        <v>70</v>
      </c>
      <c r="EB71" s="15" t="s">
        <v>70</v>
      </c>
      <c r="EE71" s="15" t="s">
        <v>76</v>
      </c>
      <c r="EF71" s="15" t="s">
        <v>70</v>
      </c>
      <c r="EG71" s="296" t="s">
        <v>70</v>
      </c>
      <c r="EH71" s="15" t="s">
        <v>70</v>
      </c>
      <c r="EI71" s="15" t="s">
        <v>70</v>
      </c>
      <c r="EJ71" s="15" t="s">
        <v>70</v>
      </c>
      <c r="EK71" s="15" t="s">
        <v>70</v>
      </c>
      <c r="EL71" s="15" t="s">
        <v>70</v>
      </c>
      <c r="EM71" s="15" t="s">
        <v>70</v>
      </c>
      <c r="EN71" s="15" t="s">
        <v>70</v>
      </c>
      <c r="EO71" s="15" t="s">
        <v>70</v>
      </c>
      <c r="EP71" s="15" t="s">
        <v>70</v>
      </c>
      <c r="EQ71" s="15" t="s">
        <v>70</v>
      </c>
      <c r="ER71" s="15" t="s">
        <v>70</v>
      </c>
      <c r="ES71" s="296" t="s">
        <v>70</v>
      </c>
      <c r="ET71" s="15" t="s">
        <v>70</v>
      </c>
      <c r="EU71" s="15" t="s">
        <v>70</v>
      </c>
      <c r="EX71" s="15" t="s">
        <v>76</v>
      </c>
      <c r="EY71" s="15" t="s">
        <v>70</v>
      </c>
      <c r="EZ71" s="296" t="s">
        <v>70</v>
      </c>
      <c r="FA71" s="15" t="s">
        <v>70</v>
      </c>
      <c r="FB71" s="15" t="s">
        <v>70</v>
      </c>
      <c r="FC71" s="15" t="s">
        <v>70</v>
      </c>
      <c r="FD71" s="15" t="s">
        <v>70</v>
      </c>
      <c r="FE71" s="15" t="s">
        <v>70</v>
      </c>
      <c r="FF71" s="15" t="s">
        <v>70</v>
      </c>
      <c r="FG71" s="15" t="s">
        <v>70</v>
      </c>
      <c r="FH71" s="15" t="s">
        <v>70</v>
      </c>
      <c r="FI71" s="15" t="s">
        <v>70</v>
      </c>
      <c r="FJ71" s="15" t="s">
        <v>70</v>
      </c>
      <c r="FK71" s="188" t="s">
        <v>70</v>
      </c>
      <c r="FL71" s="305" t="s">
        <v>70</v>
      </c>
      <c r="FM71" s="15">
        <v>0</v>
      </c>
      <c r="FN71" s="15" t="s">
        <v>70</v>
      </c>
      <c r="FQ71" s="15" t="s">
        <v>76</v>
      </c>
      <c r="FR71" s="13">
        <f>[2]DISP_ABR!$C$335</f>
        <v>720</v>
      </c>
      <c r="FS71" s="299">
        <f>[2]DISP_ABR!$D$335</f>
        <v>685</v>
      </c>
      <c r="FT71" s="13">
        <f>[2]DISP_ABR!$E$335</f>
        <v>35</v>
      </c>
      <c r="FU71" s="13" t="str">
        <f>[2]DISP_ABR!$F$329</f>
        <v>FOH</v>
      </c>
      <c r="FV71" s="188" t="e">
        <f t="shared" si="1580"/>
        <v>#VALUE!</v>
      </c>
      <c r="FW71" s="13">
        <f>[2]DISP_ABR!$G$335</f>
        <v>0</v>
      </c>
      <c r="FX71" s="188">
        <f t="shared" si="1581"/>
        <v>0</v>
      </c>
      <c r="FY71" s="13">
        <f>[2]DISP_ABR!$H$335</f>
        <v>0</v>
      </c>
      <c r="FZ71" s="188">
        <f t="shared" si="1582"/>
        <v>0</v>
      </c>
      <c r="GA71" s="15">
        <v>0</v>
      </c>
      <c r="GB71" s="188">
        <f t="shared" si="1583"/>
        <v>1</v>
      </c>
      <c r="GC71" s="188">
        <f>((FR71-GA71)/$FQ$4)</f>
        <v>1</v>
      </c>
      <c r="GD71" s="256" t="e">
        <f t="shared" si="1584"/>
        <v>#VALUE!</v>
      </c>
      <c r="GE71" s="305">
        <f t="shared" si="1590"/>
        <v>0.99316666666666664</v>
      </c>
      <c r="GF71" s="88">
        <f>[2]DISP_ABR!$M335</f>
        <v>17877</v>
      </c>
      <c r="GG71" s="36">
        <v>25</v>
      </c>
      <c r="GJ71" s="15" t="s">
        <v>76</v>
      </c>
      <c r="GK71" s="13">
        <f>[2]DISP_MAY!C331</f>
        <v>744</v>
      </c>
      <c r="GL71" s="299">
        <f>[2]DISP_MAY!D331</f>
        <v>668</v>
      </c>
      <c r="GM71" s="13">
        <f>[2]DISP_MAY!E331</f>
        <v>76</v>
      </c>
      <c r="GN71" s="13">
        <f>[2]DISP_MAY!F331</f>
        <v>0</v>
      </c>
      <c r="GO71" s="188">
        <f t="shared" si="1585"/>
        <v>0</v>
      </c>
      <c r="GP71" s="13">
        <f>[2]DISP_MAY!$G331</f>
        <v>0</v>
      </c>
      <c r="GQ71" s="188">
        <f t="shared" si="1586"/>
        <v>0</v>
      </c>
      <c r="GR71" s="13">
        <f>[2]DISP_MAY!$H331</f>
        <v>0</v>
      </c>
      <c r="GS71" s="188">
        <f t="shared" si="1587"/>
        <v>0</v>
      </c>
      <c r="GT71" s="15">
        <v>0</v>
      </c>
      <c r="GU71" s="188">
        <f t="shared" si="1591"/>
        <v>1</v>
      </c>
      <c r="GV71" s="188">
        <f t="shared" si="1588"/>
        <v>1</v>
      </c>
      <c r="GW71" s="256">
        <f t="shared" si="1406"/>
        <v>0</v>
      </c>
      <c r="GX71" s="305">
        <f t="shared" si="1592"/>
        <v>0.91522467741935487</v>
      </c>
      <c r="GY71" s="95">
        <f>[2]DISP_MAY!$M331</f>
        <v>17023.179</v>
      </c>
      <c r="GZ71" s="36">
        <v>25</v>
      </c>
      <c r="HC71" s="15" t="s">
        <v>76</v>
      </c>
      <c r="HD71" s="13">
        <v>720</v>
      </c>
      <c r="HE71" s="299">
        <v>659</v>
      </c>
      <c r="HF71" s="13">
        <v>61</v>
      </c>
      <c r="HG71" s="13">
        <v>0</v>
      </c>
      <c r="HH71" s="188">
        <f t="shared" si="1593"/>
        <v>0</v>
      </c>
      <c r="HI71" s="13">
        <v>0</v>
      </c>
      <c r="HJ71" s="188">
        <f t="shared" si="1593"/>
        <v>0</v>
      </c>
      <c r="HK71" s="13">
        <v>0</v>
      </c>
      <c r="HL71" s="257">
        <v>0</v>
      </c>
      <c r="HM71" s="13">
        <v>12.950359999999996</v>
      </c>
      <c r="HN71" s="188">
        <f t="shared" si="1599"/>
        <v>1</v>
      </c>
      <c r="HO71" s="188">
        <f t="shared" si="1600"/>
        <v>0.98201338888888878</v>
      </c>
      <c r="HP71" s="188">
        <f t="shared" si="1601"/>
        <v>1.9272792710461523E-2</v>
      </c>
      <c r="HQ71" s="305">
        <f t="shared" si="1602"/>
        <v>0.8175931111111111</v>
      </c>
      <c r="HR71" s="95">
        <f>[2]DISP_JUN!$M$335</f>
        <v>14716.675999999999</v>
      </c>
      <c r="HS71" s="36">
        <v>25</v>
      </c>
    </row>
    <row r="72" spans="1:227" ht="13.8" hidden="1" x14ac:dyDescent="0.25">
      <c r="B72" s="15" t="s">
        <v>77</v>
      </c>
      <c r="C72" s="15" t="s">
        <v>70</v>
      </c>
      <c r="D72" s="296" t="s">
        <v>70</v>
      </c>
      <c r="E72" s="15" t="s">
        <v>70</v>
      </c>
      <c r="F72" s="15" t="s">
        <v>70</v>
      </c>
      <c r="G72" s="15" t="s">
        <v>70</v>
      </c>
      <c r="H72" s="15" t="s">
        <v>70</v>
      </c>
      <c r="I72" s="15" t="s">
        <v>70</v>
      </c>
      <c r="J72" s="15" t="s">
        <v>70</v>
      </c>
      <c r="K72" s="15" t="s">
        <v>70</v>
      </c>
      <c r="L72" s="15" t="s">
        <v>70</v>
      </c>
      <c r="M72" s="15" t="s">
        <v>70</v>
      </c>
      <c r="N72" s="15" t="s">
        <v>70</v>
      </c>
      <c r="O72" s="15" t="s">
        <v>70</v>
      </c>
      <c r="P72" s="296" t="s">
        <v>70</v>
      </c>
      <c r="Q72" s="15" t="s">
        <v>70</v>
      </c>
      <c r="R72" s="15" t="s">
        <v>70</v>
      </c>
      <c r="U72" s="15" t="s">
        <v>77</v>
      </c>
      <c r="V72" s="15" t="s">
        <v>70</v>
      </c>
      <c r="W72" s="296" t="s">
        <v>70</v>
      </c>
      <c r="X72" s="15" t="s">
        <v>70</v>
      </c>
      <c r="Y72" s="15" t="s">
        <v>70</v>
      </c>
      <c r="Z72" s="15" t="s">
        <v>70</v>
      </c>
      <c r="AA72" s="15" t="s">
        <v>70</v>
      </c>
      <c r="AB72" s="15" t="s">
        <v>70</v>
      </c>
      <c r="AC72" s="15" t="s">
        <v>70</v>
      </c>
      <c r="AD72" s="15" t="s">
        <v>70</v>
      </c>
      <c r="AE72" s="15" t="s">
        <v>70</v>
      </c>
      <c r="AF72" s="15" t="s">
        <v>70</v>
      </c>
      <c r="AG72" s="15" t="s">
        <v>70</v>
      </c>
      <c r="AH72" s="15" t="s">
        <v>70</v>
      </c>
      <c r="AI72" s="296" t="s">
        <v>70</v>
      </c>
      <c r="AJ72" s="15" t="s">
        <v>70</v>
      </c>
      <c r="AK72" s="15" t="s">
        <v>70</v>
      </c>
      <c r="AN72" s="15" t="s">
        <v>77</v>
      </c>
      <c r="AO72" s="15" t="s">
        <v>70</v>
      </c>
      <c r="AP72" s="296" t="s">
        <v>70</v>
      </c>
      <c r="AQ72" s="15" t="s">
        <v>70</v>
      </c>
      <c r="AR72" s="15" t="s">
        <v>70</v>
      </c>
      <c r="AS72" s="15" t="s">
        <v>70</v>
      </c>
      <c r="AT72" s="15" t="s">
        <v>70</v>
      </c>
      <c r="AU72" s="15" t="s">
        <v>70</v>
      </c>
      <c r="AV72" s="15" t="s">
        <v>70</v>
      </c>
      <c r="AW72" s="15" t="s">
        <v>70</v>
      </c>
      <c r="AX72" s="15" t="s">
        <v>70</v>
      </c>
      <c r="AY72" s="15" t="s">
        <v>70</v>
      </c>
      <c r="AZ72" s="15" t="s">
        <v>70</v>
      </c>
      <c r="BA72" s="15" t="s">
        <v>70</v>
      </c>
      <c r="BB72" s="296" t="s">
        <v>70</v>
      </c>
      <c r="BC72" s="15" t="s">
        <v>70</v>
      </c>
      <c r="BD72" s="15" t="s">
        <v>70</v>
      </c>
      <c r="BG72" s="15" t="s">
        <v>77</v>
      </c>
      <c r="BH72" s="15" t="s">
        <v>70</v>
      </c>
      <c r="BI72" s="296" t="s">
        <v>70</v>
      </c>
      <c r="BJ72" s="15" t="s">
        <v>70</v>
      </c>
      <c r="BK72" s="15" t="s">
        <v>70</v>
      </c>
      <c r="BL72" s="15" t="s">
        <v>70</v>
      </c>
      <c r="BM72" s="15" t="s">
        <v>70</v>
      </c>
      <c r="BN72" s="15" t="s">
        <v>70</v>
      </c>
      <c r="BO72" s="15" t="s">
        <v>70</v>
      </c>
      <c r="BP72" s="15" t="s">
        <v>70</v>
      </c>
      <c r="BQ72" s="15" t="s">
        <v>70</v>
      </c>
      <c r="BR72" s="78" t="s">
        <v>70</v>
      </c>
      <c r="BS72" s="15" t="s">
        <v>70</v>
      </c>
      <c r="BT72" s="15" t="s">
        <v>70</v>
      </c>
      <c r="BU72" s="296" t="s">
        <v>70</v>
      </c>
      <c r="BV72" s="15" t="s">
        <v>70</v>
      </c>
      <c r="BW72" s="15" t="s">
        <v>70</v>
      </c>
      <c r="BZ72" s="15" t="s">
        <v>77</v>
      </c>
      <c r="CA72" s="15" t="s">
        <v>70</v>
      </c>
      <c r="CB72" s="296" t="s">
        <v>70</v>
      </c>
      <c r="CC72" s="15" t="s">
        <v>70</v>
      </c>
      <c r="CD72" s="15" t="s">
        <v>70</v>
      </c>
      <c r="CE72" s="15" t="s">
        <v>70</v>
      </c>
      <c r="CF72" s="15" t="s">
        <v>70</v>
      </c>
      <c r="CG72" s="15" t="s">
        <v>70</v>
      </c>
      <c r="CH72" s="15" t="s">
        <v>70</v>
      </c>
      <c r="CI72" s="15" t="s">
        <v>70</v>
      </c>
      <c r="CJ72" s="15" t="s">
        <v>70</v>
      </c>
      <c r="CK72" s="15" t="s">
        <v>70</v>
      </c>
      <c r="CL72" s="15" t="s">
        <v>70</v>
      </c>
      <c r="CM72" s="15" t="s">
        <v>70</v>
      </c>
      <c r="CN72" s="296" t="s">
        <v>70</v>
      </c>
      <c r="CO72" s="15" t="s">
        <v>70</v>
      </c>
      <c r="CP72" s="15" t="s">
        <v>70</v>
      </c>
      <c r="CS72" s="15" t="s">
        <v>77</v>
      </c>
      <c r="CT72" s="15" t="s">
        <v>70</v>
      </c>
      <c r="CU72" s="296" t="s">
        <v>70</v>
      </c>
      <c r="CV72" s="15" t="s">
        <v>70</v>
      </c>
      <c r="CW72" s="15" t="s">
        <v>70</v>
      </c>
      <c r="CX72" s="15" t="s">
        <v>70</v>
      </c>
      <c r="CY72" s="15" t="s">
        <v>70</v>
      </c>
      <c r="CZ72" s="15" t="s">
        <v>70</v>
      </c>
      <c r="DA72" s="15" t="s">
        <v>70</v>
      </c>
      <c r="DB72" s="15" t="s">
        <v>70</v>
      </c>
      <c r="DC72" s="15" t="s">
        <v>70</v>
      </c>
      <c r="DD72" s="15" t="s">
        <v>70</v>
      </c>
      <c r="DE72" s="162" t="s">
        <v>70</v>
      </c>
      <c r="DF72" s="15" t="s">
        <v>70</v>
      </c>
      <c r="DG72" s="296" t="s">
        <v>70</v>
      </c>
      <c r="DH72" s="15" t="s">
        <v>70</v>
      </c>
      <c r="DI72" s="15" t="s">
        <v>70</v>
      </c>
      <c r="DL72" s="15" t="s">
        <v>77</v>
      </c>
      <c r="DM72" s="15" t="s">
        <v>70</v>
      </c>
      <c r="DN72" s="296" t="s">
        <v>70</v>
      </c>
      <c r="DO72" s="15" t="s">
        <v>70</v>
      </c>
      <c r="DP72" s="15" t="s">
        <v>70</v>
      </c>
      <c r="DQ72" s="15" t="s">
        <v>70</v>
      </c>
      <c r="DR72" s="15" t="s">
        <v>70</v>
      </c>
      <c r="DS72" s="15" t="s">
        <v>70</v>
      </c>
      <c r="DT72" s="15" t="s">
        <v>70</v>
      </c>
      <c r="DU72" s="15" t="s">
        <v>70</v>
      </c>
      <c r="DV72" s="15" t="s">
        <v>70</v>
      </c>
      <c r="DW72" s="15" t="s">
        <v>70</v>
      </c>
      <c r="DX72" s="15" t="s">
        <v>70</v>
      </c>
      <c r="DY72" s="15" t="s">
        <v>70</v>
      </c>
      <c r="DZ72" s="296" t="s">
        <v>70</v>
      </c>
      <c r="EA72" s="15" t="s">
        <v>70</v>
      </c>
      <c r="EB72" s="15" t="s">
        <v>70</v>
      </c>
      <c r="EE72" s="15" t="s">
        <v>77</v>
      </c>
      <c r="EF72" s="15" t="s">
        <v>70</v>
      </c>
      <c r="EG72" s="296" t="s">
        <v>70</v>
      </c>
      <c r="EH72" s="15" t="s">
        <v>70</v>
      </c>
      <c r="EI72" s="15" t="s">
        <v>70</v>
      </c>
      <c r="EJ72" s="15" t="s">
        <v>70</v>
      </c>
      <c r="EK72" s="15" t="s">
        <v>70</v>
      </c>
      <c r="EL72" s="15" t="s">
        <v>70</v>
      </c>
      <c r="EM72" s="15" t="s">
        <v>70</v>
      </c>
      <c r="EN72" s="15" t="s">
        <v>70</v>
      </c>
      <c r="EO72" s="15" t="s">
        <v>70</v>
      </c>
      <c r="EP72" s="15" t="s">
        <v>70</v>
      </c>
      <c r="EQ72" s="15" t="s">
        <v>70</v>
      </c>
      <c r="ER72" s="15" t="s">
        <v>70</v>
      </c>
      <c r="ES72" s="296" t="s">
        <v>70</v>
      </c>
      <c r="ET72" s="15" t="s">
        <v>70</v>
      </c>
      <c r="EU72" s="15" t="s">
        <v>70</v>
      </c>
      <c r="EX72" s="15" t="s">
        <v>77</v>
      </c>
      <c r="EY72" s="15" t="s">
        <v>70</v>
      </c>
      <c r="EZ72" s="296" t="s">
        <v>70</v>
      </c>
      <c r="FA72" s="15" t="s">
        <v>70</v>
      </c>
      <c r="FB72" s="15" t="s">
        <v>70</v>
      </c>
      <c r="FC72" s="15" t="s">
        <v>70</v>
      </c>
      <c r="FD72" s="15" t="s">
        <v>70</v>
      </c>
      <c r="FE72" s="15" t="s">
        <v>70</v>
      </c>
      <c r="FF72" s="15" t="s">
        <v>70</v>
      </c>
      <c r="FG72" s="15" t="s">
        <v>70</v>
      </c>
      <c r="FH72" s="15" t="s">
        <v>70</v>
      </c>
      <c r="FI72" s="15" t="s">
        <v>70</v>
      </c>
      <c r="FJ72" s="15" t="s">
        <v>70</v>
      </c>
      <c r="FK72" s="188" t="s">
        <v>70</v>
      </c>
      <c r="FL72" s="305" t="s">
        <v>70</v>
      </c>
      <c r="FM72" s="15">
        <v>0</v>
      </c>
      <c r="FN72" s="15" t="s">
        <v>70</v>
      </c>
      <c r="FQ72" s="15" t="s">
        <v>77</v>
      </c>
      <c r="FR72" s="13">
        <f>[2]DISP_ABR!$C$336</f>
        <v>720</v>
      </c>
      <c r="FS72" s="299">
        <f>[2]DISP_ABR!$D$336</f>
        <v>698</v>
      </c>
      <c r="FT72" s="13">
        <f>[2]DISP_ABR!$E$336</f>
        <v>22</v>
      </c>
      <c r="FU72" s="13" t="str">
        <f>[2]DISP_ABR!$F$329</f>
        <v>FOH</v>
      </c>
      <c r="FV72" s="188" t="e">
        <f t="shared" si="1580"/>
        <v>#VALUE!</v>
      </c>
      <c r="FW72" s="13">
        <f>[2]DISP_ABR!$G$336</f>
        <v>0</v>
      </c>
      <c r="FX72" s="188">
        <f t="shared" si="1581"/>
        <v>0</v>
      </c>
      <c r="FY72" s="13">
        <f>[2]DISP_ABR!$H$336</f>
        <v>0</v>
      </c>
      <c r="FZ72" s="188">
        <f t="shared" si="1582"/>
        <v>0</v>
      </c>
      <c r="GA72" s="15">
        <v>0</v>
      </c>
      <c r="GB72" s="188">
        <f t="shared" si="1583"/>
        <v>1</v>
      </c>
      <c r="GC72" s="188">
        <f t="shared" ref="GC72" si="1604">((FR72-GA72)/$FQ$4)</f>
        <v>1</v>
      </c>
      <c r="GD72" s="256" t="e">
        <f t="shared" si="1584"/>
        <v>#VALUE!</v>
      </c>
      <c r="GE72" s="305">
        <f t="shared" si="1590"/>
        <v>0.99716666666666665</v>
      </c>
      <c r="GF72" s="88">
        <f>[2]DISP_ABR!$M336</f>
        <v>17949</v>
      </c>
      <c r="GG72" s="36">
        <v>25</v>
      </c>
      <c r="GJ72" s="15" t="s">
        <v>77</v>
      </c>
      <c r="GK72" s="13">
        <f>[2]DISP_MAY!C332</f>
        <v>744</v>
      </c>
      <c r="GL72" s="299">
        <f>[2]DISP_MAY!D332</f>
        <v>634</v>
      </c>
      <c r="GM72" s="13">
        <f>[2]DISP_MAY!E332</f>
        <v>110</v>
      </c>
      <c r="GN72" s="13">
        <f>[2]DISP_MAY!F332</f>
        <v>0</v>
      </c>
      <c r="GO72" s="188">
        <f t="shared" si="1585"/>
        <v>0</v>
      </c>
      <c r="GP72" s="13">
        <f>[2]DISP_MAY!$G332</f>
        <v>0</v>
      </c>
      <c r="GQ72" s="188">
        <f t="shared" si="1586"/>
        <v>0</v>
      </c>
      <c r="GR72" s="13">
        <f>[2]DISP_MAY!$H332</f>
        <v>0</v>
      </c>
      <c r="GS72" s="188">
        <f t="shared" si="1587"/>
        <v>0</v>
      </c>
      <c r="GT72" s="15">
        <v>0</v>
      </c>
      <c r="GU72" s="188">
        <f t="shared" si="1591"/>
        <v>1</v>
      </c>
      <c r="GV72" s="188">
        <f t="shared" si="1588"/>
        <v>1</v>
      </c>
      <c r="GW72" s="256">
        <f t="shared" si="1406"/>
        <v>0</v>
      </c>
      <c r="GX72" s="305">
        <f t="shared" si="1592"/>
        <v>0.83414327956989254</v>
      </c>
      <c r="GY72" s="95">
        <f>[2]DISP_MAY!$M332</f>
        <v>15515.065000000001</v>
      </c>
      <c r="GZ72" s="36">
        <v>25</v>
      </c>
      <c r="HC72" s="15" t="s">
        <v>77</v>
      </c>
      <c r="HD72" s="13">
        <v>720</v>
      </c>
      <c r="HE72" s="299">
        <v>605</v>
      </c>
      <c r="HF72" s="13">
        <v>115</v>
      </c>
      <c r="HG72" s="13">
        <v>0</v>
      </c>
      <c r="HH72" s="188">
        <f t="shared" si="1593"/>
        <v>0</v>
      </c>
      <c r="HI72" s="13">
        <v>0</v>
      </c>
      <c r="HJ72" s="188">
        <f t="shared" si="1593"/>
        <v>0</v>
      </c>
      <c r="HK72" s="13">
        <v>0</v>
      </c>
      <c r="HL72" s="257">
        <v>0</v>
      </c>
      <c r="HM72" s="13">
        <v>14.48959999999995</v>
      </c>
      <c r="HN72" s="188">
        <f t="shared" ref="HN72:HN78" si="1605">(HD72/$HC$4)</f>
        <v>1</v>
      </c>
      <c r="HO72" s="188">
        <f t="shared" ref="HO72:HO78" si="1606">((HD72-HM72)/$HC$4)</f>
        <v>0.97987555555555561</v>
      </c>
      <c r="HP72" s="188">
        <f t="shared" ref="HP72:HP78" si="1607">IF((AND(HE72=0,HG72=0)),0,(HG72+HM72)/(HE72+HG72+HM72))</f>
        <v>2.3389577484432263E-2</v>
      </c>
      <c r="HQ72" s="305">
        <f t="shared" ref="HQ72:HQ78" si="1608">(HR72/($HC$4*HS72))</f>
        <v>0.89729116666666664</v>
      </c>
      <c r="HR72" s="95">
        <f>[2]DISP_JUN!$M$336</f>
        <v>16151.241</v>
      </c>
      <c r="HS72" s="36">
        <v>25</v>
      </c>
    </row>
    <row r="73" spans="1:227" ht="13.8" hidden="1" x14ac:dyDescent="0.25">
      <c r="B73" s="15" t="s">
        <v>78</v>
      </c>
      <c r="C73" s="15" t="s">
        <v>70</v>
      </c>
      <c r="D73" s="296" t="s">
        <v>70</v>
      </c>
      <c r="E73" s="15" t="s">
        <v>70</v>
      </c>
      <c r="F73" s="15" t="s">
        <v>70</v>
      </c>
      <c r="G73" s="15" t="s">
        <v>70</v>
      </c>
      <c r="H73" s="15" t="s">
        <v>70</v>
      </c>
      <c r="I73" s="15" t="s">
        <v>70</v>
      </c>
      <c r="J73" s="15" t="s">
        <v>70</v>
      </c>
      <c r="K73" s="15" t="s">
        <v>70</v>
      </c>
      <c r="L73" s="15" t="s">
        <v>70</v>
      </c>
      <c r="M73" s="15" t="s">
        <v>70</v>
      </c>
      <c r="N73" s="15" t="s">
        <v>70</v>
      </c>
      <c r="O73" s="15" t="s">
        <v>70</v>
      </c>
      <c r="P73" s="296" t="s">
        <v>70</v>
      </c>
      <c r="Q73" s="15" t="s">
        <v>70</v>
      </c>
      <c r="R73" s="15" t="s">
        <v>70</v>
      </c>
      <c r="U73" s="15" t="s">
        <v>78</v>
      </c>
      <c r="V73" s="15" t="s">
        <v>70</v>
      </c>
      <c r="W73" s="296" t="s">
        <v>70</v>
      </c>
      <c r="X73" s="15" t="s">
        <v>70</v>
      </c>
      <c r="Y73" s="15" t="s">
        <v>70</v>
      </c>
      <c r="Z73" s="15" t="s">
        <v>70</v>
      </c>
      <c r="AA73" s="15" t="s">
        <v>70</v>
      </c>
      <c r="AB73" s="15" t="s">
        <v>70</v>
      </c>
      <c r="AC73" s="15" t="s">
        <v>70</v>
      </c>
      <c r="AD73" s="15" t="s">
        <v>70</v>
      </c>
      <c r="AE73" s="15" t="s">
        <v>70</v>
      </c>
      <c r="AF73" s="15" t="s">
        <v>70</v>
      </c>
      <c r="AG73" s="15" t="s">
        <v>70</v>
      </c>
      <c r="AH73" s="15" t="s">
        <v>70</v>
      </c>
      <c r="AI73" s="296" t="s">
        <v>70</v>
      </c>
      <c r="AJ73" s="15" t="s">
        <v>70</v>
      </c>
      <c r="AK73" s="15" t="s">
        <v>70</v>
      </c>
      <c r="AN73" s="15" t="s">
        <v>78</v>
      </c>
      <c r="AO73" s="15" t="s">
        <v>70</v>
      </c>
      <c r="AP73" s="296" t="s">
        <v>70</v>
      </c>
      <c r="AQ73" s="15" t="s">
        <v>70</v>
      </c>
      <c r="AR73" s="15" t="s">
        <v>70</v>
      </c>
      <c r="AS73" s="15" t="s">
        <v>70</v>
      </c>
      <c r="AT73" s="15" t="s">
        <v>70</v>
      </c>
      <c r="AU73" s="15" t="s">
        <v>70</v>
      </c>
      <c r="AV73" s="15" t="s">
        <v>70</v>
      </c>
      <c r="AW73" s="15" t="s">
        <v>70</v>
      </c>
      <c r="AX73" s="15" t="s">
        <v>70</v>
      </c>
      <c r="AY73" s="15" t="s">
        <v>70</v>
      </c>
      <c r="AZ73" s="15" t="s">
        <v>70</v>
      </c>
      <c r="BA73" s="15" t="s">
        <v>70</v>
      </c>
      <c r="BB73" s="296" t="s">
        <v>70</v>
      </c>
      <c r="BC73" s="15" t="s">
        <v>70</v>
      </c>
      <c r="BD73" s="15" t="s">
        <v>70</v>
      </c>
      <c r="BG73" s="15" t="s">
        <v>78</v>
      </c>
      <c r="BH73" s="15" t="s">
        <v>70</v>
      </c>
      <c r="BI73" s="296" t="s">
        <v>70</v>
      </c>
      <c r="BJ73" s="15" t="s">
        <v>70</v>
      </c>
      <c r="BK73" s="15" t="s">
        <v>70</v>
      </c>
      <c r="BL73" s="15" t="s">
        <v>70</v>
      </c>
      <c r="BM73" s="15" t="s">
        <v>70</v>
      </c>
      <c r="BN73" s="15" t="s">
        <v>70</v>
      </c>
      <c r="BO73" s="15" t="s">
        <v>70</v>
      </c>
      <c r="BP73" s="15" t="s">
        <v>70</v>
      </c>
      <c r="BQ73" s="15" t="s">
        <v>70</v>
      </c>
      <c r="BR73" s="78" t="s">
        <v>70</v>
      </c>
      <c r="BS73" s="15" t="s">
        <v>70</v>
      </c>
      <c r="BT73" s="15" t="s">
        <v>70</v>
      </c>
      <c r="BU73" s="296" t="s">
        <v>70</v>
      </c>
      <c r="BV73" s="15" t="s">
        <v>70</v>
      </c>
      <c r="BW73" s="15" t="s">
        <v>70</v>
      </c>
      <c r="BZ73" s="15" t="s">
        <v>78</v>
      </c>
      <c r="CA73" s="15" t="s">
        <v>70</v>
      </c>
      <c r="CB73" s="296" t="s">
        <v>70</v>
      </c>
      <c r="CC73" s="15" t="s">
        <v>70</v>
      </c>
      <c r="CD73" s="15" t="s">
        <v>70</v>
      </c>
      <c r="CE73" s="15" t="s">
        <v>70</v>
      </c>
      <c r="CF73" s="15" t="s">
        <v>70</v>
      </c>
      <c r="CG73" s="15" t="s">
        <v>70</v>
      </c>
      <c r="CH73" s="15" t="s">
        <v>70</v>
      </c>
      <c r="CI73" s="15" t="s">
        <v>70</v>
      </c>
      <c r="CJ73" s="15" t="s">
        <v>70</v>
      </c>
      <c r="CK73" s="15" t="s">
        <v>70</v>
      </c>
      <c r="CL73" s="15" t="s">
        <v>70</v>
      </c>
      <c r="CM73" s="15" t="s">
        <v>70</v>
      </c>
      <c r="CN73" s="296" t="s">
        <v>70</v>
      </c>
      <c r="CO73" s="15" t="s">
        <v>70</v>
      </c>
      <c r="CP73" s="15" t="s">
        <v>70</v>
      </c>
      <c r="CS73" s="15" t="s">
        <v>78</v>
      </c>
      <c r="CT73" s="15" t="s">
        <v>70</v>
      </c>
      <c r="CU73" s="296" t="s">
        <v>70</v>
      </c>
      <c r="CV73" s="15" t="s">
        <v>70</v>
      </c>
      <c r="CW73" s="15" t="s">
        <v>70</v>
      </c>
      <c r="CX73" s="15" t="s">
        <v>70</v>
      </c>
      <c r="CY73" s="15" t="s">
        <v>70</v>
      </c>
      <c r="CZ73" s="15" t="s">
        <v>70</v>
      </c>
      <c r="DA73" s="15" t="s">
        <v>70</v>
      </c>
      <c r="DB73" s="15" t="s">
        <v>70</v>
      </c>
      <c r="DC73" s="15" t="s">
        <v>70</v>
      </c>
      <c r="DD73" s="15" t="s">
        <v>70</v>
      </c>
      <c r="DE73" s="162" t="s">
        <v>70</v>
      </c>
      <c r="DF73" s="15" t="s">
        <v>70</v>
      </c>
      <c r="DG73" s="296" t="s">
        <v>70</v>
      </c>
      <c r="DH73" s="15" t="s">
        <v>70</v>
      </c>
      <c r="DI73" s="15" t="s">
        <v>70</v>
      </c>
      <c r="DL73" s="15" t="s">
        <v>78</v>
      </c>
      <c r="DM73" s="15" t="s">
        <v>70</v>
      </c>
      <c r="DN73" s="296" t="s">
        <v>70</v>
      </c>
      <c r="DO73" s="15" t="s">
        <v>70</v>
      </c>
      <c r="DP73" s="15" t="s">
        <v>70</v>
      </c>
      <c r="DQ73" s="15" t="s">
        <v>70</v>
      </c>
      <c r="DR73" s="15" t="s">
        <v>70</v>
      </c>
      <c r="DS73" s="15" t="s">
        <v>70</v>
      </c>
      <c r="DT73" s="15" t="s">
        <v>70</v>
      </c>
      <c r="DU73" s="15" t="s">
        <v>70</v>
      </c>
      <c r="DV73" s="15" t="s">
        <v>70</v>
      </c>
      <c r="DW73" s="15" t="s">
        <v>70</v>
      </c>
      <c r="DX73" s="15" t="s">
        <v>70</v>
      </c>
      <c r="DY73" s="15" t="s">
        <v>70</v>
      </c>
      <c r="DZ73" s="296" t="s">
        <v>70</v>
      </c>
      <c r="EA73" s="15" t="s">
        <v>70</v>
      </c>
      <c r="EB73" s="15" t="s">
        <v>70</v>
      </c>
      <c r="EE73" s="15" t="s">
        <v>78</v>
      </c>
      <c r="EF73" s="15" t="s">
        <v>70</v>
      </c>
      <c r="EG73" s="296" t="s">
        <v>70</v>
      </c>
      <c r="EH73" s="15" t="s">
        <v>70</v>
      </c>
      <c r="EI73" s="15" t="s">
        <v>70</v>
      </c>
      <c r="EJ73" s="15" t="s">
        <v>70</v>
      </c>
      <c r="EK73" s="15" t="s">
        <v>70</v>
      </c>
      <c r="EL73" s="15" t="s">
        <v>70</v>
      </c>
      <c r="EM73" s="15" t="s">
        <v>70</v>
      </c>
      <c r="EN73" s="15" t="s">
        <v>70</v>
      </c>
      <c r="EO73" s="15" t="s">
        <v>70</v>
      </c>
      <c r="EP73" s="15" t="s">
        <v>70</v>
      </c>
      <c r="EQ73" s="15" t="s">
        <v>70</v>
      </c>
      <c r="ER73" s="15" t="s">
        <v>70</v>
      </c>
      <c r="ES73" s="296" t="s">
        <v>70</v>
      </c>
      <c r="ET73" s="15" t="s">
        <v>70</v>
      </c>
      <c r="EU73" s="15" t="s">
        <v>70</v>
      </c>
      <c r="EX73" s="15" t="s">
        <v>78</v>
      </c>
      <c r="EY73" s="15" t="s">
        <v>70</v>
      </c>
      <c r="EZ73" s="296" t="s">
        <v>70</v>
      </c>
      <c r="FA73" s="15" t="s">
        <v>70</v>
      </c>
      <c r="FB73" s="15" t="s">
        <v>70</v>
      </c>
      <c r="FC73" s="15" t="s">
        <v>70</v>
      </c>
      <c r="FD73" s="15" t="s">
        <v>70</v>
      </c>
      <c r="FE73" s="15" t="s">
        <v>70</v>
      </c>
      <c r="FF73" s="15" t="s">
        <v>70</v>
      </c>
      <c r="FG73" s="15" t="s">
        <v>70</v>
      </c>
      <c r="FH73" s="15" t="s">
        <v>70</v>
      </c>
      <c r="FI73" s="15" t="s">
        <v>70</v>
      </c>
      <c r="FJ73" s="15" t="s">
        <v>70</v>
      </c>
      <c r="FK73" s="188" t="s">
        <v>70</v>
      </c>
      <c r="FL73" s="305" t="s">
        <v>70</v>
      </c>
      <c r="FM73" s="15">
        <v>0</v>
      </c>
      <c r="FN73" s="15" t="s">
        <v>70</v>
      </c>
      <c r="FQ73" s="15" t="s">
        <v>78</v>
      </c>
      <c r="FR73" s="13">
        <f>[2]DISP_ABR!$C$337</f>
        <v>720</v>
      </c>
      <c r="FS73" s="299">
        <f>[2]DISP_ABR!$D$337</f>
        <v>701</v>
      </c>
      <c r="FT73" s="13">
        <f>[2]DISP_ABR!$E$337</f>
        <v>19</v>
      </c>
      <c r="FU73" s="13" t="str">
        <f>[2]DISP_ABR!$F$329</f>
        <v>FOH</v>
      </c>
      <c r="FV73" s="188" t="e">
        <f t="shared" si="1580"/>
        <v>#VALUE!</v>
      </c>
      <c r="FW73" s="13">
        <f>[2]DISP_ABR!$G$337</f>
        <v>0</v>
      </c>
      <c r="FX73" s="188">
        <f t="shared" si="1581"/>
        <v>0</v>
      </c>
      <c r="FY73" s="13">
        <f>[2]DISP_ABR!$H$337</f>
        <v>0</v>
      </c>
      <c r="FZ73" s="188">
        <f t="shared" si="1582"/>
        <v>0</v>
      </c>
      <c r="GA73" s="15">
        <v>0</v>
      </c>
      <c r="GB73" s="188">
        <f t="shared" si="1583"/>
        <v>1</v>
      </c>
      <c r="GC73" s="188">
        <f>((FR73-GA73)/$FQ$4)</f>
        <v>1</v>
      </c>
      <c r="GD73" s="256" t="e">
        <f t="shared" si="1584"/>
        <v>#VALUE!</v>
      </c>
      <c r="GE73" s="305">
        <f t="shared" si="1590"/>
        <v>0.97966666666666669</v>
      </c>
      <c r="GF73" s="88">
        <f>[2]DISP_ABR!$M337</f>
        <v>17634</v>
      </c>
      <c r="GG73" s="36">
        <v>25</v>
      </c>
      <c r="GJ73" s="15" t="s">
        <v>78</v>
      </c>
      <c r="GK73" s="13">
        <f>[2]DISP_MAY!C333</f>
        <v>744</v>
      </c>
      <c r="GL73" s="299">
        <f>[2]DISP_MAY!D333</f>
        <v>650</v>
      </c>
      <c r="GM73" s="13">
        <f>[2]DISP_MAY!E333</f>
        <v>94</v>
      </c>
      <c r="GN73" s="13">
        <f>[2]DISP_MAY!F333</f>
        <v>0</v>
      </c>
      <c r="GO73" s="188">
        <f t="shared" si="1585"/>
        <v>0</v>
      </c>
      <c r="GP73" s="13">
        <f>[2]DISP_MAY!$G333</f>
        <v>0</v>
      </c>
      <c r="GQ73" s="188">
        <f t="shared" si="1586"/>
        <v>0</v>
      </c>
      <c r="GR73" s="13">
        <f>[2]DISP_MAY!$H333</f>
        <v>0</v>
      </c>
      <c r="GS73" s="188">
        <f t="shared" si="1587"/>
        <v>0</v>
      </c>
      <c r="GT73" s="15">
        <v>0</v>
      </c>
      <c r="GU73" s="188">
        <f t="shared" si="1591"/>
        <v>1</v>
      </c>
      <c r="GV73" s="188">
        <f t="shared" si="1588"/>
        <v>1</v>
      </c>
      <c r="GW73" s="256">
        <f t="shared" si="1406"/>
        <v>0</v>
      </c>
      <c r="GX73" s="305">
        <f t="shared" si="1592"/>
        <v>0.88771053763440866</v>
      </c>
      <c r="GY73" s="95">
        <f>[2]DISP_MAY!$M333</f>
        <v>16511.416000000001</v>
      </c>
      <c r="GZ73" s="36">
        <v>25</v>
      </c>
      <c r="HC73" s="15" t="s">
        <v>78</v>
      </c>
      <c r="HD73" s="13">
        <v>720</v>
      </c>
      <c r="HE73" s="299">
        <v>628</v>
      </c>
      <c r="HF73" s="13">
        <v>92</v>
      </c>
      <c r="HG73" s="13">
        <v>0</v>
      </c>
      <c r="HH73" s="188">
        <f t="shared" si="1593"/>
        <v>0</v>
      </c>
      <c r="HI73" s="13">
        <v>0</v>
      </c>
      <c r="HJ73" s="188">
        <f t="shared" si="1593"/>
        <v>0</v>
      </c>
      <c r="HK73" s="13">
        <v>0</v>
      </c>
      <c r="HL73" s="257">
        <v>0</v>
      </c>
      <c r="HM73" s="13">
        <v>16.902040000000014</v>
      </c>
      <c r="HN73" s="188">
        <f t="shared" si="1605"/>
        <v>1</v>
      </c>
      <c r="HO73" s="188">
        <f t="shared" si="1606"/>
        <v>0.97652494444444438</v>
      </c>
      <c r="HP73" s="188">
        <f t="shared" si="1607"/>
        <v>2.6208693649038561E-2</v>
      </c>
      <c r="HQ73" s="305">
        <f t="shared" si="1608"/>
        <v>0.8201533333333334</v>
      </c>
      <c r="HR73" s="95">
        <f>[2]DISP_JUN!$M$337</f>
        <v>14762.76</v>
      </c>
      <c r="HS73" s="36">
        <v>25</v>
      </c>
    </row>
    <row r="74" spans="1:227" ht="13.8" hidden="1" x14ac:dyDescent="0.25">
      <c r="B74" s="15" t="s">
        <v>79</v>
      </c>
      <c r="C74" s="15" t="s">
        <v>70</v>
      </c>
      <c r="D74" s="296" t="s">
        <v>70</v>
      </c>
      <c r="E74" s="15" t="s">
        <v>70</v>
      </c>
      <c r="F74" s="15" t="s">
        <v>70</v>
      </c>
      <c r="G74" s="15" t="s">
        <v>70</v>
      </c>
      <c r="H74" s="15" t="s">
        <v>70</v>
      </c>
      <c r="I74" s="15" t="s">
        <v>70</v>
      </c>
      <c r="J74" s="15" t="s">
        <v>70</v>
      </c>
      <c r="K74" s="15" t="s">
        <v>70</v>
      </c>
      <c r="L74" s="15" t="s">
        <v>70</v>
      </c>
      <c r="M74" s="15" t="s">
        <v>70</v>
      </c>
      <c r="N74" s="15" t="s">
        <v>70</v>
      </c>
      <c r="O74" s="15" t="s">
        <v>70</v>
      </c>
      <c r="P74" s="296" t="s">
        <v>70</v>
      </c>
      <c r="Q74" s="15" t="s">
        <v>70</v>
      </c>
      <c r="R74" s="15" t="s">
        <v>70</v>
      </c>
      <c r="U74" s="15" t="s">
        <v>79</v>
      </c>
      <c r="V74" s="15" t="s">
        <v>70</v>
      </c>
      <c r="W74" s="296" t="s">
        <v>70</v>
      </c>
      <c r="X74" s="15" t="s">
        <v>70</v>
      </c>
      <c r="Y74" s="15" t="s">
        <v>70</v>
      </c>
      <c r="Z74" s="15" t="s">
        <v>70</v>
      </c>
      <c r="AA74" s="15" t="s">
        <v>70</v>
      </c>
      <c r="AB74" s="15" t="s">
        <v>70</v>
      </c>
      <c r="AC74" s="15" t="s">
        <v>70</v>
      </c>
      <c r="AD74" s="15" t="s">
        <v>70</v>
      </c>
      <c r="AE74" s="15" t="s">
        <v>70</v>
      </c>
      <c r="AF74" s="15" t="s">
        <v>70</v>
      </c>
      <c r="AG74" s="15" t="s">
        <v>70</v>
      </c>
      <c r="AH74" s="15" t="s">
        <v>70</v>
      </c>
      <c r="AI74" s="296" t="s">
        <v>70</v>
      </c>
      <c r="AJ74" s="15" t="s">
        <v>70</v>
      </c>
      <c r="AK74" s="15" t="s">
        <v>70</v>
      </c>
      <c r="AN74" s="15" t="s">
        <v>79</v>
      </c>
      <c r="AO74" s="15" t="s">
        <v>70</v>
      </c>
      <c r="AP74" s="296" t="s">
        <v>70</v>
      </c>
      <c r="AQ74" s="15" t="s">
        <v>70</v>
      </c>
      <c r="AR74" s="15" t="s">
        <v>70</v>
      </c>
      <c r="AS74" s="15" t="s">
        <v>70</v>
      </c>
      <c r="AT74" s="15" t="s">
        <v>70</v>
      </c>
      <c r="AU74" s="15" t="s">
        <v>70</v>
      </c>
      <c r="AV74" s="15" t="s">
        <v>70</v>
      </c>
      <c r="AW74" s="15" t="s">
        <v>70</v>
      </c>
      <c r="AX74" s="15" t="s">
        <v>70</v>
      </c>
      <c r="AY74" s="15" t="s">
        <v>70</v>
      </c>
      <c r="AZ74" s="15" t="s">
        <v>70</v>
      </c>
      <c r="BA74" s="15" t="s">
        <v>70</v>
      </c>
      <c r="BB74" s="296" t="s">
        <v>70</v>
      </c>
      <c r="BC74" s="15" t="s">
        <v>70</v>
      </c>
      <c r="BD74" s="15" t="s">
        <v>70</v>
      </c>
      <c r="BG74" s="15" t="s">
        <v>79</v>
      </c>
      <c r="BH74" s="15" t="s">
        <v>70</v>
      </c>
      <c r="BI74" s="296" t="s">
        <v>70</v>
      </c>
      <c r="BJ74" s="15" t="s">
        <v>70</v>
      </c>
      <c r="BK74" s="15" t="s">
        <v>70</v>
      </c>
      <c r="BL74" s="15" t="s">
        <v>70</v>
      </c>
      <c r="BM74" s="15" t="s">
        <v>70</v>
      </c>
      <c r="BN74" s="15" t="s">
        <v>70</v>
      </c>
      <c r="BO74" s="15" t="s">
        <v>70</v>
      </c>
      <c r="BP74" s="15" t="s">
        <v>70</v>
      </c>
      <c r="BQ74" s="15" t="s">
        <v>70</v>
      </c>
      <c r="BR74" s="78" t="s">
        <v>70</v>
      </c>
      <c r="BS74" s="15" t="s">
        <v>70</v>
      </c>
      <c r="BT74" s="15" t="s">
        <v>70</v>
      </c>
      <c r="BU74" s="296" t="s">
        <v>70</v>
      </c>
      <c r="BV74" s="15" t="s">
        <v>70</v>
      </c>
      <c r="BW74" s="15" t="s">
        <v>70</v>
      </c>
      <c r="BZ74" s="15" t="s">
        <v>79</v>
      </c>
      <c r="CA74" s="15" t="s">
        <v>70</v>
      </c>
      <c r="CB74" s="296" t="s">
        <v>70</v>
      </c>
      <c r="CC74" s="15" t="s">
        <v>70</v>
      </c>
      <c r="CD74" s="15" t="s">
        <v>70</v>
      </c>
      <c r="CE74" s="15" t="s">
        <v>70</v>
      </c>
      <c r="CF74" s="15" t="s">
        <v>70</v>
      </c>
      <c r="CG74" s="15" t="s">
        <v>70</v>
      </c>
      <c r="CH74" s="15" t="s">
        <v>70</v>
      </c>
      <c r="CI74" s="15" t="s">
        <v>70</v>
      </c>
      <c r="CJ74" s="15" t="s">
        <v>70</v>
      </c>
      <c r="CK74" s="15" t="s">
        <v>70</v>
      </c>
      <c r="CL74" s="15" t="s">
        <v>70</v>
      </c>
      <c r="CM74" s="15" t="s">
        <v>70</v>
      </c>
      <c r="CN74" s="296" t="s">
        <v>70</v>
      </c>
      <c r="CO74" s="15" t="s">
        <v>70</v>
      </c>
      <c r="CP74" s="15" t="s">
        <v>70</v>
      </c>
      <c r="CS74" s="15" t="s">
        <v>79</v>
      </c>
      <c r="CT74" s="15" t="s">
        <v>70</v>
      </c>
      <c r="CU74" s="296" t="s">
        <v>70</v>
      </c>
      <c r="CV74" s="15" t="s">
        <v>70</v>
      </c>
      <c r="CW74" s="15" t="s">
        <v>70</v>
      </c>
      <c r="CX74" s="15" t="s">
        <v>70</v>
      </c>
      <c r="CY74" s="15" t="s">
        <v>70</v>
      </c>
      <c r="CZ74" s="15" t="s">
        <v>70</v>
      </c>
      <c r="DA74" s="15" t="s">
        <v>70</v>
      </c>
      <c r="DB74" s="15" t="s">
        <v>70</v>
      </c>
      <c r="DC74" s="15" t="s">
        <v>70</v>
      </c>
      <c r="DD74" s="15" t="s">
        <v>70</v>
      </c>
      <c r="DE74" s="162" t="s">
        <v>70</v>
      </c>
      <c r="DF74" s="15" t="s">
        <v>70</v>
      </c>
      <c r="DG74" s="296" t="s">
        <v>70</v>
      </c>
      <c r="DH74" s="15" t="s">
        <v>70</v>
      </c>
      <c r="DI74" s="15" t="s">
        <v>70</v>
      </c>
      <c r="DL74" s="15" t="s">
        <v>79</v>
      </c>
      <c r="DM74" s="15" t="s">
        <v>70</v>
      </c>
      <c r="DN74" s="296" t="s">
        <v>70</v>
      </c>
      <c r="DO74" s="15" t="s">
        <v>70</v>
      </c>
      <c r="DP74" s="15" t="s">
        <v>70</v>
      </c>
      <c r="DQ74" s="15" t="s">
        <v>70</v>
      </c>
      <c r="DR74" s="15" t="s">
        <v>70</v>
      </c>
      <c r="DS74" s="15" t="s">
        <v>70</v>
      </c>
      <c r="DT74" s="15" t="s">
        <v>70</v>
      </c>
      <c r="DU74" s="15" t="s">
        <v>70</v>
      </c>
      <c r="DV74" s="15" t="s">
        <v>70</v>
      </c>
      <c r="DW74" s="15" t="s">
        <v>70</v>
      </c>
      <c r="DX74" s="15" t="s">
        <v>70</v>
      </c>
      <c r="DY74" s="15" t="s">
        <v>70</v>
      </c>
      <c r="DZ74" s="296" t="s">
        <v>70</v>
      </c>
      <c r="EA74" s="15" t="s">
        <v>70</v>
      </c>
      <c r="EB74" s="15" t="s">
        <v>70</v>
      </c>
      <c r="EE74" s="15" t="s">
        <v>79</v>
      </c>
      <c r="EF74" s="15" t="s">
        <v>70</v>
      </c>
      <c r="EG74" s="296" t="s">
        <v>70</v>
      </c>
      <c r="EH74" s="15" t="s">
        <v>70</v>
      </c>
      <c r="EI74" s="15" t="s">
        <v>70</v>
      </c>
      <c r="EJ74" s="15" t="s">
        <v>70</v>
      </c>
      <c r="EK74" s="15" t="s">
        <v>70</v>
      </c>
      <c r="EL74" s="15" t="s">
        <v>70</v>
      </c>
      <c r="EM74" s="15" t="s">
        <v>70</v>
      </c>
      <c r="EN74" s="15" t="s">
        <v>70</v>
      </c>
      <c r="EO74" s="15" t="s">
        <v>70</v>
      </c>
      <c r="EP74" s="15" t="s">
        <v>70</v>
      </c>
      <c r="EQ74" s="15" t="s">
        <v>70</v>
      </c>
      <c r="ER74" s="15" t="s">
        <v>70</v>
      </c>
      <c r="ES74" s="296" t="s">
        <v>70</v>
      </c>
      <c r="ET74" s="15" t="s">
        <v>70</v>
      </c>
      <c r="EU74" s="15" t="s">
        <v>70</v>
      </c>
      <c r="EX74" s="15" t="s">
        <v>79</v>
      </c>
      <c r="EY74" s="15" t="s">
        <v>70</v>
      </c>
      <c r="EZ74" s="296" t="s">
        <v>70</v>
      </c>
      <c r="FA74" s="15" t="s">
        <v>70</v>
      </c>
      <c r="FB74" s="15" t="s">
        <v>70</v>
      </c>
      <c r="FC74" s="15" t="s">
        <v>70</v>
      </c>
      <c r="FD74" s="15" t="s">
        <v>70</v>
      </c>
      <c r="FE74" s="15" t="s">
        <v>70</v>
      </c>
      <c r="FF74" s="15" t="s">
        <v>70</v>
      </c>
      <c r="FG74" s="15" t="s">
        <v>70</v>
      </c>
      <c r="FH74" s="15" t="s">
        <v>70</v>
      </c>
      <c r="FI74" s="15" t="s">
        <v>70</v>
      </c>
      <c r="FJ74" s="15" t="s">
        <v>70</v>
      </c>
      <c r="FK74" s="188" t="s">
        <v>70</v>
      </c>
      <c r="FL74" s="305" t="s">
        <v>70</v>
      </c>
      <c r="FM74" s="15">
        <v>0</v>
      </c>
      <c r="FN74" s="15" t="s">
        <v>70</v>
      </c>
      <c r="FQ74" s="15" t="s">
        <v>79</v>
      </c>
      <c r="FR74" s="13">
        <f>[2]DISP_ABR!$C$338</f>
        <v>720</v>
      </c>
      <c r="FS74" s="299">
        <f>[2]DISP_ABR!$D$338</f>
        <v>688</v>
      </c>
      <c r="FT74" s="13">
        <f>[2]DISP_ABR!$E$338</f>
        <v>32</v>
      </c>
      <c r="FU74" s="13" t="str">
        <f>[2]DISP_ABR!$F$329</f>
        <v>FOH</v>
      </c>
      <c r="FV74" s="188" t="e">
        <f t="shared" si="1580"/>
        <v>#VALUE!</v>
      </c>
      <c r="FW74" s="13">
        <f>[2]DISP_ABR!$G$338</f>
        <v>0</v>
      </c>
      <c r="FX74" s="188">
        <f t="shared" si="1581"/>
        <v>0</v>
      </c>
      <c r="FY74" s="13">
        <f>[2]DISP_ABR!$H$338</f>
        <v>0</v>
      </c>
      <c r="FZ74" s="188">
        <f t="shared" si="1582"/>
        <v>0</v>
      </c>
      <c r="GA74" s="15">
        <v>0</v>
      </c>
      <c r="GB74" s="188">
        <f t="shared" si="1583"/>
        <v>1</v>
      </c>
      <c r="GC74" s="188">
        <f t="shared" ref="GC74" si="1609">((FR74-GA74)/$FQ$4)</f>
        <v>1</v>
      </c>
      <c r="GD74" s="256" t="e">
        <f t="shared" si="1584"/>
        <v>#VALUE!</v>
      </c>
      <c r="GE74" s="305">
        <f t="shared" si="1590"/>
        <v>0.95411111111111113</v>
      </c>
      <c r="GF74" s="88">
        <f>[2]DISP_ABR!$M338</f>
        <v>17174</v>
      </c>
      <c r="GG74" s="36">
        <v>25</v>
      </c>
      <c r="GJ74" s="15" t="s">
        <v>79</v>
      </c>
      <c r="GK74" s="13">
        <f>[2]DISP_MAY!C334</f>
        <v>744</v>
      </c>
      <c r="GL74" s="299">
        <f>[2]DISP_MAY!D334</f>
        <v>662</v>
      </c>
      <c r="GM74" s="13">
        <f>[2]DISP_MAY!E334</f>
        <v>82</v>
      </c>
      <c r="GN74" s="13">
        <f>[2]DISP_MAY!F334</f>
        <v>0</v>
      </c>
      <c r="GO74" s="188">
        <f t="shared" si="1585"/>
        <v>0</v>
      </c>
      <c r="GP74" s="13">
        <f>[2]DISP_MAY!$G334</f>
        <v>0</v>
      </c>
      <c r="GQ74" s="188">
        <f t="shared" si="1586"/>
        <v>0</v>
      </c>
      <c r="GR74" s="13">
        <f>[2]DISP_MAY!$H334</f>
        <v>0</v>
      </c>
      <c r="GS74" s="188">
        <f t="shared" si="1587"/>
        <v>0</v>
      </c>
      <c r="GT74" s="15">
        <v>0</v>
      </c>
      <c r="GU74" s="188">
        <f t="shared" si="1591"/>
        <v>1</v>
      </c>
      <c r="GV74" s="188">
        <f t="shared" si="1588"/>
        <v>1</v>
      </c>
      <c r="GW74" s="256">
        <f t="shared" si="1406"/>
        <v>0</v>
      </c>
      <c r="GX74" s="305">
        <f t="shared" si="1592"/>
        <v>0.90951268817204312</v>
      </c>
      <c r="GY74" s="95">
        <f>[2]DISP_MAY!$M334</f>
        <v>16916.936000000002</v>
      </c>
      <c r="GZ74" s="36">
        <v>25</v>
      </c>
      <c r="HC74" s="15" t="s">
        <v>79</v>
      </c>
      <c r="HD74" s="13">
        <v>720</v>
      </c>
      <c r="HE74" s="299">
        <v>659</v>
      </c>
      <c r="HF74" s="13">
        <v>61</v>
      </c>
      <c r="HG74" s="13">
        <v>0</v>
      </c>
      <c r="HH74" s="188">
        <f t="shared" si="1593"/>
        <v>0</v>
      </c>
      <c r="HI74" s="13">
        <v>0</v>
      </c>
      <c r="HJ74" s="188">
        <f t="shared" si="1593"/>
        <v>0</v>
      </c>
      <c r="HK74" s="13">
        <v>0</v>
      </c>
      <c r="HL74" s="257">
        <v>0</v>
      </c>
      <c r="HM74" s="13">
        <v>32.131719999999959</v>
      </c>
      <c r="HN74" s="188">
        <f t="shared" si="1605"/>
        <v>1</v>
      </c>
      <c r="HO74" s="188">
        <f t="shared" si="1606"/>
        <v>0.95537261111111116</v>
      </c>
      <c r="HP74" s="188">
        <f t="shared" si="1607"/>
        <v>4.6491456071499598E-2</v>
      </c>
      <c r="HQ74" s="305">
        <f t="shared" si="1608"/>
        <v>0.84874716666666672</v>
      </c>
      <c r="HR74" s="95">
        <f>[2]DISP_JUN!$M$338</f>
        <v>15277.449000000001</v>
      </c>
      <c r="HS74" s="36">
        <v>25</v>
      </c>
    </row>
    <row r="75" spans="1:227" ht="13.8" hidden="1" x14ac:dyDescent="0.25">
      <c r="A75" s="16" t="s">
        <v>80</v>
      </c>
      <c r="B75" s="78" t="s">
        <v>69</v>
      </c>
      <c r="C75" s="15" t="s">
        <v>70</v>
      </c>
      <c r="D75" s="296" t="s">
        <v>70</v>
      </c>
      <c r="E75" s="15" t="s">
        <v>70</v>
      </c>
      <c r="F75" s="15" t="s">
        <v>70</v>
      </c>
      <c r="G75" s="15" t="s">
        <v>70</v>
      </c>
      <c r="H75" s="15" t="s">
        <v>70</v>
      </c>
      <c r="I75" s="15" t="s">
        <v>70</v>
      </c>
      <c r="J75" s="15" t="s">
        <v>70</v>
      </c>
      <c r="K75" s="15" t="s">
        <v>70</v>
      </c>
      <c r="L75" s="15" t="s">
        <v>70</v>
      </c>
      <c r="M75" s="15" t="s">
        <v>70</v>
      </c>
      <c r="N75" s="15" t="s">
        <v>70</v>
      </c>
      <c r="O75" s="15" t="s">
        <v>70</v>
      </c>
      <c r="P75" s="296" t="s">
        <v>70</v>
      </c>
      <c r="Q75" s="15" t="s">
        <v>70</v>
      </c>
      <c r="R75" s="15" t="s">
        <v>70</v>
      </c>
      <c r="T75" s="16" t="s">
        <v>80</v>
      </c>
      <c r="U75" s="78" t="s">
        <v>69</v>
      </c>
      <c r="V75" s="15" t="s">
        <v>70</v>
      </c>
      <c r="W75" s="296" t="s">
        <v>70</v>
      </c>
      <c r="X75" s="15" t="s">
        <v>70</v>
      </c>
      <c r="Y75" s="15" t="s">
        <v>70</v>
      </c>
      <c r="Z75" s="15" t="s">
        <v>70</v>
      </c>
      <c r="AA75" s="15" t="s">
        <v>70</v>
      </c>
      <c r="AB75" s="15" t="s">
        <v>70</v>
      </c>
      <c r="AC75" s="15" t="s">
        <v>70</v>
      </c>
      <c r="AD75" s="15" t="s">
        <v>70</v>
      </c>
      <c r="AE75" s="15" t="s">
        <v>70</v>
      </c>
      <c r="AF75" s="15" t="s">
        <v>70</v>
      </c>
      <c r="AG75" s="15" t="s">
        <v>70</v>
      </c>
      <c r="AH75" s="15" t="s">
        <v>70</v>
      </c>
      <c r="AI75" s="296" t="s">
        <v>70</v>
      </c>
      <c r="AJ75" s="15" t="s">
        <v>70</v>
      </c>
      <c r="AK75" s="15" t="s">
        <v>70</v>
      </c>
      <c r="AM75" s="16" t="s">
        <v>80</v>
      </c>
      <c r="AN75" s="78" t="s">
        <v>69</v>
      </c>
      <c r="AO75" s="15" t="s">
        <v>70</v>
      </c>
      <c r="AP75" s="296" t="s">
        <v>70</v>
      </c>
      <c r="AQ75" s="15" t="s">
        <v>70</v>
      </c>
      <c r="AR75" s="15" t="s">
        <v>70</v>
      </c>
      <c r="AS75" s="15" t="s">
        <v>70</v>
      </c>
      <c r="AT75" s="15" t="s">
        <v>70</v>
      </c>
      <c r="AU75" s="15" t="s">
        <v>70</v>
      </c>
      <c r="AV75" s="15" t="s">
        <v>70</v>
      </c>
      <c r="AW75" s="15" t="s">
        <v>70</v>
      </c>
      <c r="AX75" s="15" t="s">
        <v>70</v>
      </c>
      <c r="AY75" s="15" t="s">
        <v>70</v>
      </c>
      <c r="AZ75" s="15" t="s">
        <v>70</v>
      </c>
      <c r="BA75" s="15" t="s">
        <v>70</v>
      </c>
      <c r="BB75" s="296" t="s">
        <v>70</v>
      </c>
      <c r="BC75" s="15" t="s">
        <v>70</v>
      </c>
      <c r="BD75" s="15" t="s">
        <v>70</v>
      </c>
      <c r="BF75" s="16" t="s">
        <v>80</v>
      </c>
      <c r="BG75" s="78" t="s">
        <v>69</v>
      </c>
      <c r="BH75" s="15" t="s">
        <v>70</v>
      </c>
      <c r="BI75" s="296" t="s">
        <v>70</v>
      </c>
      <c r="BJ75" s="15" t="s">
        <v>70</v>
      </c>
      <c r="BK75" s="15" t="s">
        <v>70</v>
      </c>
      <c r="BL75" s="15" t="s">
        <v>70</v>
      </c>
      <c r="BM75" s="15" t="s">
        <v>70</v>
      </c>
      <c r="BN75" s="15" t="s">
        <v>70</v>
      </c>
      <c r="BO75" s="15" t="s">
        <v>70</v>
      </c>
      <c r="BP75" s="15" t="s">
        <v>70</v>
      </c>
      <c r="BQ75" s="15" t="s">
        <v>70</v>
      </c>
      <c r="BR75" s="78" t="s">
        <v>70</v>
      </c>
      <c r="BS75" s="15" t="s">
        <v>70</v>
      </c>
      <c r="BT75" s="15" t="s">
        <v>70</v>
      </c>
      <c r="BU75" s="296" t="s">
        <v>70</v>
      </c>
      <c r="BV75" s="15" t="s">
        <v>70</v>
      </c>
      <c r="BW75" s="15" t="s">
        <v>70</v>
      </c>
      <c r="BY75" s="16" t="s">
        <v>80</v>
      </c>
      <c r="BZ75" s="78" t="s">
        <v>69</v>
      </c>
      <c r="CA75" s="15" t="s">
        <v>70</v>
      </c>
      <c r="CB75" s="296" t="s">
        <v>70</v>
      </c>
      <c r="CC75" s="15" t="s">
        <v>70</v>
      </c>
      <c r="CD75" s="15" t="s">
        <v>70</v>
      </c>
      <c r="CE75" s="15" t="s">
        <v>70</v>
      </c>
      <c r="CF75" s="15" t="s">
        <v>70</v>
      </c>
      <c r="CG75" s="15" t="s">
        <v>70</v>
      </c>
      <c r="CH75" s="15" t="s">
        <v>70</v>
      </c>
      <c r="CI75" s="15" t="s">
        <v>70</v>
      </c>
      <c r="CJ75" s="15" t="s">
        <v>70</v>
      </c>
      <c r="CK75" s="15" t="s">
        <v>70</v>
      </c>
      <c r="CL75" s="15" t="s">
        <v>70</v>
      </c>
      <c r="CM75" s="15" t="s">
        <v>70</v>
      </c>
      <c r="CN75" s="296" t="s">
        <v>70</v>
      </c>
      <c r="CO75" s="15" t="s">
        <v>70</v>
      </c>
      <c r="CP75" s="15" t="s">
        <v>70</v>
      </c>
      <c r="CR75" s="16" t="s">
        <v>80</v>
      </c>
      <c r="CS75" s="78" t="s">
        <v>69</v>
      </c>
      <c r="CT75" s="15" t="s">
        <v>70</v>
      </c>
      <c r="CU75" s="296" t="s">
        <v>70</v>
      </c>
      <c r="CV75" s="15" t="s">
        <v>70</v>
      </c>
      <c r="CW75" s="15" t="s">
        <v>70</v>
      </c>
      <c r="CX75" s="15" t="s">
        <v>70</v>
      </c>
      <c r="CY75" s="15" t="s">
        <v>70</v>
      </c>
      <c r="CZ75" s="15" t="s">
        <v>70</v>
      </c>
      <c r="DA75" s="15" t="s">
        <v>70</v>
      </c>
      <c r="DB75" s="15" t="s">
        <v>70</v>
      </c>
      <c r="DC75" s="15" t="s">
        <v>70</v>
      </c>
      <c r="DD75" s="15" t="s">
        <v>70</v>
      </c>
      <c r="DE75" s="162" t="s">
        <v>70</v>
      </c>
      <c r="DF75" s="15" t="s">
        <v>70</v>
      </c>
      <c r="DG75" s="296" t="s">
        <v>70</v>
      </c>
      <c r="DH75" s="15" t="s">
        <v>70</v>
      </c>
      <c r="DI75" s="15" t="s">
        <v>70</v>
      </c>
      <c r="DK75" s="16" t="s">
        <v>80</v>
      </c>
      <c r="DL75" s="78" t="s">
        <v>69</v>
      </c>
      <c r="DM75" s="15" t="s">
        <v>70</v>
      </c>
      <c r="DN75" s="296" t="s">
        <v>70</v>
      </c>
      <c r="DO75" s="15" t="s">
        <v>70</v>
      </c>
      <c r="DP75" s="15" t="s">
        <v>70</v>
      </c>
      <c r="DQ75" s="15" t="s">
        <v>70</v>
      </c>
      <c r="DR75" s="15" t="s">
        <v>70</v>
      </c>
      <c r="DS75" s="15" t="s">
        <v>70</v>
      </c>
      <c r="DT75" s="15" t="s">
        <v>70</v>
      </c>
      <c r="DU75" s="15" t="s">
        <v>70</v>
      </c>
      <c r="DV75" s="15" t="s">
        <v>70</v>
      </c>
      <c r="DW75" s="15" t="s">
        <v>70</v>
      </c>
      <c r="DX75" s="15" t="s">
        <v>70</v>
      </c>
      <c r="DY75" s="15" t="s">
        <v>70</v>
      </c>
      <c r="DZ75" s="296" t="s">
        <v>70</v>
      </c>
      <c r="EA75" s="15" t="s">
        <v>70</v>
      </c>
      <c r="EB75" s="15" t="s">
        <v>70</v>
      </c>
      <c r="ED75" s="16" t="s">
        <v>80</v>
      </c>
      <c r="EE75" s="78" t="s">
        <v>69</v>
      </c>
      <c r="EF75" s="15" t="s">
        <v>70</v>
      </c>
      <c r="EG75" s="296" t="s">
        <v>70</v>
      </c>
      <c r="EH75" s="15" t="s">
        <v>70</v>
      </c>
      <c r="EI75" s="15" t="s">
        <v>70</v>
      </c>
      <c r="EJ75" s="15" t="s">
        <v>70</v>
      </c>
      <c r="EK75" s="15" t="s">
        <v>70</v>
      </c>
      <c r="EL75" s="15" t="s">
        <v>70</v>
      </c>
      <c r="EM75" s="15" t="s">
        <v>70</v>
      </c>
      <c r="EN75" s="15" t="s">
        <v>70</v>
      </c>
      <c r="EO75" s="15" t="s">
        <v>70</v>
      </c>
      <c r="EP75" s="15" t="s">
        <v>70</v>
      </c>
      <c r="EQ75" s="15" t="s">
        <v>70</v>
      </c>
      <c r="ER75" s="15" t="s">
        <v>70</v>
      </c>
      <c r="ES75" s="296" t="s">
        <v>70</v>
      </c>
      <c r="ET75" s="15" t="s">
        <v>70</v>
      </c>
      <c r="EU75" s="15" t="s">
        <v>70</v>
      </c>
      <c r="EW75" s="16" t="s">
        <v>80</v>
      </c>
      <c r="EX75" s="78" t="s">
        <v>69</v>
      </c>
      <c r="EY75" s="15" t="s">
        <v>70</v>
      </c>
      <c r="EZ75" s="296" t="s">
        <v>70</v>
      </c>
      <c r="FA75" s="15" t="s">
        <v>70</v>
      </c>
      <c r="FB75" s="15" t="s">
        <v>70</v>
      </c>
      <c r="FC75" s="15" t="s">
        <v>70</v>
      </c>
      <c r="FD75" s="15" t="s">
        <v>70</v>
      </c>
      <c r="FE75" s="15" t="s">
        <v>70</v>
      </c>
      <c r="FF75" s="15" t="s">
        <v>70</v>
      </c>
      <c r="FG75" s="15" t="s">
        <v>70</v>
      </c>
      <c r="FH75" s="15" t="s">
        <v>70</v>
      </c>
      <c r="FI75" s="15" t="s">
        <v>70</v>
      </c>
      <c r="FJ75" s="15" t="s">
        <v>70</v>
      </c>
      <c r="FK75" s="188" t="s">
        <v>70</v>
      </c>
      <c r="FL75" s="305" t="s">
        <v>70</v>
      </c>
      <c r="FM75" s="15">
        <v>0</v>
      </c>
      <c r="FN75" s="15" t="s">
        <v>70</v>
      </c>
      <c r="FP75" s="16" t="s">
        <v>80</v>
      </c>
      <c r="FQ75" s="78" t="s">
        <v>69</v>
      </c>
      <c r="FR75" s="13">
        <f>[2]DISP_ABR!$C$340</f>
        <v>7200</v>
      </c>
      <c r="FS75" s="299">
        <f>[2]DISP_ABR!$D$340</f>
        <v>6803</v>
      </c>
      <c r="FT75" s="13">
        <f>[2]DISP_ABR!$E$340</f>
        <v>397</v>
      </c>
      <c r="FU75" s="13">
        <f>[2]DISP_ABR!$F$340</f>
        <v>0</v>
      </c>
      <c r="FV75" s="188">
        <f t="shared" si="1580"/>
        <v>0</v>
      </c>
      <c r="FW75" s="13">
        <f>[2]DISP_ABR!$G$340</f>
        <v>0</v>
      </c>
      <c r="FX75" s="188">
        <f t="shared" si="1581"/>
        <v>0</v>
      </c>
      <c r="FY75" s="13">
        <f>[2]DISP_ABR!$H$340</f>
        <v>0</v>
      </c>
      <c r="FZ75" s="188">
        <f t="shared" si="1582"/>
        <v>0</v>
      </c>
      <c r="GA75" s="15">
        <v>0</v>
      </c>
      <c r="GB75" s="188">
        <f t="shared" si="1583"/>
        <v>10</v>
      </c>
      <c r="GC75" s="188">
        <f>((FR75-GA75)/$FQ$4)</f>
        <v>10</v>
      </c>
      <c r="GD75" s="256">
        <f t="shared" si="1584"/>
        <v>0</v>
      </c>
      <c r="GE75" s="305">
        <f t="shared" si="1590"/>
        <v>9.6561111111111106</v>
      </c>
      <c r="GF75" s="88">
        <f>[2]DISP_ABR!$M340</f>
        <v>173810</v>
      </c>
      <c r="GG75" s="36">
        <v>25</v>
      </c>
      <c r="GI75" s="16" t="s">
        <v>80</v>
      </c>
      <c r="GJ75" s="78" t="s">
        <v>69</v>
      </c>
      <c r="GK75" s="13">
        <f>[2]DISP_MAY!C336</f>
        <v>744</v>
      </c>
      <c r="GL75" s="299">
        <f>[2]DISP_MAY!D336</f>
        <v>666</v>
      </c>
      <c r="GM75" s="13">
        <f>[2]DISP_MAY!E336</f>
        <v>78</v>
      </c>
      <c r="GN75" s="13">
        <f>[2]DISP_MAY!F336</f>
        <v>0</v>
      </c>
      <c r="GO75" s="188">
        <f t="shared" si="1585"/>
        <v>0</v>
      </c>
      <c r="GP75" s="13">
        <f>[2]DISP_MAY!$G336</f>
        <v>0</v>
      </c>
      <c r="GQ75" s="188">
        <f t="shared" si="1586"/>
        <v>0</v>
      </c>
      <c r="GR75" s="13">
        <f>[2]DISP_MAY!$H336</f>
        <v>0</v>
      </c>
      <c r="GS75" s="188">
        <f t="shared" si="1587"/>
        <v>0</v>
      </c>
      <c r="GT75" s="15">
        <v>0</v>
      </c>
      <c r="GU75" s="188">
        <f>(GK75/$GJ$4)</f>
        <v>1</v>
      </c>
      <c r="GV75" s="188">
        <f t="shared" si="1588"/>
        <v>1</v>
      </c>
      <c r="GW75" s="256">
        <f t="shared" si="1406"/>
        <v>0</v>
      </c>
      <c r="GX75" s="305">
        <f t="shared" si="1592"/>
        <v>0.8915228494623656</v>
      </c>
      <c r="GY75" s="95">
        <f>[2]DISP_MAY!$M336</f>
        <v>16582.325000000001</v>
      </c>
      <c r="GZ75" s="36">
        <v>25</v>
      </c>
      <c r="HB75" s="16" t="s">
        <v>80</v>
      </c>
      <c r="HC75" s="78" t="s">
        <v>69</v>
      </c>
      <c r="HD75" s="13">
        <v>720</v>
      </c>
      <c r="HE75" s="299">
        <v>710</v>
      </c>
      <c r="HF75" s="13">
        <v>10</v>
      </c>
      <c r="HG75" s="13">
        <v>0</v>
      </c>
      <c r="HH75" s="188">
        <f t="shared" si="1593"/>
        <v>0</v>
      </c>
      <c r="HI75" s="13">
        <v>0</v>
      </c>
      <c r="HJ75" s="188">
        <f t="shared" si="1593"/>
        <v>0</v>
      </c>
      <c r="HK75" s="13">
        <v>0</v>
      </c>
      <c r="HL75" s="257">
        <v>0</v>
      </c>
      <c r="HM75" s="13">
        <v>28.298239999999932</v>
      </c>
      <c r="HN75" s="188">
        <f t="shared" si="1605"/>
        <v>1</v>
      </c>
      <c r="HO75" s="188">
        <f t="shared" si="1606"/>
        <v>0.96069688888888893</v>
      </c>
      <c r="HP75" s="188">
        <f t="shared" si="1607"/>
        <v>3.8329009154891028E-2</v>
      </c>
      <c r="HQ75" s="305">
        <f t="shared" si="1608"/>
        <v>0.94680800000000009</v>
      </c>
      <c r="HR75" s="95">
        <v>17042.544000000002</v>
      </c>
      <c r="HS75" s="36">
        <v>25</v>
      </c>
    </row>
    <row r="76" spans="1:227" ht="13.8" hidden="1" x14ac:dyDescent="0.25">
      <c r="B76" s="78" t="s">
        <v>71</v>
      </c>
      <c r="C76" s="15" t="s">
        <v>70</v>
      </c>
      <c r="D76" s="296" t="s">
        <v>70</v>
      </c>
      <c r="E76" s="15" t="s">
        <v>70</v>
      </c>
      <c r="F76" s="15" t="s">
        <v>70</v>
      </c>
      <c r="G76" s="15" t="s">
        <v>70</v>
      </c>
      <c r="H76" s="15" t="s">
        <v>70</v>
      </c>
      <c r="I76" s="15" t="s">
        <v>70</v>
      </c>
      <c r="J76" s="15" t="s">
        <v>70</v>
      </c>
      <c r="K76" s="15" t="s">
        <v>70</v>
      </c>
      <c r="L76" s="15" t="s">
        <v>70</v>
      </c>
      <c r="M76" s="15" t="s">
        <v>70</v>
      </c>
      <c r="N76" s="15" t="s">
        <v>70</v>
      </c>
      <c r="O76" s="15" t="s">
        <v>70</v>
      </c>
      <c r="P76" s="296" t="s">
        <v>70</v>
      </c>
      <c r="Q76" s="15" t="s">
        <v>70</v>
      </c>
      <c r="R76" s="15" t="s">
        <v>70</v>
      </c>
      <c r="U76" s="78" t="s">
        <v>71</v>
      </c>
      <c r="V76" s="15" t="s">
        <v>70</v>
      </c>
      <c r="W76" s="296" t="s">
        <v>70</v>
      </c>
      <c r="X76" s="15" t="s">
        <v>70</v>
      </c>
      <c r="Y76" s="15" t="s">
        <v>70</v>
      </c>
      <c r="Z76" s="15" t="s">
        <v>70</v>
      </c>
      <c r="AA76" s="15" t="s">
        <v>70</v>
      </c>
      <c r="AB76" s="15" t="s">
        <v>70</v>
      </c>
      <c r="AC76" s="15" t="s">
        <v>70</v>
      </c>
      <c r="AD76" s="15" t="s">
        <v>70</v>
      </c>
      <c r="AE76" s="15" t="s">
        <v>70</v>
      </c>
      <c r="AF76" s="15" t="s">
        <v>70</v>
      </c>
      <c r="AG76" s="15" t="s">
        <v>70</v>
      </c>
      <c r="AH76" s="15" t="s">
        <v>70</v>
      </c>
      <c r="AI76" s="296" t="s">
        <v>70</v>
      </c>
      <c r="AJ76" s="15" t="s">
        <v>70</v>
      </c>
      <c r="AK76" s="15" t="s">
        <v>70</v>
      </c>
      <c r="AN76" s="78" t="s">
        <v>71</v>
      </c>
      <c r="AO76" s="15" t="s">
        <v>70</v>
      </c>
      <c r="AP76" s="296" t="s">
        <v>70</v>
      </c>
      <c r="AQ76" s="15" t="s">
        <v>70</v>
      </c>
      <c r="AR76" s="15" t="s">
        <v>70</v>
      </c>
      <c r="AS76" s="15" t="s">
        <v>70</v>
      </c>
      <c r="AT76" s="15" t="s">
        <v>70</v>
      </c>
      <c r="AU76" s="15" t="s">
        <v>70</v>
      </c>
      <c r="AV76" s="15" t="s">
        <v>70</v>
      </c>
      <c r="AW76" s="15" t="s">
        <v>70</v>
      </c>
      <c r="AX76" s="15" t="s">
        <v>70</v>
      </c>
      <c r="AY76" s="15" t="s">
        <v>70</v>
      </c>
      <c r="AZ76" s="15" t="s">
        <v>70</v>
      </c>
      <c r="BA76" s="15" t="s">
        <v>70</v>
      </c>
      <c r="BB76" s="296" t="s">
        <v>70</v>
      </c>
      <c r="BC76" s="15" t="s">
        <v>70</v>
      </c>
      <c r="BD76" s="15" t="s">
        <v>70</v>
      </c>
      <c r="BG76" s="78" t="s">
        <v>71</v>
      </c>
      <c r="BH76" s="15" t="s">
        <v>70</v>
      </c>
      <c r="BI76" s="296" t="s">
        <v>70</v>
      </c>
      <c r="BJ76" s="15" t="s">
        <v>70</v>
      </c>
      <c r="BK76" s="15" t="s">
        <v>70</v>
      </c>
      <c r="BL76" s="15" t="s">
        <v>70</v>
      </c>
      <c r="BM76" s="15" t="s">
        <v>70</v>
      </c>
      <c r="BN76" s="15" t="s">
        <v>70</v>
      </c>
      <c r="BO76" s="15" t="s">
        <v>70</v>
      </c>
      <c r="BP76" s="15" t="s">
        <v>70</v>
      </c>
      <c r="BQ76" s="15" t="s">
        <v>70</v>
      </c>
      <c r="BR76" s="78" t="s">
        <v>70</v>
      </c>
      <c r="BS76" s="15" t="s">
        <v>70</v>
      </c>
      <c r="BT76" s="15" t="s">
        <v>70</v>
      </c>
      <c r="BU76" s="296" t="s">
        <v>70</v>
      </c>
      <c r="BV76" s="15" t="s">
        <v>70</v>
      </c>
      <c r="BW76" s="15" t="s">
        <v>70</v>
      </c>
      <c r="BZ76" s="78" t="s">
        <v>71</v>
      </c>
      <c r="CA76" s="15" t="s">
        <v>70</v>
      </c>
      <c r="CB76" s="296" t="s">
        <v>70</v>
      </c>
      <c r="CC76" s="15" t="s">
        <v>70</v>
      </c>
      <c r="CD76" s="15" t="s">
        <v>70</v>
      </c>
      <c r="CE76" s="15" t="s">
        <v>70</v>
      </c>
      <c r="CF76" s="15" t="s">
        <v>70</v>
      </c>
      <c r="CG76" s="15" t="s">
        <v>70</v>
      </c>
      <c r="CH76" s="15" t="s">
        <v>70</v>
      </c>
      <c r="CI76" s="15" t="s">
        <v>70</v>
      </c>
      <c r="CJ76" s="15" t="s">
        <v>70</v>
      </c>
      <c r="CK76" s="15" t="s">
        <v>70</v>
      </c>
      <c r="CL76" s="15" t="s">
        <v>70</v>
      </c>
      <c r="CM76" s="15" t="s">
        <v>70</v>
      </c>
      <c r="CN76" s="296" t="s">
        <v>70</v>
      </c>
      <c r="CO76" s="15" t="s">
        <v>70</v>
      </c>
      <c r="CP76" s="15" t="s">
        <v>70</v>
      </c>
      <c r="CS76" s="78" t="s">
        <v>71</v>
      </c>
      <c r="CT76" s="15" t="s">
        <v>70</v>
      </c>
      <c r="CU76" s="296" t="s">
        <v>70</v>
      </c>
      <c r="CV76" s="15" t="s">
        <v>70</v>
      </c>
      <c r="CW76" s="15" t="s">
        <v>70</v>
      </c>
      <c r="CX76" s="15" t="s">
        <v>70</v>
      </c>
      <c r="CY76" s="15" t="s">
        <v>70</v>
      </c>
      <c r="CZ76" s="15" t="s">
        <v>70</v>
      </c>
      <c r="DA76" s="15" t="s">
        <v>70</v>
      </c>
      <c r="DB76" s="15" t="s">
        <v>70</v>
      </c>
      <c r="DC76" s="15" t="s">
        <v>70</v>
      </c>
      <c r="DD76" s="15" t="s">
        <v>70</v>
      </c>
      <c r="DE76" s="162" t="s">
        <v>70</v>
      </c>
      <c r="DF76" s="15" t="s">
        <v>70</v>
      </c>
      <c r="DG76" s="296" t="s">
        <v>70</v>
      </c>
      <c r="DH76" s="15" t="s">
        <v>70</v>
      </c>
      <c r="DI76" s="15" t="s">
        <v>70</v>
      </c>
      <c r="DL76" s="78" t="s">
        <v>71</v>
      </c>
      <c r="DM76" s="15" t="s">
        <v>70</v>
      </c>
      <c r="DN76" s="296" t="s">
        <v>70</v>
      </c>
      <c r="DO76" s="15" t="s">
        <v>70</v>
      </c>
      <c r="DP76" s="15" t="s">
        <v>70</v>
      </c>
      <c r="DQ76" s="15" t="s">
        <v>70</v>
      </c>
      <c r="DR76" s="15" t="s">
        <v>70</v>
      </c>
      <c r="DS76" s="15" t="s">
        <v>70</v>
      </c>
      <c r="DT76" s="15" t="s">
        <v>70</v>
      </c>
      <c r="DU76" s="15" t="s">
        <v>70</v>
      </c>
      <c r="DV76" s="15" t="s">
        <v>70</v>
      </c>
      <c r="DW76" s="15" t="s">
        <v>70</v>
      </c>
      <c r="DX76" s="15" t="s">
        <v>70</v>
      </c>
      <c r="DY76" s="15" t="s">
        <v>70</v>
      </c>
      <c r="DZ76" s="296" t="s">
        <v>70</v>
      </c>
      <c r="EA76" s="15" t="s">
        <v>70</v>
      </c>
      <c r="EB76" s="15" t="s">
        <v>70</v>
      </c>
      <c r="EE76" s="78" t="s">
        <v>71</v>
      </c>
      <c r="EF76" s="15" t="s">
        <v>70</v>
      </c>
      <c r="EG76" s="296" t="s">
        <v>70</v>
      </c>
      <c r="EH76" s="15" t="s">
        <v>70</v>
      </c>
      <c r="EI76" s="15" t="s">
        <v>70</v>
      </c>
      <c r="EJ76" s="15" t="s">
        <v>70</v>
      </c>
      <c r="EK76" s="15" t="s">
        <v>70</v>
      </c>
      <c r="EL76" s="15" t="s">
        <v>70</v>
      </c>
      <c r="EM76" s="15" t="s">
        <v>70</v>
      </c>
      <c r="EN76" s="15" t="s">
        <v>70</v>
      </c>
      <c r="EO76" s="15" t="s">
        <v>70</v>
      </c>
      <c r="EP76" s="15" t="s">
        <v>70</v>
      </c>
      <c r="EQ76" s="15" t="s">
        <v>70</v>
      </c>
      <c r="ER76" s="15" t="s">
        <v>70</v>
      </c>
      <c r="ES76" s="296" t="s">
        <v>70</v>
      </c>
      <c r="ET76" s="15" t="s">
        <v>70</v>
      </c>
      <c r="EU76" s="15" t="s">
        <v>70</v>
      </c>
      <c r="EX76" s="78" t="s">
        <v>71</v>
      </c>
      <c r="EY76" s="15" t="s">
        <v>70</v>
      </c>
      <c r="EZ76" s="296" t="s">
        <v>70</v>
      </c>
      <c r="FA76" s="15" t="s">
        <v>70</v>
      </c>
      <c r="FB76" s="15" t="s">
        <v>70</v>
      </c>
      <c r="FC76" s="15" t="s">
        <v>70</v>
      </c>
      <c r="FD76" s="15" t="s">
        <v>70</v>
      </c>
      <c r="FE76" s="15" t="s">
        <v>70</v>
      </c>
      <c r="FF76" s="15" t="s">
        <v>70</v>
      </c>
      <c r="FG76" s="15" t="s">
        <v>70</v>
      </c>
      <c r="FH76" s="15" t="s">
        <v>70</v>
      </c>
      <c r="FI76" s="15" t="s">
        <v>70</v>
      </c>
      <c r="FJ76" s="15" t="s">
        <v>70</v>
      </c>
      <c r="FK76" s="188" t="s">
        <v>70</v>
      </c>
      <c r="FL76" s="305" t="s">
        <v>70</v>
      </c>
      <c r="FM76" s="15">
        <v>0</v>
      </c>
      <c r="FN76" s="15" t="s">
        <v>70</v>
      </c>
      <c r="FQ76" s="78" t="s">
        <v>71</v>
      </c>
      <c r="FR76" s="13">
        <f>[2]DISP_ABR!$C$341</f>
        <v>720</v>
      </c>
      <c r="FS76" s="299">
        <f>[2]DISP_ABR!$D$341</f>
        <v>709</v>
      </c>
      <c r="FT76" s="13">
        <f>[2]DISP_ABR!$E$341</f>
        <v>11</v>
      </c>
      <c r="FU76" s="13">
        <f>[2]DISP_ABR!$F$340</f>
        <v>0</v>
      </c>
      <c r="FV76" s="188">
        <f t="shared" si="1580"/>
        <v>0</v>
      </c>
      <c r="FW76" s="13">
        <f>[2]DISP_ABR!$G$341</f>
        <v>0</v>
      </c>
      <c r="FX76" s="188">
        <f t="shared" si="1581"/>
        <v>0</v>
      </c>
      <c r="FY76" s="13">
        <f>[2]DISP_ABR!$H$341</f>
        <v>0</v>
      </c>
      <c r="FZ76" s="188">
        <f t="shared" si="1582"/>
        <v>0</v>
      </c>
      <c r="GA76" s="15">
        <v>0</v>
      </c>
      <c r="GB76" s="188">
        <f t="shared" si="1583"/>
        <v>1</v>
      </c>
      <c r="GC76" s="188">
        <f t="shared" ref="GC76" si="1610">((FR76-GA76)/$FQ$4)</f>
        <v>1</v>
      </c>
      <c r="GD76" s="256">
        <f t="shared" si="1584"/>
        <v>0</v>
      </c>
      <c r="GE76" s="305">
        <f t="shared" si="1590"/>
        <v>0.9408333333333333</v>
      </c>
      <c r="GF76" s="88">
        <f>[2]DISP_ABR!$M341</f>
        <v>16935</v>
      </c>
      <c r="GG76" s="36">
        <v>25</v>
      </c>
      <c r="GJ76" s="78" t="s">
        <v>71</v>
      </c>
      <c r="GK76" s="13">
        <f>[2]DISP_MAY!C337</f>
        <v>744</v>
      </c>
      <c r="GL76" s="299">
        <f>[2]DISP_MAY!D337</f>
        <v>698</v>
      </c>
      <c r="GM76" s="13">
        <f>[2]DISP_MAY!E337</f>
        <v>46</v>
      </c>
      <c r="GN76" s="13">
        <f>[2]DISP_MAY!F337</f>
        <v>0</v>
      </c>
      <c r="GO76" s="188">
        <f t="shared" si="1585"/>
        <v>0</v>
      </c>
      <c r="GP76" s="13">
        <f>[2]DISP_MAY!$G337</f>
        <v>0</v>
      </c>
      <c r="GQ76" s="188">
        <f t="shared" si="1586"/>
        <v>0</v>
      </c>
      <c r="GR76" s="13">
        <f>[2]DISP_MAY!$H337</f>
        <v>0</v>
      </c>
      <c r="GS76" s="188">
        <f t="shared" si="1587"/>
        <v>0</v>
      </c>
      <c r="GT76" s="15">
        <v>0</v>
      </c>
      <c r="GU76" s="188">
        <f t="shared" si="1591"/>
        <v>1</v>
      </c>
      <c r="GV76" s="188">
        <f t="shared" si="1588"/>
        <v>1</v>
      </c>
      <c r="GW76" s="256">
        <f t="shared" si="1406"/>
        <v>0</v>
      </c>
      <c r="GX76" s="305">
        <f t="shared" si="1592"/>
        <v>0.91252408602150537</v>
      </c>
      <c r="GY76" s="95">
        <f>[2]DISP_MAY!$M337</f>
        <v>16972.948</v>
      </c>
      <c r="GZ76" s="36">
        <v>25</v>
      </c>
      <c r="HC76" s="78" t="s">
        <v>71</v>
      </c>
      <c r="HD76" s="13">
        <v>720</v>
      </c>
      <c r="HE76" s="299">
        <v>701</v>
      </c>
      <c r="HF76" s="13">
        <v>19</v>
      </c>
      <c r="HG76" s="13">
        <v>0</v>
      </c>
      <c r="HH76" s="188">
        <f t="shared" si="1593"/>
        <v>0</v>
      </c>
      <c r="HI76" s="13">
        <v>0</v>
      </c>
      <c r="HJ76" s="188">
        <f t="shared" si="1593"/>
        <v>0</v>
      </c>
      <c r="HK76" s="13">
        <v>0</v>
      </c>
      <c r="HL76" s="257">
        <v>0</v>
      </c>
      <c r="HM76" s="13">
        <v>39.497960000000056</v>
      </c>
      <c r="HN76" s="188">
        <f t="shared" si="1605"/>
        <v>1</v>
      </c>
      <c r="HO76" s="188">
        <f t="shared" si="1606"/>
        <v>0.94514172222222215</v>
      </c>
      <c r="HP76" s="188">
        <f t="shared" si="1607"/>
        <v>5.3339728309312363E-2</v>
      </c>
      <c r="HQ76" s="305">
        <f t="shared" si="1608"/>
        <v>0.91875283333333335</v>
      </c>
      <c r="HR76" s="95">
        <v>16537.550999999999</v>
      </c>
      <c r="HS76" s="36">
        <v>25</v>
      </c>
    </row>
    <row r="77" spans="1:227" ht="13.8" hidden="1" x14ac:dyDescent="0.25">
      <c r="B77" s="78" t="s">
        <v>72</v>
      </c>
      <c r="C77" s="15" t="s">
        <v>70</v>
      </c>
      <c r="D77" s="296" t="s">
        <v>70</v>
      </c>
      <c r="E77" s="15" t="s">
        <v>70</v>
      </c>
      <c r="F77" s="15" t="s">
        <v>70</v>
      </c>
      <c r="G77" s="15" t="s">
        <v>70</v>
      </c>
      <c r="H77" s="15" t="s">
        <v>70</v>
      </c>
      <c r="I77" s="15" t="s">
        <v>70</v>
      </c>
      <c r="J77" s="15" t="s">
        <v>70</v>
      </c>
      <c r="K77" s="15" t="s">
        <v>70</v>
      </c>
      <c r="L77" s="15" t="s">
        <v>70</v>
      </c>
      <c r="M77" s="15" t="s">
        <v>70</v>
      </c>
      <c r="N77" s="15" t="s">
        <v>70</v>
      </c>
      <c r="O77" s="15" t="s">
        <v>70</v>
      </c>
      <c r="P77" s="296" t="s">
        <v>70</v>
      </c>
      <c r="Q77" s="15" t="s">
        <v>70</v>
      </c>
      <c r="R77" s="15" t="s">
        <v>70</v>
      </c>
      <c r="U77" s="78" t="s">
        <v>72</v>
      </c>
      <c r="V77" s="15" t="s">
        <v>70</v>
      </c>
      <c r="W77" s="296" t="s">
        <v>70</v>
      </c>
      <c r="X77" s="15" t="s">
        <v>70</v>
      </c>
      <c r="Y77" s="15" t="s">
        <v>70</v>
      </c>
      <c r="Z77" s="15" t="s">
        <v>70</v>
      </c>
      <c r="AA77" s="15" t="s">
        <v>70</v>
      </c>
      <c r="AB77" s="15" t="s">
        <v>70</v>
      </c>
      <c r="AC77" s="15" t="s">
        <v>70</v>
      </c>
      <c r="AD77" s="15" t="s">
        <v>70</v>
      </c>
      <c r="AE77" s="15" t="s">
        <v>70</v>
      </c>
      <c r="AF77" s="15" t="s">
        <v>70</v>
      </c>
      <c r="AG77" s="15" t="s">
        <v>70</v>
      </c>
      <c r="AH77" s="15" t="s">
        <v>70</v>
      </c>
      <c r="AI77" s="296" t="s">
        <v>70</v>
      </c>
      <c r="AJ77" s="15" t="s">
        <v>70</v>
      </c>
      <c r="AK77" s="15" t="s">
        <v>70</v>
      </c>
      <c r="AN77" s="78" t="s">
        <v>72</v>
      </c>
      <c r="AO77" s="15" t="s">
        <v>70</v>
      </c>
      <c r="AP77" s="296" t="s">
        <v>70</v>
      </c>
      <c r="AQ77" s="15" t="s">
        <v>70</v>
      </c>
      <c r="AR77" s="15" t="s">
        <v>70</v>
      </c>
      <c r="AS77" s="15" t="s">
        <v>70</v>
      </c>
      <c r="AT77" s="15" t="s">
        <v>70</v>
      </c>
      <c r="AU77" s="15" t="s">
        <v>70</v>
      </c>
      <c r="AV77" s="15" t="s">
        <v>70</v>
      </c>
      <c r="AW77" s="15" t="s">
        <v>70</v>
      </c>
      <c r="AX77" s="15" t="s">
        <v>70</v>
      </c>
      <c r="AY77" s="15" t="s">
        <v>70</v>
      </c>
      <c r="AZ77" s="15" t="s">
        <v>70</v>
      </c>
      <c r="BA77" s="15" t="s">
        <v>70</v>
      </c>
      <c r="BB77" s="296" t="s">
        <v>70</v>
      </c>
      <c r="BC77" s="15" t="s">
        <v>70</v>
      </c>
      <c r="BD77" s="15" t="s">
        <v>70</v>
      </c>
      <c r="BG77" s="78" t="s">
        <v>72</v>
      </c>
      <c r="BH77" s="15" t="s">
        <v>70</v>
      </c>
      <c r="BI77" s="296" t="s">
        <v>70</v>
      </c>
      <c r="BJ77" s="15" t="s">
        <v>70</v>
      </c>
      <c r="BK77" s="15" t="s">
        <v>70</v>
      </c>
      <c r="BL77" s="15" t="s">
        <v>70</v>
      </c>
      <c r="BM77" s="15" t="s">
        <v>70</v>
      </c>
      <c r="BN77" s="15" t="s">
        <v>70</v>
      </c>
      <c r="BO77" s="15" t="s">
        <v>70</v>
      </c>
      <c r="BP77" s="15" t="s">
        <v>70</v>
      </c>
      <c r="BQ77" s="15" t="s">
        <v>70</v>
      </c>
      <c r="BR77" s="78" t="s">
        <v>70</v>
      </c>
      <c r="BS77" s="15" t="s">
        <v>70</v>
      </c>
      <c r="BT77" s="15" t="s">
        <v>70</v>
      </c>
      <c r="BU77" s="296" t="s">
        <v>70</v>
      </c>
      <c r="BV77" s="15" t="s">
        <v>70</v>
      </c>
      <c r="BW77" s="15" t="s">
        <v>70</v>
      </c>
      <c r="BZ77" s="78" t="s">
        <v>72</v>
      </c>
      <c r="CA77" s="15" t="s">
        <v>70</v>
      </c>
      <c r="CB77" s="296" t="s">
        <v>70</v>
      </c>
      <c r="CC77" s="15" t="s">
        <v>70</v>
      </c>
      <c r="CD77" s="15" t="s">
        <v>70</v>
      </c>
      <c r="CE77" s="15" t="s">
        <v>70</v>
      </c>
      <c r="CF77" s="15" t="s">
        <v>70</v>
      </c>
      <c r="CG77" s="15" t="s">
        <v>70</v>
      </c>
      <c r="CH77" s="15" t="s">
        <v>70</v>
      </c>
      <c r="CI77" s="15" t="s">
        <v>70</v>
      </c>
      <c r="CJ77" s="15" t="s">
        <v>70</v>
      </c>
      <c r="CK77" s="15" t="s">
        <v>70</v>
      </c>
      <c r="CL77" s="15" t="s">
        <v>70</v>
      </c>
      <c r="CM77" s="15" t="s">
        <v>70</v>
      </c>
      <c r="CN77" s="296" t="s">
        <v>70</v>
      </c>
      <c r="CO77" s="15" t="s">
        <v>70</v>
      </c>
      <c r="CP77" s="15" t="s">
        <v>70</v>
      </c>
      <c r="CS77" s="78" t="s">
        <v>72</v>
      </c>
      <c r="CT77" s="15" t="s">
        <v>70</v>
      </c>
      <c r="CU77" s="296" t="s">
        <v>70</v>
      </c>
      <c r="CV77" s="15" t="s">
        <v>70</v>
      </c>
      <c r="CW77" s="15" t="s">
        <v>70</v>
      </c>
      <c r="CX77" s="15" t="s">
        <v>70</v>
      </c>
      <c r="CY77" s="15" t="s">
        <v>70</v>
      </c>
      <c r="CZ77" s="15" t="s">
        <v>70</v>
      </c>
      <c r="DA77" s="15" t="s">
        <v>70</v>
      </c>
      <c r="DB77" s="15" t="s">
        <v>70</v>
      </c>
      <c r="DC77" s="15" t="s">
        <v>70</v>
      </c>
      <c r="DD77" s="15" t="s">
        <v>70</v>
      </c>
      <c r="DE77" s="162" t="s">
        <v>70</v>
      </c>
      <c r="DF77" s="15" t="s">
        <v>70</v>
      </c>
      <c r="DG77" s="296" t="s">
        <v>70</v>
      </c>
      <c r="DH77" s="15" t="s">
        <v>70</v>
      </c>
      <c r="DI77" s="15" t="s">
        <v>70</v>
      </c>
      <c r="DL77" s="78" t="s">
        <v>72</v>
      </c>
      <c r="DM77" s="15" t="s">
        <v>70</v>
      </c>
      <c r="DN77" s="296" t="s">
        <v>70</v>
      </c>
      <c r="DO77" s="15" t="s">
        <v>70</v>
      </c>
      <c r="DP77" s="15" t="s">
        <v>70</v>
      </c>
      <c r="DQ77" s="15" t="s">
        <v>70</v>
      </c>
      <c r="DR77" s="15" t="s">
        <v>70</v>
      </c>
      <c r="DS77" s="15" t="s">
        <v>70</v>
      </c>
      <c r="DT77" s="15" t="s">
        <v>70</v>
      </c>
      <c r="DU77" s="15" t="s">
        <v>70</v>
      </c>
      <c r="DV77" s="15" t="s">
        <v>70</v>
      </c>
      <c r="DW77" s="15" t="s">
        <v>70</v>
      </c>
      <c r="DX77" s="15" t="s">
        <v>70</v>
      </c>
      <c r="DY77" s="15" t="s">
        <v>70</v>
      </c>
      <c r="DZ77" s="296" t="s">
        <v>70</v>
      </c>
      <c r="EA77" s="15" t="s">
        <v>70</v>
      </c>
      <c r="EB77" s="15" t="s">
        <v>70</v>
      </c>
      <c r="EE77" s="78" t="s">
        <v>72</v>
      </c>
      <c r="EF77" s="15" t="s">
        <v>70</v>
      </c>
      <c r="EG77" s="296" t="s">
        <v>70</v>
      </c>
      <c r="EH77" s="15" t="s">
        <v>70</v>
      </c>
      <c r="EI77" s="15" t="s">
        <v>70</v>
      </c>
      <c r="EJ77" s="15" t="s">
        <v>70</v>
      </c>
      <c r="EK77" s="15" t="s">
        <v>70</v>
      </c>
      <c r="EL77" s="15" t="s">
        <v>70</v>
      </c>
      <c r="EM77" s="15" t="s">
        <v>70</v>
      </c>
      <c r="EN77" s="15" t="s">
        <v>70</v>
      </c>
      <c r="EO77" s="15" t="s">
        <v>70</v>
      </c>
      <c r="EP77" s="15" t="s">
        <v>70</v>
      </c>
      <c r="EQ77" s="15" t="s">
        <v>70</v>
      </c>
      <c r="ER77" s="15" t="s">
        <v>70</v>
      </c>
      <c r="ES77" s="296" t="s">
        <v>70</v>
      </c>
      <c r="ET77" s="15" t="s">
        <v>70</v>
      </c>
      <c r="EU77" s="15" t="s">
        <v>70</v>
      </c>
      <c r="EX77" s="78" t="s">
        <v>72</v>
      </c>
      <c r="EY77" s="15" t="s">
        <v>70</v>
      </c>
      <c r="EZ77" s="296" t="s">
        <v>70</v>
      </c>
      <c r="FA77" s="15" t="s">
        <v>70</v>
      </c>
      <c r="FB77" s="15" t="s">
        <v>70</v>
      </c>
      <c r="FC77" s="15" t="s">
        <v>70</v>
      </c>
      <c r="FD77" s="15" t="s">
        <v>70</v>
      </c>
      <c r="FE77" s="15" t="s">
        <v>70</v>
      </c>
      <c r="FF77" s="15" t="s">
        <v>70</v>
      </c>
      <c r="FG77" s="15" t="s">
        <v>70</v>
      </c>
      <c r="FH77" s="15" t="s">
        <v>70</v>
      </c>
      <c r="FI77" s="15" t="s">
        <v>70</v>
      </c>
      <c r="FJ77" s="15" t="s">
        <v>70</v>
      </c>
      <c r="FK77" s="188" t="s">
        <v>70</v>
      </c>
      <c r="FL77" s="305" t="s">
        <v>70</v>
      </c>
      <c r="FM77" s="15">
        <v>0</v>
      </c>
      <c r="FN77" s="15" t="s">
        <v>70</v>
      </c>
      <c r="FQ77" s="78" t="s">
        <v>72</v>
      </c>
      <c r="FR77" s="13">
        <f>[2]DISP_ABR!$C$342</f>
        <v>236</v>
      </c>
      <c r="FS77" s="299">
        <f>[2]DISP_ABR!$D$342</f>
        <v>236</v>
      </c>
      <c r="FT77" s="13">
        <f>[2]DISP_ABR!$E$342</f>
        <v>0</v>
      </c>
      <c r="FU77" s="13">
        <f>[2]DISP_ABR!$F$340</f>
        <v>0</v>
      </c>
      <c r="FV77" s="188">
        <f t="shared" si="1580"/>
        <v>0</v>
      </c>
      <c r="FW77" s="13">
        <f>[2]DISP_ABR!$G$342</f>
        <v>484</v>
      </c>
      <c r="FX77" s="188">
        <f t="shared" si="1581"/>
        <v>0.67222222222222228</v>
      </c>
      <c r="FY77" s="13">
        <f>[2]DISP_ABR!$H$342</f>
        <v>0</v>
      </c>
      <c r="FZ77" s="188">
        <f t="shared" si="1582"/>
        <v>0</v>
      </c>
      <c r="GA77" s="15">
        <v>0</v>
      </c>
      <c r="GB77" s="188">
        <f t="shared" si="1583"/>
        <v>0.32777777777777778</v>
      </c>
      <c r="GC77" s="188">
        <f>((FR77-GA77)/$FQ$4)</f>
        <v>0.32777777777777778</v>
      </c>
      <c r="GD77" s="256">
        <f t="shared" si="1584"/>
        <v>0</v>
      </c>
      <c r="GE77" s="305">
        <f t="shared" si="1590"/>
        <v>0.40784722222222225</v>
      </c>
      <c r="GF77" s="88">
        <f>[2]DISP_ABR!$M342</f>
        <v>5873</v>
      </c>
      <c r="GG77" s="36">
        <v>20</v>
      </c>
      <c r="GJ77" s="78" t="s">
        <v>72</v>
      </c>
      <c r="GK77" s="13">
        <f>[2]DISP_MAY!C338</f>
        <v>744</v>
      </c>
      <c r="GL77" s="299">
        <f>[2]DISP_MAY!D338</f>
        <v>719</v>
      </c>
      <c r="GM77" s="13">
        <f>[2]DISP_MAY!E338</f>
        <v>25</v>
      </c>
      <c r="GN77" s="13">
        <f>[2]DISP_MAY!F338</f>
        <v>0</v>
      </c>
      <c r="GO77" s="188">
        <f t="shared" si="1585"/>
        <v>0</v>
      </c>
      <c r="GP77" s="13">
        <f>[2]DISP_MAY!$G338</f>
        <v>0</v>
      </c>
      <c r="GQ77" s="188">
        <f t="shared" si="1586"/>
        <v>0</v>
      </c>
      <c r="GR77" s="13">
        <f>[2]DISP_MAY!$H338</f>
        <v>0</v>
      </c>
      <c r="GS77" s="188">
        <f t="shared" si="1587"/>
        <v>0</v>
      </c>
      <c r="GT77" s="15">
        <v>0</v>
      </c>
      <c r="GU77" s="188">
        <f t="shared" si="1591"/>
        <v>1</v>
      </c>
      <c r="GV77" s="188">
        <f t="shared" si="1588"/>
        <v>1</v>
      </c>
      <c r="GW77" s="256">
        <f t="shared" si="1406"/>
        <v>0</v>
      </c>
      <c r="GX77" s="305">
        <f>(GY77/($GJ$4*GZ77))</f>
        <v>1.1871155913978493</v>
      </c>
      <c r="GY77" s="95">
        <f>[2]DISP_MAY!$M338</f>
        <v>17664.28</v>
      </c>
      <c r="GZ77" s="36">
        <v>20</v>
      </c>
      <c r="HC77" s="78" t="s">
        <v>72</v>
      </c>
      <c r="HD77" s="13">
        <v>720</v>
      </c>
      <c r="HE77" s="299">
        <v>684</v>
      </c>
      <c r="HF77" s="13">
        <v>36</v>
      </c>
      <c r="HG77" s="13">
        <v>0</v>
      </c>
      <c r="HH77" s="188">
        <f t="shared" si="1593"/>
        <v>0</v>
      </c>
      <c r="HI77" s="13">
        <v>0</v>
      </c>
      <c r="HJ77" s="188">
        <f t="shared" si="1593"/>
        <v>0</v>
      </c>
      <c r="HK77" s="13">
        <v>0</v>
      </c>
      <c r="HL77" s="257">
        <v>0</v>
      </c>
      <c r="HM77" s="13">
        <v>0</v>
      </c>
      <c r="HN77" s="188">
        <f t="shared" si="1605"/>
        <v>1</v>
      </c>
      <c r="HO77" s="188">
        <f t="shared" si="1606"/>
        <v>1</v>
      </c>
      <c r="HP77" s="188">
        <f t="shared" si="1607"/>
        <v>0</v>
      </c>
      <c r="HQ77" s="305">
        <f t="shared" si="1608"/>
        <v>0.96649513888888894</v>
      </c>
      <c r="HR77" s="95">
        <v>13917.53</v>
      </c>
      <c r="HS77" s="36">
        <v>20</v>
      </c>
    </row>
    <row r="78" spans="1:227" ht="13.8" hidden="1" x14ac:dyDescent="0.25">
      <c r="B78" s="78" t="s">
        <v>73</v>
      </c>
      <c r="C78" s="15" t="s">
        <v>70</v>
      </c>
      <c r="D78" s="296" t="s">
        <v>70</v>
      </c>
      <c r="E78" s="15" t="s">
        <v>70</v>
      </c>
      <c r="F78" s="15" t="s">
        <v>70</v>
      </c>
      <c r="G78" s="15" t="s">
        <v>70</v>
      </c>
      <c r="H78" s="15" t="s">
        <v>70</v>
      </c>
      <c r="I78" s="15" t="s">
        <v>70</v>
      </c>
      <c r="J78" s="15" t="s">
        <v>70</v>
      </c>
      <c r="K78" s="15" t="s">
        <v>70</v>
      </c>
      <c r="L78" s="15" t="s">
        <v>70</v>
      </c>
      <c r="M78" s="15" t="s">
        <v>70</v>
      </c>
      <c r="N78" s="15" t="s">
        <v>70</v>
      </c>
      <c r="O78" s="15" t="s">
        <v>70</v>
      </c>
      <c r="P78" s="296" t="s">
        <v>70</v>
      </c>
      <c r="Q78" s="15" t="s">
        <v>70</v>
      </c>
      <c r="R78" s="15" t="s">
        <v>70</v>
      </c>
      <c r="U78" s="78" t="s">
        <v>73</v>
      </c>
      <c r="V78" s="15" t="s">
        <v>70</v>
      </c>
      <c r="W78" s="296" t="s">
        <v>70</v>
      </c>
      <c r="X78" s="15" t="s">
        <v>70</v>
      </c>
      <c r="Y78" s="15" t="s">
        <v>70</v>
      </c>
      <c r="Z78" s="15" t="s">
        <v>70</v>
      </c>
      <c r="AA78" s="15" t="s">
        <v>70</v>
      </c>
      <c r="AB78" s="15" t="s">
        <v>70</v>
      </c>
      <c r="AC78" s="15" t="s">
        <v>70</v>
      </c>
      <c r="AD78" s="15" t="s">
        <v>70</v>
      </c>
      <c r="AE78" s="15" t="s">
        <v>70</v>
      </c>
      <c r="AF78" s="15" t="s">
        <v>70</v>
      </c>
      <c r="AG78" s="15" t="s">
        <v>70</v>
      </c>
      <c r="AH78" s="15" t="s">
        <v>70</v>
      </c>
      <c r="AI78" s="296" t="s">
        <v>70</v>
      </c>
      <c r="AJ78" s="15" t="s">
        <v>70</v>
      </c>
      <c r="AK78" s="15" t="s">
        <v>70</v>
      </c>
      <c r="AN78" s="78" t="s">
        <v>73</v>
      </c>
      <c r="AO78" s="15" t="s">
        <v>70</v>
      </c>
      <c r="AP78" s="296" t="s">
        <v>70</v>
      </c>
      <c r="AQ78" s="15" t="s">
        <v>70</v>
      </c>
      <c r="AR78" s="15" t="s">
        <v>70</v>
      </c>
      <c r="AS78" s="15" t="s">
        <v>70</v>
      </c>
      <c r="AT78" s="15" t="s">
        <v>70</v>
      </c>
      <c r="AU78" s="15" t="s">
        <v>70</v>
      </c>
      <c r="AV78" s="15" t="s">
        <v>70</v>
      </c>
      <c r="AW78" s="15" t="s">
        <v>70</v>
      </c>
      <c r="AX78" s="15" t="s">
        <v>70</v>
      </c>
      <c r="AY78" s="15" t="s">
        <v>70</v>
      </c>
      <c r="AZ78" s="15" t="s">
        <v>70</v>
      </c>
      <c r="BA78" s="15" t="s">
        <v>70</v>
      </c>
      <c r="BB78" s="296" t="s">
        <v>70</v>
      </c>
      <c r="BC78" s="15" t="s">
        <v>70</v>
      </c>
      <c r="BD78" s="15" t="s">
        <v>70</v>
      </c>
      <c r="BG78" s="78" t="s">
        <v>73</v>
      </c>
      <c r="BH78" s="15" t="s">
        <v>70</v>
      </c>
      <c r="BI78" s="296" t="s">
        <v>70</v>
      </c>
      <c r="BJ78" s="15" t="s">
        <v>70</v>
      </c>
      <c r="BK78" s="15" t="s">
        <v>70</v>
      </c>
      <c r="BL78" s="15" t="s">
        <v>70</v>
      </c>
      <c r="BM78" s="15" t="s">
        <v>70</v>
      </c>
      <c r="BN78" s="15" t="s">
        <v>70</v>
      </c>
      <c r="BO78" s="15" t="s">
        <v>70</v>
      </c>
      <c r="BP78" s="15" t="s">
        <v>70</v>
      </c>
      <c r="BQ78" s="15" t="s">
        <v>70</v>
      </c>
      <c r="BR78" s="78" t="s">
        <v>70</v>
      </c>
      <c r="BS78" s="15" t="s">
        <v>70</v>
      </c>
      <c r="BT78" s="15" t="s">
        <v>70</v>
      </c>
      <c r="BU78" s="296" t="s">
        <v>70</v>
      </c>
      <c r="BV78" s="15" t="s">
        <v>70</v>
      </c>
      <c r="BW78" s="15" t="s">
        <v>70</v>
      </c>
      <c r="BZ78" s="78" t="s">
        <v>73</v>
      </c>
      <c r="CA78" s="15" t="s">
        <v>70</v>
      </c>
      <c r="CB78" s="296" t="s">
        <v>70</v>
      </c>
      <c r="CC78" s="15" t="s">
        <v>70</v>
      </c>
      <c r="CD78" s="15" t="s">
        <v>70</v>
      </c>
      <c r="CE78" s="15" t="s">
        <v>70</v>
      </c>
      <c r="CF78" s="15" t="s">
        <v>70</v>
      </c>
      <c r="CG78" s="15" t="s">
        <v>70</v>
      </c>
      <c r="CH78" s="15" t="s">
        <v>70</v>
      </c>
      <c r="CI78" s="15" t="s">
        <v>70</v>
      </c>
      <c r="CJ78" s="15" t="s">
        <v>70</v>
      </c>
      <c r="CK78" s="15" t="s">
        <v>70</v>
      </c>
      <c r="CL78" s="15" t="s">
        <v>70</v>
      </c>
      <c r="CM78" s="15" t="s">
        <v>70</v>
      </c>
      <c r="CN78" s="296" t="s">
        <v>70</v>
      </c>
      <c r="CO78" s="15" t="s">
        <v>70</v>
      </c>
      <c r="CP78" s="15" t="s">
        <v>70</v>
      </c>
      <c r="CS78" s="78" t="s">
        <v>73</v>
      </c>
      <c r="CT78" s="15" t="s">
        <v>70</v>
      </c>
      <c r="CU78" s="296" t="s">
        <v>70</v>
      </c>
      <c r="CV78" s="15" t="s">
        <v>70</v>
      </c>
      <c r="CW78" s="15" t="s">
        <v>70</v>
      </c>
      <c r="CX78" s="15" t="s">
        <v>70</v>
      </c>
      <c r="CY78" s="15" t="s">
        <v>70</v>
      </c>
      <c r="CZ78" s="15" t="s">
        <v>70</v>
      </c>
      <c r="DA78" s="15" t="s">
        <v>70</v>
      </c>
      <c r="DB78" s="15" t="s">
        <v>70</v>
      </c>
      <c r="DC78" s="15" t="s">
        <v>70</v>
      </c>
      <c r="DD78" s="15" t="s">
        <v>70</v>
      </c>
      <c r="DE78" s="162" t="s">
        <v>70</v>
      </c>
      <c r="DF78" s="15" t="s">
        <v>70</v>
      </c>
      <c r="DG78" s="296" t="s">
        <v>70</v>
      </c>
      <c r="DH78" s="15" t="s">
        <v>70</v>
      </c>
      <c r="DI78" s="15" t="s">
        <v>70</v>
      </c>
      <c r="DL78" s="78" t="s">
        <v>73</v>
      </c>
      <c r="DM78" s="15" t="s">
        <v>70</v>
      </c>
      <c r="DN78" s="296" t="s">
        <v>70</v>
      </c>
      <c r="DO78" s="15" t="s">
        <v>70</v>
      </c>
      <c r="DP78" s="15" t="s">
        <v>70</v>
      </c>
      <c r="DQ78" s="15" t="s">
        <v>70</v>
      </c>
      <c r="DR78" s="15" t="s">
        <v>70</v>
      </c>
      <c r="DS78" s="15" t="s">
        <v>70</v>
      </c>
      <c r="DT78" s="15" t="s">
        <v>70</v>
      </c>
      <c r="DU78" s="15" t="s">
        <v>70</v>
      </c>
      <c r="DV78" s="15" t="s">
        <v>70</v>
      </c>
      <c r="DW78" s="15" t="s">
        <v>70</v>
      </c>
      <c r="DX78" s="15" t="s">
        <v>70</v>
      </c>
      <c r="DY78" s="15" t="s">
        <v>70</v>
      </c>
      <c r="DZ78" s="296" t="s">
        <v>70</v>
      </c>
      <c r="EA78" s="15" t="s">
        <v>70</v>
      </c>
      <c r="EB78" s="15" t="s">
        <v>70</v>
      </c>
      <c r="EE78" s="78" t="s">
        <v>73</v>
      </c>
      <c r="EF78" s="15" t="s">
        <v>70</v>
      </c>
      <c r="EG78" s="296" t="s">
        <v>70</v>
      </c>
      <c r="EH78" s="15" t="s">
        <v>70</v>
      </c>
      <c r="EI78" s="15" t="s">
        <v>70</v>
      </c>
      <c r="EJ78" s="15" t="s">
        <v>70</v>
      </c>
      <c r="EK78" s="15" t="s">
        <v>70</v>
      </c>
      <c r="EL78" s="15" t="s">
        <v>70</v>
      </c>
      <c r="EM78" s="15" t="s">
        <v>70</v>
      </c>
      <c r="EN78" s="15" t="s">
        <v>70</v>
      </c>
      <c r="EO78" s="15" t="s">
        <v>70</v>
      </c>
      <c r="EP78" s="15" t="s">
        <v>70</v>
      </c>
      <c r="EQ78" s="15" t="s">
        <v>70</v>
      </c>
      <c r="ER78" s="15" t="s">
        <v>70</v>
      </c>
      <c r="ES78" s="296" t="s">
        <v>70</v>
      </c>
      <c r="ET78" s="15" t="s">
        <v>70</v>
      </c>
      <c r="EU78" s="15" t="s">
        <v>70</v>
      </c>
      <c r="EX78" s="78" t="s">
        <v>73</v>
      </c>
      <c r="EY78" s="15" t="s">
        <v>70</v>
      </c>
      <c r="EZ78" s="296" t="s">
        <v>70</v>
      </c>
      <c r="FA78" s="15" t="s">
        <v>70</v>
      </c>
      <c r="FB78" s="15" t="s">
        <v>70</v>
      </c>
      <c r="FC78" s="15" t="s">
        <v>70</v>
      </c>
      <c r="FD78" s="15" t="s">
        <v>70</v>
      </c>
      <c r="FE78" s="15" t="s">
        <v>70</v>
      </c>
      <c r="FF78" s="15" t="s">
        <v>70</v>
      </c>
      <c r="FG78" s="15" t="s">
        <v>70</v>
      </c>
      <c r="FH78" s="15" t="s">
        <v>70</v>
      </c>
      <c r="FI78" s="15" t="s">
        <v>70</v>
      </c>
      <c r="FJ78" s="15" t="s">
        <v>70</v>
      </c>
      <c r="FK78" s="188" t="s">
        <v>70</v>
      </c>
      <c r="FL78" s="305" t="s">
        <v>70</v>
      </c>
      <c r="FM78" s="15">
        <v>0</v>
      </c>
      <c r="FN78" s="15" t="s">
        <v>70</v>
      </c>
      <c r="FQ78" s="78" t="s">
        <v>73</v>
      </c>
      <c r="FR78" s="13">
        <f>[2]DISP_ABR!$C$343</f>
        <v>720</v>
      </c>
      <c r="FS78" s="299">
        <f>[2]DISP_ABR!$D$343</f>
        <v>719</v>
      </c>
      <c r="FT78" s="13">
        <f>[2]DISP_ABR!$E$343</f>
        <v>1</v>
      </c>
      <c r="FU78" s="13">
        <f>[2]DISP_ABR!$F$340</f>
        <v>0</v>
      </c>
      <c r="FV78" s="188">
        <f t="shared" si="1580"/>
        <v>0</v>
      </c>
      <c r="FW78" s="13">
        <f>[2]DISP_ABR!$G$343</f>
        <v>0</v>
      </c>
      <c r="FX78" s="188">
        <f t="shared" si="1581"/>
        <v>0</v>
      </c>
      <c r="FY78" s="13">
        <f>[2]DISP_ABR!$H$343</f>
        <v>0</v>
      </c>
      <c r="FZ78" s="188">
        <f t="shared" si="1582"/>
        <v>0</v>
      </c>
      <c r="GA78" s="15">
        <v>0</v>
      </c>
      <c r="GB78" s="188">
        <f t="shared" si="1583"/>
        <v>1</v>
      </c>
      <c r="GC78" s="188">
        <f t="shared" ref="GC78" si="1611">((FR78-GA78)/$FQ$4)</f>
        <v>1</v>
      </c>
      <c r="GD78" s="256">
        <f t="shared" si="1584"/>
        <v>0</v>
      </c>
      <c r="GE78" s="305">
        <f t="shared" si="1590"/>
        <v>1.0740277777777778</v>
      </c>
      <c r="GF78" s="88">
        <f>[2]DISP_ABR!$M343</f>
        <v>15466</v>
      </c>
      <c r="GG78" s="36">
        <v>20</v>
      </c>
      <c r="GJ78" s="78" t="s">
        <v>73</v>
      </c>
      <c r="GK78" s="13">
        <f>[2]DISP_MAY!C339</f>
        <v>744</v>
      </c>
      <c r="GL78" s="299">
        <f>[2]DISP_MAY!D339</f>
        <v>670</v>
      </c>
      <c r="GM78" s="13">
        <f>[2]DISP_MAY!E339</f>
        <v>74</v>
      </c>
      <c r="GN78" s="13">
        <f>[2]DISP_MAY!F339</f>
        <v>0</v>
      </c>
      <c r="GO78" s="188">
        <f t="shared" si="1585"/>
        <v>0</v>
      </c>
      <c r="GP78" s="13">
        <f>[2]DISP_MAY!$G339</f>
        <v>0</v>
      </c>
      <c r="GQ78" s="188">
        <f t="shared" si="1586"/>
        <v>0</v>
      </c>
      <c r="GR78" s="13">
        <f>[2]DISP_MAY!$H339</f>
        <v>0</v>
      </c>
      <c r="GS78" s="188">
        <f t="shared" si="1587"/>
        <v>0</v>
      </c>
      <c r="GT78" s="15">
        <v>0</v>
      </c>
      <c r="GU78" s="188">
        <f t="shared" si="1591"/>
        <v>1</v>
      </c>
      <c r="GV78" s="188">
        <f t="shared" si="1588"/>
        <v>1</v>
      </c>
      <c r="GW78" s="256">
        <f t="shared" si="1406"/>
        <v>0</v>
      </c>
      <c r="GX78" s="305">
        <f t="shared" si="1592"/>
        <v>1.0874528897849463</v>
      </c>
      <c r="GY78" s="95">
        <f>[2]DISP_MAY!$M339</f>
        <v>16181.299000000001</v>
      </c>
      <c r="GZ78" s="36">
        <v>20</v>
      </c>
      <c r="HC78" s="78" t="s">
        <v>73</v>
      </c>
      <c r="HD78" s="13">
        <v>720</v>
      </c>
      <c r="HE78" s="299">
        <v>700</v>
      </c>
      <c r="HF78" s="13">
        <v>20</v>
      </c>
      <c r="HG78" s="13">
        <v>0</v>
      </c>
      <c r="HH78" s="188">
        <f t="shared" si="1593"/>
        <v>0</v>
      </c>
      <c r="HI78" s="13">
        <v>0</v>
      </c>
      <c r="HJ78" s="188">
        <f t="shared" si="1593"/>
        <v>0</v>
      </c>
      <c r="HK78" s="13">
        <v>0</v>
      </c>
      <c r="HL78" s="257">
        <v>0</v>
      </c>
      <c r="HM78" s="13">
        <v>38.662950000000066</v>
      </c>
      <c r="HN78" s="188">
        <f t="shared" si="1605"/>
        <v>1</v>
      </c>
      <c r="HO78" s="188">
        <f t="shared" si="1606"/>
        <v>0.94630145833333335</v>
      </c>
      <c r="HP78" s="188">
        <f t="shared" si="1607"/>
        <v>5.2341802171071483E-2</v>
      </c>
      <c r="HQ78" s="305">
        <f t="shared" si="1608"/>
        <v>0.91852368055555556</v>
      </c>
      <c r="HR78" s="95">
        <v>13226.741</v>
      </c>
      <c r="HS78" s="36">
        <v>20</v>
      </c>
    </row>
    <row r="79" spans="1:227" ht="13.8" hidden="1" x14ac:dyDescent="0.3">
      <c r="B79" s="201" t="s">
        <v>37</v>
      </c>
      <c r="C79" s="202" t="s">
        <v>70</v>
      </c>
      <c r="D79" s="310" t="s">
        <v>70</v>
      </c>
      <c r="E79" s="202" t="s">
        <v>70</v>
      </c>
      <c r="F79" s="202" t="s">
        <v>70</v>
      </c>
      <c r="G79" s="202" t="s">
        <v>70</v>
      </c>
      <c r="H79" s="202" t="s">
        <v>70</v>
      </c>
      <c r="I79" s="202" t="s">
        <v>70</v>
      </c>
      <c r="J79" s="202" t="s">
        <v>70</v>
      </c>
      <c r="K79" s="202" t="s">
        <v>70</v>
      </c>
      <c r="L79" s="202" t="s">
        <v>70</v>
      </c>
      <c r="M79" s="202" t="s">
        <v>70</v>
      </c>
      <c r="N79" s="261" t="s">
        <v>70</v>
      </c>
      <c r="O79" s="261" t="s">
        <v>70</v>
      </c>
      <c r="P79" s="313" t="s">
        <v>70</v>
      </c>
      <c r="Q79" s="261" t="s">
        <v>70</v>
      </c>
      <c r="R79" s="261" t="s">
        <v>70</v>
      </c>
      <c r="U79" s="263" t="s">
        <v>37</v>
      </c>
      <c r="V79" s="15" t="s">
        <v>70</v>
      </c>
      <c r="W79" s="296" t="s">
        <v>70</v>
      </c>
      <c r="X79" s="15" t="s">
        <v>70</v>
      </c>
      <c r="Y79" s="15" t="s">
        <v>70</v>
      </c>
      <c r="Z79" s="15" t="s">
        <v>70</v>
      </c>
      <c r="AA79" s="15" t="s">
        <v>70</v>
      </c>
      <c r="AB79" s="15" t="s">
        <v>70</v>
      </c>
      <c r="AC79" s="15" t="s">
        <v>70</v>
      </c>
      <c r="AD79" s="15" t="s">
        <v>70</v>
      </c>
      <c r="AE79" s="15" t="s">
        <v>70</v>
      </c>
      <c r="AF79" s="15" t="s">
        <v>70</v>
      </c>
      <c r="AG79" s="15" t="s">
        <v>70</v>
      </c>
      <c r="AH79" s="15" t="s">
        <v>70</v>
      </c>
      <c r="AI79" s="296" t="s">
        <v>70</v>
      </c>
      <c r="AJ79" s="15" t="s">
        <v>70</v>
      </c>
      <c r="AK79" s="15" t="s">
        <v>70</v>
      </c>
      <c r="AN79" s="263" t="s">
        <v>37</v>
      </c>
      <c r="AO79" s="15" t="s">
        <v>70</v>
      </c>
      <c r="AP79" s="296" t="s">
        <v>70</v>
      </c>
      <c r="AQ79" s="15" t="s">
        <v>70</v>
      </c>
      <c r="AR79" s="15" t="s">
        <v>70</v>
      </c>
      <c r="AS79" s="15" t="s">
        <v>70</v>
      </c>
      <c r="AT79" s="15" t="s">
        <v>70</v>
      </c>
      <c r="AU79" s="15" t="s">
        <v>70</v>
      </c>
      <c r="AV79" s="15" t="s">
        <v>70</v>
      </c>
      <c r="AW79" s="15" t="s">
        <v>70</v>
      </c>
      <c r="AX79" s="15" t="s">
        <v>70</v>
      </c>
      <c r="AY79" s="15" t="s">
        <v>70</v>
      </c>
      <c r="AZ79" s="15" t="s">
        <v>70</v>
      </c>
      <c r="BA79" s="15" t="s">
        <v>70</v>
      </c>
      <c r="BB79" s="296" t="s">
        <v>70</v>
      </c>
      <c r="BC79" s="15" t="s">
        <v>70</v>
      </c>
      <c r="BD79" s="15" t="s">
        <v>70</v>
      </c>
      <c r="BG79" s="263" t="s">
        <v>37</v>
      </c>
      <c r="BH79" s="15" t="s">
        <v>70</v>
      </c>
      <c r="BI79" s="296" t="s">
        <v>70</v>
      </c>
      <c r="BJ79" s="15" t="s">
        <v>70</v>
      </c>
      <c r="BK79" s="15" t="s">
        <v>70</v>
      </c>
      <c r="BL79" s="15" t="s">
        <v>70</v>
      </c>
      <c r="BM79" s="15" t="s">
        <v>70</v>
      </c>
      <c r="BN79" s="15" t="s">
        <v>70</v>
      </c>
      <c r="BO79" s="15" t="s">
        <v>70</v>
      </c>
      <c r="BP79" s="15" t="s">
        <v>70</v>
      </c>
      <c r="BQ79" s="15" t="s">
        <v>70</v>
      </c>
      <c r="BR79" s="78" t="s">
        <v>70</v>
      </c>
      <c r="BS79" s="15" t="s">
        <v>70</v>
      </c>
      <c r="BT79" s="15" t="s">
        <v>70</v>
      </c>
      <c r="BU79" s="296" t="s">
        <v>70</v>
      </c>
      <c r="BV79" s="15" t="s">
        <v>70</v>
      </c>
      <c r="BW79" s="15" t="s">
        <v>70</v>
      </c>
      <c r="BZ79" s="263" t="s">
        <v>37</v>
      </c>
      <c r="CA79" s="15" t="s">
        <v>70</v>
      </c>
      <c r="CB79" s="296" t="s">
        <v>70</v>
      </c>
      <c r="CC79" s="15" t="s">
        <v>70</v>
      </c>
      <c r="CD79" s="15" t="s">
        <v>70</v>
      </c>
      <c r="CE79" s="15" t="s">
        <v>70</v>
      </c>
      <c r="CF79" s="15" t="s">
        <v>70</v>
      </c>
      <c r="CG79" s="15" t="s">
        <v>70</v>
      </c>
      <c r="CH79" s="15" t="s">
        <v>70</v>
      </c>
      <c r="CI79" s="15" t="s">
        <v>70</v>
      </c>
      <c r="CJ79" s="15" t="s">
        <v>70</v>
      </c>
      <c r="CK79" s="15" t="s">
        <v>70</v>
      </c>
      <c r="CL79" s="15" t="s">
        <v>70</v>
      </c>
      <c r="CM79" s="15" t="s">
        <v>70</v>
      </c>
      <c r="CN79" s="296" t="s">
        <v>70</v>
      </c>
      <c r="CO79" s="15" t="s">
        <v>70</v>
      </c>
      <c r="CP79" s="15" t="s">
        <v>70</v>
      </c>
      <c r="CS79" s="263" t="s">
        <v>37</v>
      </c>
      <c r="CT79" s="15" t="s">
        <v>70</v>
      </c>
      <c r="CU79" s="296" t="s">
        <v>70</v>
      </c>
      <c r="CV79" s="15" t="s">
        <v>70</v>
      </c>
      <c r="CW79" s="15" t="s">
        <v>70</v>
      </c>
      <c r="CX79" s="15" t="s">
        <v>70</v>
      </c>
      <c r="CY79" s="15" t="s">
        <v>70</v>
      </c>
      <c r="CZ79" s="15" t="s">
        <v>70</v>
      </c>
      <c r="DA79" s="15" t="s">
        <v>70</v>
      </c>
      <c r="DB79" s="15" t="s">
        <v>70</v>
      </c>
      <c r="DC79" s="15" t="s">
        <v>70</v>
      </c>
      <c r="DD79" s="15" t="s">
        <v>70</v>
      </c>
      <c r="DE79" s="162" t="s">
        <v>70</v>
      </c>
      <c r="DF79" s="15" t="s">
        <v>70</v>
      </c>
      <c r="DG79" s="296" t="s">
        <v>70</v>
      </c>
      <c r="DH79" s="15" t="s">
        <v>70</v>
      </c>
      <c r="DI79" s="15" t="s">
        <v>70</v>
      </c>
      <c r="DL79" s="263" t="s">
        <v>37</v>
      </c>
      <c r="DM79" s="15" t="s">
        <v>70</v>
      </c>
      <c r="DN79" s="296" t="s">
        <v>70</v>
      </c>
      <c r="DO79" s="15" t="s">
        <v>70</v>
      </c>
      <c r="DP79" s="15" t="s">
        <v>70</v>
      </c>
      <c r="DQ79" s="15" t="s">
        <v>70</v>
      </c>
      <c r="DR79" s="15" t="s">
        <v>70</v>
      </c>
      <c r="DS79" s="15" t="s">
        <v>70</v>
      </c>
      <c r="DT79" s="15" t="s">
        <v>70</v>
      </c>
      <c r="DU79" s="15" t="s">
        <v>70</v>
      </c>
      <c r="DV79" s="15" t="s">
        <v>70</v>
      </c>
      <c r="DW79" s="15" t="s">
        <v>70</v>
      </c>
      <c r="DX79" s="15" t="s">
        <v>70</v>
      </c>
      <c r="DY79" s="15" t="s">
        <v>70</v>
      </c>
      <c r="DZ79" s="296" t="s">
        <v>70</v>
      </c>
      <c r="EA79" s="15" t="s">
        <v>70</v>
      </c>
      <c r="EB79" s="15" t="s">
        <v>70</v>
      </c>
      <c r="EE79" s="263" t="s">
        <v>37</v>
      </c>
      <c r="EF79" s="15" t="s">
        <v>70</v>
      </c>
      <c r="EG79" s="296" t="s">
        <v>70</v>
      </c>
      <c r="EH79" s="15" t="s">
        <v>70</v>
      </c>
      <c r="EI79" s="15" t="s">
        <v>70</v>
      </c>
      <c r="EJ79" s="15" t="s">
        <v>70</v>
      </c>
      <c r="EK79" s="15" t="s">
        <v>70</v>
      </c>
      <c r="EL79" s="15" t="s">
        <v>70</v>
      </c>
      <c r="EM79" s="15" t="s">
        <v>70</v>
      </c>
      <c r="EN79" s="15" t="s">
        <v>70</v>
      </c>
      <c r="EO79" s="15" t="s">
        <v>70</v>
      </c>
      <c r="EP79" s="15" t="s">
        <v>70</v>
      </c>
      <c r="EQ79" s="15" t="s">
        <v>70</v>
      </c>
      <c r="ER79" s="15" t="s">
        <v>70</v>
      </c>
      <c r="ES79" s="296" t="s">
        <v>70</v>
      </c>
      <c r="ET79" s="15" t="s">
        <v>70</v>
      </c>
      <c r="EU79" s="15" t="s">
        <v>70</v>
      </c>
      <c r="EX79" s="263" t="s">
        <v>37</v>
      </c>
      <c r="EY79" s="15" t="s">
        <v>70</v>
      </c>
      <c r="EZ79" s="296" t="s">
        <v>70</v>
      </c>
      <c r="FA79" s="15" t="s">
        <v>70</v>
      </c>
      <c r="FB79" s="15" t="s">
        <v>70</v>
      </c>
      <c r="FC79" s="15" t="s">
        <v>70</v>
      </c>
      <c r="FD79" s="15" t="s">
        <v>70</v>
      </c>
      <c r="FE79" s="15" t="s">
        <v>70</v>
      </c>
      <c r="FF79" s="15" t="s">
        <v>70</v>
      </c>
      <c r="FG79" s="15" t="s">
        <v>70</v>
      </c>
      <c r="FH79" s="15" t="s">
        <v>70</v>
      </c>
      <c r="FI79" s="15" t="s">
        <v>70</v>
      </c>
      <c r="FJ79" s="15" t="s">
        <v>70</v>
      </c>
      <c r="FK79" s="188" t="s">
        <v>70</v>
      </c>
      <c r="FL79" s="305" t="s">
        <v>70</v>
      </c>
      <c r="FM79" s="15">
        <v>0</v>
      </c>
      <c r="FN79" s="15" t="s">
        <v>70</v>
      </c>
      <c r="FQ79" s="263" t="s">
        <v>37</v>
      </c>
      <c r="FR79" s="270">
        <f>SUM(FR65:FR78)</f>
        <v>15356</v>
      </c>
      <c r="FS79" s="317">
        <f>SUM(FS65:FS78)</f>
        <v>14579</v>
      </c>
      <c r="FT79" s="171">
        <f ca="1">SUM(FT65:FT79)</f>
        <v>0</v>
      </c>
      <c r="FU79" s="169">
        <f>SUM(FU65:FU78)</f>
        <v>0</v>
      </c>
      <c r="FV79" s="191" t="e">
        <f>(FV65*GG65+FV66*GG66+FV67*GG67+FV68*GG68+FV69*GG69+FV70*GG70+FV71*GG71+FV72*GG72+FV73*GG73+FV74*GG74+FV75*GG75+FV76*GG76+FV77*GG77+FV78*GG78)/GG79</f>
        <v>#VALUE!</v>
      </c>
      <c r="FW79" s="169">
        <f>SUM(FW65:FW78)</f>
        <v>484</v>
      </c>
      <c r="FX79" s="191" t="e">
        <f>(FX65*GG65+FX66*GG66+FX67*GG67+FX68*GG68+FX69*GG69+FX70*GG70+FX71*GG71+FX72*GG72+FX73*GG73+FX74*GG74+FX75*GG75+FX76*GG76+FX77*GG77+FX78*GG78)/GG79</f>
        <v>#VALUE!</v>
      </c>
      <c r="FY79" s="171">
        <f>SUM(FY65:FY78)</f>
        <v>0</v>
      </c>
      <c r="FZ79" s="191" t="e">
        <f>(FZ65*GG65+FZ66*GG66+FZ67*GG67+FZ68*GG68+FZ69*GG69+FZ70*GG70+FZ71*GG71+FZ72*GG72+FZ73*GG73+FZ74*GG74+FZ75*GG75+FZ76*GG76+FZ77*GG77+FZ78*GG78)/GG79</f>
        <v>#VALUE!</v>
      </c>
      <c r="GA79" s="169">
        <f>SUM(GA65:GA78)</f>
        <v>0</v>
      </c>
      <c r="GB79" s="191" t="e">
        <f>(GB65*GG65+GB66*GG66+GB67*GG67+GB68*GG68+GB69*GG69+GB70*GG70+GB71*GG71+GB72*GG72+GB73*GG73+GB74*GG74+GB75*GG75+GB76*GG76+GB77*GG77+GB78*GG78)/GG79</f>
        <v>#VALUE!</v>
      </c>
      <c r="GC79" s="192" t="e">
        <f>(GC65*GG65+GC66*GG66+GC67*GG67+GC68*GG68+GC69*GG69+GC70*GG70+GC71*GG71+GC72*GG72+GC73*GG73+GC74*GG74+GC75*GG75+GC76*GG76+GC77*GG77+GC78*GG78)/GG79</f>
        <v>#VALUE!</v>
      </c>
      <c r="GD79" s="192" t="e">
        <f>(GD65*GG65+GD66*GG66+GD67*GG67+GD68*GG68+GD69*GG69+GD70*GG70+GD71*GG71+GD72*GG72+GD73*GG73+GD74*GG74+GD75*GG75+GD76*GG76+GD77*GG77+GD78*GG78)/GG79</f>
        <v>#VALUE!</v>
      </c>
      <c r="GE79" s="318" t="e">
        <f>(GE65*GG65+GE66*GG66+GE67*GG67+GE68*GG68+GE69*GG69+GE70*GG70+GE71*GG71+GE72*GG72+GE73*GG73+GE74*GG74+GE75*GG75+GE76*GG76+GE77*GG77+GE78*GG78)/GG79</f>
        <v>#VALUE!</v>
      </c>
      <c r="GF79" s="271">
        <f>SUM(GF65:GF78)</f>
        <v>368680</v>
      </c>
      <c r="GG79" s="261">
        <f>SUM(GG65:GG78)</f>
        <v>340</v>
      </c>
      <c r="GJ79" s="263" t="s">
        <v>37</v>
      </c>
      <c r="GK79" s="169">
        <f>SUM(GK65:GK78)</f>
        <v>7440</v>
      </c>
      <c r="GL79" s="319">
        <f>SUM(GL65:GL78)</f>
        <v>6001</v>
      </c>
      <c r="GM79" s="171">
        <f ca="1">SUM(GM65:GM79)</f>
        <v>0</v>
      </c>
      <c r="GN79" s="169">
        <f>SUM(GN65:GN78)</f>
        <v>0</v>
      </c>
      <c r="GO79" s="191" t="e">
        <f>(GO65*GZ65+GO66*GZ66+GO67*GZ67+GO68*GZ68+GO69*GZ69+GO70*GZ70+GO71*GZ71+GO72*GZ72+GO73*GZ73+GO74*GZ74+GO75*GZ75+GO76*GZ76+GO77*GZ77+GO78*GZ78)/GZ79</f>
        <v>#VALUE!</v>
      </c>
      <c r="GP79" s="169">
        <f>SUM(GP65:GP78)</f>
        <v>0</v>
      </c>
      <c r="GQ79" s="191" t="e">
        <f>(GQ65*GZ65+GQ66*GZ66+GQ67*GZ67+GQ68*GZ68+GQ69*GZ69+GQ70*GZ70+GQ71*GZ71+GQ72*GZ72+GQ73*GZ73+GQ74*GZ74+GQ75*GZ75+GQ76*GZ76+GQ77*GZ77+GQ78*GZ78)/GZ79</f>
        <v>#VALUE!</v>
      </c>
      <c r="GR79" s="171">
        <f>SUM(GR65:GR78)</f>
        <v>0</v>
      </c>
      <c r="GS79" s="191" t="e">
        <f>(GS65*GZ65+GS66*GZ66+GS67*GZ67+GS68*GZ68+GS69*GZ69+GS70*GZ70+GS71*GZ71+GS72*GZ72+GS73*GZ73+GS74*GZ74+GS75*GZ75+GS76*GZ76+GS77*GZ77+GS78*GZ78)/GZ79</f>
        <v>#VALUE!</v>
      </c>
      <c r="GT79" s="169">
        <f>SUM(GT65:GT78)</f>
        <v>0</v>
      </c>
      <c r="GU79" s="191" t="e">
        <f>(GU65*GZ65+GU66*GZ66+GU67*GZ67+GU68*GZ68+GU69*GZ69+GU70*GZ70+GU71*GZ71+GU72*GZ72+GU73*GZ73+GU74*GZ74+GU75*GZ75+GU76*GZ76+GU77*GZ77+GU78*GZ78)/GZ79</f>
        <v>#VALUE!</v>
      </c>
      <c r="GV79" s="192" t="e">
        <f>(GV65*GZ65+GV66*GZ66+GV67*GZ67+GV68*GZ68+GV69*GZ69+GV70*GZ70+GV71*GZ71+GV72*GZ72+GV73*GZ73+GV74*GZ74+GV75*GZ75+GV76*GZ76+GV77*GZ77+GV78*GZ78)/GZ79</f>
        <v>#VALUE!</v>
      </c>
      <c r="GW79" s="192" t="e">
        <f>(GW65*GZ65+GW66*GZ66+GW67*GZ67+GW68*GZ68+GW69*GZ69+GW70*GZ70+GW71*GZ71+GW72*GZ72+GW73*GZ73+GW74*GZ74+GW75*GZ75+GW76*GZ76+GW77*GZ77+GW78*GZ78)/GZ79</f>
        <v>#VALUE!</v>
      </c>
      <c r="GX79" s="318" t="e">
        <f>(GX65*GZ65+GX66*GZ66+GX67*GZ67+GX68*GZ68+GX69*GZ69+GX70*GZ70+GX71*GZ71+GX72*GZ72+GX73*GZ73+GX74*GZ74+GX75*GZ75+GX76*GZ76+GX77*GZ77+GX78*GZ78)/GZ79</f>
        <v>#VALUE!</v>
      </c>
      <c r="GY79" s="267">
        <f>SUM(GY65:GY78)</f>
        <v>148648.17600000001</v>
      </c>
      <c r="GZ79" s="261">
        <f>SUM(GZ65:GZ78)</f>
        <v>340</v>
      </c>
      <c r="HC79" s="263" t="s">
        <v>37</v>
      </c>
      <c r="HD79" s="169">
        <f>SUM(HD65:HD78)</f>
        <v>9565</v>
      </c>
      <c r="HE79" s="319">
        <f>SUM(HE65:HE78)</f>
        <v>8663</v>
      </c>
      <c r="HF79" s="171">
        <f ca="1">SUM(HF65:HF79)</f>
        <v>0</v>
      </c>
      <c r="HG79" s="169">
        <f>SUM(HG65:HG78)</f>
        <v>515</v>
      </c>
      <c r="HH79" s="191">
        <f>(HH65*HS65+HH66*HS66+HH67*HS67+HH68*HS68+HH69*HS69+HH70*HS70+HH71*HS71+HH72*HS72+HH73*HS73+HH74*HS74+HH75*HS75+HH76*HS76+HH77*HS77+HH78*HS78)/HS79</f>
        <v>5.2593954248366021E-2</v>
      </c>
      <c r="HI79" s="169">
        <f>SUM(HI65:HI78)</f>
        <v>0</v>
      </c>
      <c r="HJ79" s="191">
        <f>(HJ65*HS65+HJ66*HS66+HJ67*HS67+HJ68*HS68+HJ69*HS69+HJ70*HS70+HJ71*HS71+HJ72*HS72+HJ73*HS73+HJ74*HS74+HJ75*HS75+HJ76*HS76+HJ77*HS77+HJ78*HS78)/HS79</f>
        <v>0</v>
      </c>
      <c r="HK79" s="171">
        <f>SUM(HK65:HK78)</f>
        <v>0</v>
      </c>
      <c r="HL79" s="191">
        <f>(HL65*HS65+HL66*HS66+HL67*HS67+HL68*HS68+HL69*HS69+HL70*HS70+HL71*HS71+HL72*HS72+HL73*HS73+HL74*HS74+HL75*HS75+HL76*HS76+HL77*HS77+HL78*HS78)/HS79</f>
        <v>0</v>
      </c>
      <c r="HM79" s="171">
        <f>SUM(HM65:HM78)</f>
        <v>238.40199000000007</v>
      </c>
      <c r="HN79" s="191">
        <f>(HN65*HS65+HN66*HS66+HN67*HS67+HN68*HS68+HN69*HS69+HN70*HS70+HN71*HS71+HN72*HS72+HN73*HS73+HN74*HS74+HN75*HS75+HN76*HS76+HN77*HS77+HN78*HS78)/HS79</f>
        <v>0.9474060457516339</v>
      </c>
      <c r="HO79" s="192">
        <f>(HO65*HS65+HO66*HS66+HO67*HS67+HO68*HS68+HO69*HS69+HO70*HS70+HO71*HS71+HO72*HS72+HO73*HS73+HO74*HS74+HO75*HS75+HO76*HS76+HO77*HS77+HO78*HS78)/HS79</f>
        <v>0.92384912173202616</v>
      </c>
      <c r="HP79" s="192">
        <f>(HP65*HS65+HP66*HS66+HP67*HS67+HP68*HS68+HP69*HS69+HP70*HS70+HP71*HS71+HP72*HS72+HP73*HS73+HP74*HS74+HP75*HS75+HP76*HS76+HP77*HS77+HP78*HS78)/HS79</f>
        <v>7.5958446860043077E-2</v>
      </c>
      <c r="HQ79" s="318" t="e">
        <f>(HQ65*HS65+HQ66*HS66+HQ67*HS67+HQ68*HS68+HQ69*HS69+HQ70*HS70+HQ71*HS71+HQ72*HS72+HQ73*HS73+HQ74*HS74+HQ75*HS75+HQ76*HS76+HQ77*HS77+HQ78*HS78)/HS79</f>
        <v>#VALUE!</v>
      </c>
      <c r="HR79" s="267">
        <f>SUM(HR65:HR78)</f>
        <v>188501.17299999998</v>
      </c>
      <c r="HS79" s="261">
        <f>SUM(HS65:HS78)</f>
        <v>340</v>
      </c>
    </row>
    <row r="80" spans="1:227" ht="41.4" hidden="1" x14ac:dyDescent="0.3">
      <c r="B80" s="200" t="s">
        <v>81</v>
      </c>
      <c r="C80" s="195"/>
      <c r="D80" s="302"/>
      <c r="E80" s="195"/>
      <c r="F80" s="195"/>
      <c r="G80" s="195"/>
      <c r="H80" s="195"/>
      <c r="I80" s="195"/>
      <c r="J80" s="195"/>
      <c r="K80" s="195"/>
      <c r="L80" s="195"/>
      <c r="M80" s="195"/>
      <c r="N80" s="260">
        <f ca="1">(N33*R33+N37*R37+N40*R40+N43*R43+N46*R46+N49*R49+N52*R52+N56*R56+N59*R59+N64*R64)/R80</f>
        <v>0.54098402042283678</v>
      </c>
      <c r="O80" s="56"/>
      <c r="P80" s="301"/>
      <c r="Q80" s="56"/>
      <c r="R80" s="251">
        <f>SUM(R33,R37,R40,R43,R46,R49,R52,R56,R59,R64,R79)</f>
        <v>1331</v>
      </c>
      <c r="U80" s="262" t="s">
        <v>81</v>
      </c>
      <c r="V80" s="56"/>
      <c r="W80" s="301"/>
      <c r="X80" s="56"/>
      <c r="Y80" s="56"/>
      <c r="Z80" s="56"/>
      <c r="AA80" s="56"/>
      <c r="AB80" s="56"/>
      <c r="AC80" s="56"/>
      <c r="AD80" s="56"/>
      <c r="AE80" s="56"/>
      <c r="AF80" s="56"/>
      <c r="AG80" s="260">
        <f>(AG33*AK33+AG37*AK37+AG40*AK40+AG43*AK43+AG46*AK46+AG49*AK49+AG52*AK52+AG56*AK56+AG59*AK59+AG64*AK64)/AK80</f>
        <v>0.58040987049917991</v>
      </c>
      <c r="AH80" s="56"/>
      <c r="AI80" s="301"/>
      <c r="AJ80" s="56"/>
      <c r="AK80" s="251">
        <f>SUM(AK33,AK37,AK40,AK43,AK46,AK49,AK52,AK56,AK59,AK64,AK79)</f>
        <v>1331</v>
      </c>
      <c r="AN80" s="262" t="s">
        <v>81</v>
      </c>
      <c r="AO80" s="56"/>
      <c r="AP80" s="301"/>
      <c r="AQ80" s="56"/>
      <c r="AR80" s="56"/>
      <c r="AS80" s="56"/>
      <c r="AT80" s="56"/>
      <c r="AU80" s="56"/>
      <c r="AV80" s="56"/>
      <c r="AW80" s="56"/>
      <c r="AX80" s="56"/>
      <c r="AY80" s="56"/>
      <c r="AZ80" s="260">
        <f>(AZ33*BD33+AZ37*BD37+AZ40*BD40+AZ43*BD43+AZ46*BD46+AZ49*BD49+AZ52*BD52+AZ56*BD56+AZ59*BD59+AZ64*BD64)/BD80</f>
        <v>0.52874196510560145</v>
      </c>
      <c r="BA80" s="56"/>
      <c r="BB80" s="301"/>
      <c r="BC80" s="56"/>
      <c r="BD80" s="251">
        <f>SUM(BD33,BD37,BD40,BD43,BD46,BD49,BD52,BD56,BD59,BD64,BD79)</f>
        <v>1331</v>
      </c>
      <c r="BG80" s="262" t="s">
        <v>81</v>
      </c>
      <c r="BH80" s="56"/>
      <c r="BI80" s="301"/>
      <c r="BJ80" s="56"/>
      <c r="BK80" s="56"/>
      <c r="BL80" s="56"/>
      <c r="BM80" s="56"/>
      <c r="BN80" s="56"/>
      <c r="BO80" s="56"/>
      <c r="BP80" s="56"/>
      <c r="BQ80" s="56"/>
      <c r="BR80" s="56"/>
      <c r="BS80" s="260">
        <f>(BS33*BW33+BS37*BW37+BS40*BW40+BS43*BW43+BS46*BW46+BS49*BW49+BS52*BW52+BS56*BW56+BS59*BW59+BS64*BW64)/BW80</f>
        <v>0.4978803632162736</v>
      </c>
      <c r="BT80" s="56"/>
      <c r="BU80" s="301"/>
      <c r="BV80" s="56"/>
      <c r="BW80" s="251">
        <f>SUM(BW33,BW37,BW40,BW43,BW46,BW49,BW52,BW56,BW59,BW64,BW79)</f>
        <v>1331</v>
      </c>
      <c r="BZ80" s="262" t="s">
        <v>81</v>
      </c>
      <c r="CA80" s="56"/>
      <c r="CB80" s="301"/>
      <c r="CC80" s="56"/>
      <c r="CD80" s="56"/>
      <c r="CE80" s="56"/>
      <c r="CF80" s="56"/>
      <c r="CG80" s="56"/>
      <c r="CH80" s="56"/>
      <c r="CI80" s="56"/>
      <c r="CJ80" s="56"/>
      <c r="CK80" s="56"/>
      <c r="CL80" s="260">
        <f>(CL33*CP33+CL37*CP37+CL40*CP40+CL43*CP43+CL46*CP46+CL49*CP49+CL52*CP52+CL56*CP56+CL59*CP59+CL64*CP64)/CP80</f>
        <v>0.50698827114116363</v>
      </c>
      <c r="CM80" s="56"/>
      <c r="CN80" s="301"/>
      <c r="CO80" s="56"/>
      <c r="CP80" s="251">
        <f>SUM(CP33,CP37,CP40,CP43,CP46,CP49,CP52,CP56,CP59,CP64,CP79)</f>
        <v>1331</v>
      </c>
      <c r="CS80" s="262" t="s">
        <v>81</v>
      </c>
      <c r="CT80" s="56"/>
      <c r="CU80" s="301"/>
      <c r="CV80" s="56"/>
      <c r="CW80" s="56"/>
      <c r="CX80" s="56"/>
      <c r="CY80" s="56"/>
      <c r="CZ80" s="56"/>
      <c r="DA80" s="56"/>
      <c r="DB80" s="56"/>
      <c r="DC80" s="56"/>
      <c r="DD80" s="56"/>
      <c r="DE80" s="260">
        <f>(DE33*DI33+DE37*DI37+DE40*DI40+DE43*DI43+DE46*DI46+DE49*DI49+DE52*DI52+DE56*DI56+DE59*DI59+DE64*DI64)/DI80</f>
        <v>0.52852168714605396</v>
      </c>
      <c r="DF80" s="56"/>
      <c r="DG80" s="301"/>
      <c r="DH80" s="56"/>
      <c r="DI80" s="251">
        <f>SUM(DI33,DI37,DI40,DI43,DI46,DI49,DI52,DI56,DI59,DI64,DI79)</f>
        <v>1331</v>
      </c>
      <c r="DL80" s="262" t="s">
        <v>81</v>
      </c>
      <c r="DM80" s="56"/>
      <c r="DN80" s="301"/>
      <c r="DO80" s="56"/>
      <c r="DP80" s="56"/>
      <c r="DQ80" s="56"/>
      <c r="DR80" s="56"/>
      <c r="DS80" s="56"/>
      <c r="DT80" s="56"/>
      <c r="DU80" s="56"/>
      <c r="DV80" s="56"/>
      <c r="DW80" s="56"/>
      <c r="DX80" s="260" t="e">
        <f>(DX33*EB33+DX37*EB37+DX40*EB40+DX43*EB43+DX46*EB46+DX49*EB49+DX52*EB52+DX56*EB56+DX59*EB59+DX64*EB64)/EB80</f>
        <v>#VALUE!</v>
      </c>
      <c r="DY80" s="56"/>
      <c r="DZ80" s="301"/>
      <c r="EA80" s="56"/>
      <c r="EB80" s="251">
        <f>SUM(EB33,EB37,EB40,EB43,EB46,EB49,EB52,EB56,EB59,EB64,EB79)</f>
        <v>1331</v>
      </c>
      <c r="EE80" s="262" t="s">
        <v>81</v>
      </c>
      <c r="EF80" s="56"/>
      <c r="EG80" s="301"/>
      <c r="EH80" s="56"/>
      <c r="EI80" s="56"/>
      <c r="EJ80" s="56"/>
      <c r="EK80" s="56"/>
      <c r="EL80" s="56"/>
      <c r="EM80" s="56"/>
      <c r="EN80" s="56"/>
      <c r="EO80" s="56"/>
      <c r="EP80" s="56"/>
      <c r="EQ80" s="260" t="e">
        <f>(EQ33*EU33+EQ37*EU37+EQ40*EU40+EQ43*EU43+EQ46*EU46+EQ49*EU49+EQ52*EU52+EQ56*EU56+EQ59*EU59+EQ64*EU64)/EU80</f>
        <v>#VALUE!</v>
      </c>
      <c r="ER80" s="56"/>
      <c r="ES80" s="301"/>
      <c r="ET80" s="56"/>
      <c r="EU80" s="251">
        <f>SUM(EU33,EU37,EU40,EU43,EU46,EU49,EU52,EU56,EU59,EU64,EU79)</f>
        <v>1331</v>
      </c>
      <c r="EX80" s="262" t="s">
        <v>81</v>
      </c>
      <c r="EY80" s="56"/>
      <c r="EZ80" s="301"/>
      <c r="FA80" s="56"/>
      <c r="FB80" s="56"/>
      <c r="FC80" s="56"/>
      <c r="FD80" s="56"/>
      <c r="FE80" s="56"/>
      <c r="FF80" s="56"/>
      <c r="FG80" s="56"/>
      <c r="FH80" s="56"/>
      <c r="FI80" s="56"/>
      <c r="FJ80" s="260" t="e">
        <f>(FJ33*FN33+FJ37*FN37+FJ40*FN40+FJ43*FN43+FJ46*FN46+FJ49*FN49+FJ52*FN52+FJ56*FN56+FJ59*FN59+FJ64*FN64)/FN80</f>
        <v>#VALUE!</v>
      </c>
      <c r="FK80" s="56"/>
      <c r="FL80" s="301"/>
      <c r="FM80" s="56"/>
      <c r="FN80" s="251">
        <f>SUM(FN33,FN37,FN40,FN43,FN46,FN49,FN52,FN56,FN59,FN64,FN79)</f>
        <v>1331</v>
      </c>
      <c r="FQ80" s="262" t="s">
        <v>81</v>
      </c>
      <c r="FR80" s="56"/>
      <c r="FS80" s="301"/>
      <c r="FT80" s="56"/>
      <c r="FU80" s="56"/>
      <c r="FV80" s="56"/>
      <c r="FW80" s="56"/>
      <c r="FX80" s="56"/>
      <c r="FY80" s="56"/>
      <c r="FZ80" s="56"/>
      <c r="GA80" s="56"/>
      <c r="GB80" s="56"/>
      <c r="GC80" s="260" t="e">
        <f>(GC33*GG33+GC37*GG37+GC40*GG40+GC43*GG43+GC46*GG46+GC49*GG49+GC52*GG52+GC56*GG56+GC59*GG59+GC64*GG64+GC79*GG79)/GG80</f>
        <v>#VALUE!</v>
      </c>
      <c r="GD80" s="56"/>
      <c r="GE80" s="301"/>
      <c r="GF80" s="56"/>
      <c r="GG80" s="251">
        <f>SUM(GG33,GG37,GG40,GG43,GG46,GG49,GG52,GG56,GG59,GG64,GG79)</f>
        <v>1671</v>
      </c>
      <c r="GJ80" s="262" t="s">
        <v>81</v>
      </c>
      <c r="GK80" s="56"/>
      <c r="GL80" s="301"/>
      <c r="GM80" s="56"/>
      <c r="GN80" s="56"/>
      <c r="GO80" s="56"/>
      <c r="GP80" s="56"/>
      <c r="GQ80" s="56"/>
      <c r="GR80" s="56"/>
      <c r="GS80" s="56"/>
      <c r="GT80" s="56"/>
      <c r="GU80" s="56"/>
      <c r="GV80" s="260" t="e">
        <f>(GV33*GZ33+GV37*GZ37+GV40*GZ40+GV43*GZ43+GV46*GZ46+GV49*GZ49+GV52*GZ52+GV56*GZ56+GV59*GZ59+GV64*GZ64+GV79*GZ79)/GZ80</f>
        <v>#VALUE!</v>
      </c>
      <c r="GW80" s="56"/>
      <c r="GX80" s="301"/>
      <c r="GY80" s="56"/>
      <c r="GZ80" s="251">
        <f>SUM(GZ33,GZ37,GZ40,GZ43,GZ46,GZ49,GZ52,GZ56,GZ59,GZ64,GZ79)</f>
        <v>1671</v>
      </c>
      <c r="HC80" s="268" t="s">
        <v>81</v>
      </c>
      <c r="HD80" s="265">
        <f>SUM(HD33,HD37,HD40,HD43,HD46,HD49,HD52,HD56,HD59,HD64,HD79)</f>
        <v>22255</v>
      </c>
      <c r="HE80" s="324">
        <f t="shared" ref="HE80:HM80" si="1612">SUM(HE33,HE37,HE40,HE43,HE46,HE49,HE52,HE56,HE59,HE64,HE79)</f>
        <v>12360</v>
      </c>
      <c r="HF80" s="265">
        <f t="shared" ca="1" si="1612"/>
        <v>22335</v>
      </c>
      <c r="HG80" s="265">
        <f t="shared" si="1612"/>
        <v>5741</v>
      </c>
      <c r="HH80" s="264" t="e">
        <f>(HH33*$HS33+HH37*$HS37+HH40*$HS40+HH43*$HS43+HH46*$HS46+HH49*$HS49+HH52*$HS52+HH56*$HS56+HH59*$HS59+HH64*$HS64+HH79*$HS79)/$HS80</f>
        <v>#VALUE!</v>
      </c>
      <c r="HI80" s="265">
        <f t="shared" si="1612"/>
        <v>3607</v>
      </c>
      <c r="HJ80" s="264" t="e">
        <f>(HJ33*$HS33+HJ37*$HS37+HJ40*$HS40+HJ43*$HS43+HJ46*$HS46+HJ49*$HS49+HJ52*$HS52+HJ56*$HS56+HJ59*$HS59+HJ64*$HS64+HJ79*$HS79)/$HS80</f>
        <v>#VALUE!</v>
      </c>
      <c r="HK80" s="265">
        <f t="shared" si="1612"/>
        <v>77</v>
      </c>
      <c r="HL80" s="264" t="e">
        <f>(HL33*$HS33+HL37*$HS37+HL40*$HS40+HL43*$HS43+HL46*$HS46+HL49*$HS49+HL52*$HS52+HL56*$HS56+HL59*$HS59+HL64*$HS64+HL79*$HS79)/$HS80</f>
        <v>#VALUE!</v>
      </c>
      <c r="HM80" s="269">
        <f t="shared" si="1612"/>
        <v>1051.9413358393458</v>
      </c>
      <c r="HN80" s="264" t="e">
        <f>(HN33*$HS33+HN37*$HS37+HN40*$HS40+HN43*$HS43+HN46*$HS46+HN49*$HS49+HN52*$HS52+HN56*$HS56+HN59*$HS59+HN64*$HS64+HN79*$HS79)/$HS80</f>
        <v>#VALUE!</v>
      </c>
      <c r="HO80" s="264" t="e">
        <f>(HO33*$HS33+HO37*$HS37+HO40*$HS40+HO43*$HS43+HO46*$HS46+HO49*$HS49+HO52*$HS52+HO56*$HS56+HO59*$HS59+HO64*$HS64+HO79*$HS79)/$HS80</f>
        <v>#VALUE!</v>
      </c>
      <c r="HP80" s="264" t="e">
        <f>(HP33*$HS33+HP37*$HS37+HP40*$HS40+HP43*$HS43+HP46*$HS46+HP49*$HS49+HP52*$HS52+HP56*$HS56+HP59*$HS59+HP64*$HS64+HP79*$HS79)/$HS80</f>
        <v>#VALUE!</v>
      </c>
      <c r="HQ80" s="326" t="e">
        <f>(HQ33*$HS33+HQ37*$HS37+HQ40*$HS40+HQ43*$HS43+HQ46*$HS46+HQ49*$HS49+HQ52*$HS52+HQ56*$HS56+HQ59*$HS59+HQ64*$HS64+HQ79*$HS79)/$HS80</f>
        <v>#VALUE!</v>
      </c>
      <c r="HR80" s="265">
        <f t="shared" ref="HR80:HS80" si="1613">SUM(HR33,HR37,HR40,HR43,HR46,HR49,HR52,HR56,HR59,HR64,HR79)</f>
        <v>314241.37300000002</v>
      </c>
      <c r="HS80" s="265">
        <f t="shared" si="1613"/>
        <v>1671</v>
      </c>
    </row>
    <row r="81" spans="2:230" ht="27.6" hidden="1" x14ac:dyDescent="0.3">
      <c r="B81" s="200" t="s">
        <v>82</v>
      </c>
      <c r="C81" s="195"/>
      <c r="D81" s="302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302"/>
      <c r="Q81" s="195"/>
      <c r="R81" s="195"/>
      <c r="U81" s="200" t="s">
        <v>82</v>
      </c>
      <c r="V81" s="195"/>
      <c r="W81" s="302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302"/>
      <c r="AJ81" s="195"/>
      <c r="AK81" s="195"/>
      <c r="AN81" s="200" t="s">
        <v>82</v>
      </c>
      <c r="AO81" s="195"/>
      <c r="AP81" s="302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302"/>
      <c r="BC81" s="195"/>
      <c r="BD81" s="195"/>
      <c r="BG81" s="200" t="s">
        <v>82</v>
      </c>
      <c r="BH81" s="195"/>
      <c r="BI81" s="302"/>
      <c r="BJ81" s="195"/>
      <c r="BK81" s="195"/>
      <c r="BL81" s="195"/>
      <c r="BM81" s="195"/>
      <c r="BN81" s="195"/>
      <c r="BO81" s="195"/>
      <c r="BP81" s="195"/>
      <c r="BQ81" s="195"/>
      <c r="BR81" s="195"/>
      <c r="BS81" s="195"/>
      <c r="BT81" s="195"/>
      <c r="BU81" s="302"/>
      <c r="BV81" s="195"/>
      <c r="BW81" s="195"/>
      <c r="BZ81" s="200" t="s">
        <v>82</v>
      </c>
      <c r="CA81" s="195"/>
      <c r="CB81" s="302"/>
      <c r="CC81" s="195"/>
      <c r="CD81" s="195"/>
      <c r="CE81" s="195"/>
      <c r="CF81" s="195"/>
      <c r="CG81" s="195"/>
      <c r="CH81" s="195"/>
      <c r="CI81" s="195"/>
      <c r="CJ81" s="195"/>
      <c r="CK81" s="195"/>
      <c r="CL81" s="195"/>
      <c r="CM81" s="195"/>
      <c r="CN81" s="302"/>
      <c r="CO81" s="195"/>
      <c r="CP81" s="195"/>
      <c r="CS81" s="200" t="s">
        <v>82</v>
      </c>
      <c r="CT81" s="195"/>
      <c r="CU81" s="302"/>
      <c r="CV81" s="195"/>
      <c r="CW81" s="195"/>
      <c r="CX81" s="195"/>
      <c r="CY81" s="195"/>
      <c r="CZ81" s="195"/>
      <c r="DA81" s="195"/>
      <c r="DB81" s="195"/>
      <c r="DC81" s="195"/>
      <c r="DD81" s="195"/>
      <c r="DE81" s="195"/>
      <c r="DF81" s="195"/>
      <c r="DG81" s="302"/>
      <c r="DH81" s="195"/>
      <c r="DI81" s="195"/>
      <c r="DL81" s="200" t="s">
        <v>82</v>
      </c>
      <c r="DM81" s="195"/>
      <c r="DN81" s="302"/>
      <c r="DO81" s="195"/>
      <c r="DP81" s="195"/>
      <c r="DQ81" s="195"/>
      <c r="DR81" s="195"/>
      <c r="DS81" s="195"/>
      <c r="DT81" s="195"/>
      <c r="DU81" s="195"/>
      <c r="DV81" s="195"/>
      <c r="DW81" s="195"/>
      <c r="DX81" s="195"/>
      <c r="DY81" s="195"/>
      <c r="DZ81" s="302"/>
      <c r="EA81" s="195"/>
      <c r="EB81" s="195"/>
      <c r="EC81" s="88"/>
      <c r="EE81" s="200" t="s">
        <v>82</v>
      </c>
      <c r="EF81" s="195"/>
      <c r="EG81" s="302"/>
      <c r="EH81" s="195"/>
      <c r="EI81" s="195"/>
      <c r="EJ81" s="195"/>
      <c r="EK81" s="195"/>
      <c r="EL81" s="195"/>
      <c r="EM81" s="195"/>
      <c r="EN81" s="195"/>
      <c r="EO81" s="195"/>
      <c r="EP81" s="195"/>
      <c r="EQ81" s="195"/>
      <c r="ER81" s="195"/>
      <c r="ES81" s="302"/>
      <c r="ET81" s="195"/>
      <c r="EU81" s="195"/>
      <c r="EV81" s="88"/>
      <c r="EX81" s="200" t="s">
        <v>82</v>
      </c>
      <c r="EY81" s="195"/>
      <c r="EZ81" s="302"/>
      <c r="FA81" s="195"/>
      <c r="FB81" s="195"/>
      <c r="FC81" s="195"/>
      <c r="FD81" s="195"/>
      <c r="FE81" s="195"/>
      <c r="FF81" s="195"/>
      <c r="FG81" s="195"/>
      <c r="FH81" s="195"/>
      <c r="FI81" s="195"/>
      <c r="FJ81" s="195"/>
      <c r="FK81" s="195"/>
      <c r="FL81" s="302"/>
      <c r="FM81" s="195"/>
      <c r="FN81" s="195"/>
      <c r="FO81" s="88"/>
      <c r="FQ81" s="200" t="s">
        <v>82</v>
      </c>
      <c r="FR81" s="195"/>
      <c r="FS81" s="302"/>
      <c r="FT81" s="195"/>
      <c r="FU81" s="195"/>
      <c r="FV81" s="195"/>
      <c r="FW81" s="195"/>
      <c r="FX81" s="195"/>
      <c r="FY81" s="195"/>
      <c r="FZ81" s="195"/>
      <c r="GA81" s="195"/>
      <c r="GB81" s="195"/>
      <c r="GC81" s="195"/>
      <c r="GD81" s="195"/>
      <c r="GE81" s="302"/>
      <c r="GF81" s="195"/>
      <c r="GG81" s="195"/>
      <c r="GH81" s="88"/>
      <c r="GJ81" s="200" t="s">
        <v>82</v>
      </c>
      <c r="GK81" s="195"/>
      <c r="GL81" s="302"/>
      <c r="GM81" s="195"/>
      <c r="GN81" s="195"/>
      <c r="GO81" s="195"/>
      <c r="GP81" s="195"/>
      <c r="GQ81" s="195"/>
      <c r="GR81" s="195"/>
      <c r="GS81" s="195"/>
      <c r="GT81" s="195"/>
      <c r="GU81" s="195"/>
      <c r="GV81" s="195"/>
      <c r="GW81" s="195"/>
      <c r="GX81" s="302"/>
      <c r="GY81" s="195"/>
      <c r="GZ81" s="195"/>
      <c r="HC81" s="266" t="s">
        <v>82</v>
      </c>
      <c r="HD81" s="211">
        <f t="shared" ref="HD81:HG81" si="1614">SUM(HD22,HD80)</f>
        <v>26999</v>
      </c>
      <c r="HE81" s="325">
        <f t="shared" si="1614"/>
        <v>17104</v>
      </c>
      <c r="HF81" s="211">
        <f t="shared" ca="1" si="1614"/>
        <v>27</v>
      </c>
      <c r="HG81" s="211">
        <f t="shared" si="1614"/>
        <v>8917</v>
      </c>
      <c r="HH81" s="260" t="e">
        <f>(HH22*$HS22+HH80*$HS80)/$HS81</f>
        <v>#VALUE!</v>
      </c>
      <c r="HI81" s="211">
        <f>SUM(HI22,HI80)</f>
        <v>4327</v>
      </c>
      <c r="HJ81" s="260" t="e">
        <f>(HJ22*$HS22+HJ80*$HS80)/$HS81</f>
        <v>#VALUE!</v>
      </c>
      <c r="HK81" s="211">
        <f>SUM(HK22,HK80)</f>
        <v>77</v>
      </c>
      <c r="HL81" s="260" t="e">
        <f>(HL22*$HS22+HL80*$HS80)/$HS81</f>
        <v>#VALUE!</v>
      </c>
      <c r="HM81" s="211">
        <f>SUM(HM22,HM80)</f>
        <v>1662.9413358393458</v>
      </c>
      <c r="HN81" s="260" t="e">
        <f>(HN22*$HS22+HN80*$HS80)/$HS81</f>
        <v>#VALUE!</v>
      </c>
      <c r="HO81" s="260" t="e">
        <f>(HO22*$HS22+HO80*$HS80)/$HS81</f>
        <v>#VALUE!</v>
      </c>
      <c r="HP81" s="260" t="e">
        <f>(HP22*$HS22+HP80*$HS80)/$HS81</f>
        <v>#VALUE!</v>
      </c>
      <c r="HQ81" s="327" t="e">
        <f>(HQ22*$HS22+HQ80*$HS80)/$HS81</f>
        <v>#VALUE!</v>
      </c>
      <c r="HR81" s="252">
        <f>SUM(HR22,HR80)</f>
        <v>1212709.3730000001</v>
      </c>
      <c r="HS81" s="211">
        <f>SUM(HS22,HS80)</f>
        <v>4463</v>
      </c>
    </row>
    <row r="82" spans="2:230" ht="41.4" hidden="1" x14ac:dyDescent="0.3">
      <c r="B82" s="78"/>
      <c r="P82" s="308" t="s">
        <v>83</v>
      </c>
      <c r="Q82" s="95">
        <f>SUM(Q79,Q64,Q59,Q56,Q52,Q49,Q46,Q43,Q40,Q37,Q33,Q21,Q18,Q15,Q12)</f>
        <v>1131872.3999999999</v>
      </c>
      <c r="AI82" s="308" t="s">
        <v>83</v>
      </c>
      <c r="AJ82" s="95">
        <f>SUM(AJ79,AJ64,AJ59,AJ56,AJ52,AJ49,AJ46,AJ43,AJ40,AJ37,AJ33,AJ21,AJ18,AJ15,AJ12)</f>
        <v>1077441.1000000001</v>
      </c>
      <c r="BB82" s="308" t="s">
        <v>83</v>
      </c>
      <c r="BC82" s="95">
        <f>SUM(BC79,BC64,BC59,BC56,BC52,BC49,BC46,BC43,BC40,BC37,BC33,BC21,BC18,BC15,BC12)</f>
        <v>1009366.4</v>
      </c>
      <c r="BU82" s="308" t="s">
        <v>83</v>
      </c>
      <c r="BV82" s="95">
        <f>SUM(BV79,BV64,BV59,BV56,BV52,BV49,BV46,BV43,BV40,BV37,BV33,BV21,BV18,BV15,BV12)</f>
        <v>998593.9</v>
      </c>
      <c r="CN82" s="308" t="s">
        <v>83</v>
      </c>
      <c r="CO82" s="95">
        <f>SUM(CO79,CO64,CO59,CO56,CO52,CO49,CO46,CO43,CO40,CO37,CO33,CO21,CO18,CO15,CO12)</f>
        <v>842101.7</v>
      </c>
      <c r="DG82" s="308" t="s">
        <v>83</v>
      </c>
      <c r="DH82" s="95">
        <f>SUM(DH79,DH64,DH59,DH56,DH52,DH49,DH46,DH43,DH40,DH37,DH33,DH21,DH18,DH15,DH12)</f>
        <v>712778.8</v>
      </c>
      <c r="DZ82" s="308" t="s">
        <v>83</v>
      </c>
      <c r="EA82" s="95">
        <f>SUM(EA79,EA64,EA59,EA56,EA52,EA49,EA46,EA43,EA40,EA37,EA33,EA21,EA18,EA15,EA12)</f>
        <v>582385.4</v>
      </c>
      <c r="ES82" s="308" t="s">
        <v>83</v>
      </c>
      <c r="ET82" s="95">
        <f>SUM(ET79,ET64,ET59,ET56,ET52,ET49,ET46,ET43,ET40,ET37,ET33,ET21,ET18,ET15,ET12)</f>
        <v>559905.1</v>
      </c>
      <c r="FL82" s="308" t="s">
        <v>83</v>
      </c>
      <c r="FM82" s="95">
        <f>SUM(FM79,FM64,FM59,FM56,FM52,FM49,FM46,FM43,FM40,FM37,FM33,FM21,FM18,FM15,FM12)</f>
        <v>612415</v>
      </c>
      <c r="GE82" s="308" t="s">
        <v>83</v>
      </c>
      <c r="GF82" s="95">
        <f>SUM(GF79,GF64,GF59,GF56,GF52,GF49,GF46,GF43,GF40,GF37,GF33,GF21,GF18,GF15,GF12)</f>
        <v>1030433.3</v>
      </c>
      <c r="GX82" s="308" t="s">
        <v>83</v>
      </c>
      <c r="GY82" s="95">
        <f>SUM(GY79,GY64,GY59,GY56,GY52,GY49,GY46,GY43,GY40,GY37,GY33,GY21,GY18,GY15,GY12)</f>
        <v>825372.17599999998</v>
      </c>
      <c r="HA82" s="88"/>
      <c r="HQ82" s="328" t="s">
        <v>83</v>
      </c>
      <c r="HR82" s="95">
        <f>SUM(HR79,HR64,HR59,HR56,HR52,HR49,HR46,HR43,HR40,HR37,HR33,HR21,HR18,HR15,HR12)</f>
        <v>1212709.3730000001</v>
      </c>
      <c r="HT82" s="88"/>
      <c r="HU82" s="141" t="s">
        <v>84</v>
      </c>
      <c r="HV82" s="95">
        <f>SUM(HR82,GY82,GF82,FM82,ET82,EA82,DH82,CO82,BV82,BC82,AJ82,Q82)</f>
        <v>10595374.649000002</v>
      </c>
    </row>
    <row r="83" spans="2:230" ht="13.8" x14ac:dyDescent="0.3">
      <c r="B83" s="78"/>
    </row>
    <row r="84" spans="2:230" ht="13.8" x14ac:dyDescent="0.3">
      <c r="B84" s="78"/>
    </row>
    <row r="85" spans="2:230" ht="13.8" x14ac:dyDescent="0.3">
      <c r="B85" s="78"/>
    </row>
    <row r="86" spans="2:230" ht="13.8" x14ac:dyDescent="0.3">
      <c r="B86" s="78"/>
    </row>
    <row r="87" spans="2:230" ht="13.8" x14ac:dyDescent="0.3">
      <c r="B87" s="78"/>
    </row>
    <row r="88" spans="2:230" ht="13.8" x14ac:dyDescent="0.3">
      <c r="B88" s="78"/>
    </row>
  </sheetData>
  <mergeCells count="12">
    <mergeCell ref="HB3:HP3"/>
    <mergeCell ref="BF3:BT3"/>
    <mergeCell ref="BY3:CM3"/>
    <mergeCell ref="CR3:DF3"/>
    <mergeCell ref="A3:N3"/>
    <mergeCell ref="T3:AH3"/>
    <mergeCell ref="AM3:BA3"/>
    <mergeCell ref="GI3:GW3"/>
    <mergeCell ref="DK3:DY3"/>
    <mergeCell ref="ED3:ER3"/>
    <mergeCell ref="EW3:FK3"/>
    <mergeCell ref="FP3:GD3"/>
  </mergeCells>
  <phoneticPr fontId="8" type="noConversion"/>
  <pageMargins left="0.7" right="0.7" top="0.75" bottom="0.75" header="0.3" footer="0.3"/>
  <pageSetup orientation="portrait" r:id="rId1"/>
  <ignoredErrors>
    <ignoredError sqref="B60:B61 B57:B58 DL57:DL58 EX57:EX58" numberStoredAsText="1"/>
    <ignoredError sqref="S65:S77 S19 DJ65:DJ77 AL65:AL77 BE65:BE77 BX60:BX62 BX13 BE13 AL13 DJ13 S13 BX19 BE19 AL19 DJ19 DJ16 AL16 BE16 BX16 S16 BX23:BX31 BE23:BE31 AL23:AL31 DJ23:DJ31 BX34:BX35 BE34:BE35 AL34:AL35 DJ34:DJ35 S34:S35 BX41 BE41 AL41 DJ41 S41 S38 DJ38 AL38 BE38 BX38 BX44 BE44 AL44 DJ44 S44 BX47 BE47 AL47 DJ47 S47 BX50 BE50 AL50 DJ50 S50 BX53:BX54 BE53:BE54 AL53:AL54 DJ53:DJ54 S53:S54 BX57 BE57 AL57 DJ57 S57 BE60:BE62 AL60:AL62 DJ60:DJ62 S60:S62" formulaRange="1"/>
    <ignoredError sqref="HI6:HK11 GP6:GR11 FW6:FY11 FD6:FF11 EK6:EM11 DR6:DT11 CY6:DA11 CF6:CH11 BM6:BO11 AT6:AV11 AA6:AC11 H6:J11 HJ57:HJ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143B-3049-40B2-8CA6-F3CFB99B0DBE}">
  <dimension ref="A3:HS78"/>
  <sheetViews>
    <sheetView topLeftCell="GV1" workbookViewId="0">
      <selection activeCell="HS78" sqref="HD6:HS78"/>
    </sheetView>
  </sheetViews>
  <sheetFormatPr defaultRowHeight="14.4" x14ac:dyDescent="0.3"/>
  <cols>
    <col min="93" max="93" width="13" bestFit="1" customWidth="1"/>
    <col min="188" max="188" width="13" bestFit="1" customWidth="1"/>
  </cols>
  <sheetData>
    <row r="3" spans="1:227" x14ac:dyDescent="0.3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148"/>
      <c r="P3" s="148"/>
      <c r="Q3" s="15"/>
      <c r="R3" s="1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148"/>
      <c r="AI3" s="148"/>
      <c r="AJ3" s="15"/>
      <c r="AK3" s="15"/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148"/>
      <c r="BB3" s="148"/>
      <c r="BC3" s="15"/>
      <c r="BD3" s="1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5"/>
      <c r="BT3" s="148"/>
      <c r="BU3" s="148"/>
      <c r="BV3" s="15"/>
      <c r="BW3" s="1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5"/>
      <c r="CJ3" s="335"/>
      <c r="CK3" s="335"/>
      <c r="CL3" s="335"/>
      <c r="CM3" s="148"/>
      <c r="CN3" s="148"/>
      <c r="CO3" s="15"/>
      <c r="CP3" s="15"/>
      <c r="CR3" s="335"/>
      <c r="CS3" s="335"/>
      <c r="CT3" s="335"/>
      <c r="CU3" s="335"/>
      <c r="CV3" s="335"/>
      <c r="CW3" s="335"/>
      <c r="CX3" s="335"/>
      <c r="CY3" s="335"/>
      <c r="CZ3" s="335"/>
      <c r="DA3" s="335"/>
      <c r="DB3" s="335"/>
      <c r="DC3" s="335"/>
      <c r="DD3" s="335"/>
      <c r="DE3" s="335"/>
      <c r="DF3" s="148"/>
      <c r="DG3" s="148"/>
      <c r="DH3" s="15"/>
      <c r="DI3" s="15"/>
      <c r="DK3" s="335"/>
      <c r="DL3" s="335"/>
      <c r="DM3" s="335"/>
      <c r="DN3" s="335"/>
      <c r="DO3" s="335"/>
      <c r="DP3" s="335"/>
      <c r="DQ3" s="335"/>
      <c r="DR3" s="335"/>
      <c r="DS3" s="335"/>
      <c r="DT3" s="335"/>
      <c r="DU3" s="335"/>
      <c r="DV3" s="335"/>
      <c r="DW3" s="335"/>
      <c r="DX3" s="335"/>
      <c r="DY3" s="148"/>
      <c r="DZ3" s="148"/>
      <c r="EA3" s="15"/>
      <c r="EB3" s="15"/>
      <c r="ED3" s="335"/>
      <c r="EE3" s="335"/>
      <c r="EF3" s="335"/>
      <c r="EG3" s="335"/>
      <c r="EH3" s="335"/>
      <c r="EI3" s="335"/>
      <c r="EJ3" s="335"/>
      <c r="EK3" s="335"/>
      <c r="EL3" s="335"/>
      <c r="EM3" s="335"/>
      <c r="EN3" s="335"/>
      <c r="EO3" s="335"/>
      <c r="EP3" s="335"/>
      <c r="EQ3" s="335"/>
      <c r="ER3" s="148"/>
      <c r="ES3" s="148"/>
      <c r="ET3" s="15"/>
      <c r="EU3" s="15"/>
      <c r="EW3" s="335"/>
      <c r="EX3" s="335"/>
      <c r="EY3" s="335"/>
      <c r="EZ3" s="335"/>
      <c r="FA3" s="335"/>
      <c r="FB3" s="335"/>
      <c r="FC3" s="335"/>
      <c r="FD3" s="335"/>
      <c r="FE3" s="335"/>
      <c r="FF3" s="335"/>
      <c r="FG3" s="335"/>
      <c r="FH3" s="335"/>
      <c r="FI3" s="335"/>
      <c r="FJ3" s="335"/>
      <c r="FK3" s="148"/>
      <c r="FL3" s="148"/>
      <c r="FM3" s="15"/>
      <c r="FN3" s="15"/>
      <c r="FP3" s="335"/>
      <c r="FQ3" s="335"/>
      <c r="FR3" s="335"/>
      <c r="FS3" s="335"/>
      <c r="FT3" s="335"/>
      <c r="FU3" s="335"/>
      <c r="FV3" s="335"/>
      <c r="FW3" s="335"/>
      <c r="FX3" s="335"/>
      <c r="FY3" s="335"/>
      <c r="FZ3" s="335"/>
      <c r="GA3" s="335"/>
      <c r="GB3" s="335"/>
      <c r="GC3" s="335"/>
      <c r="GD3" s="148"/>
      <c r="GE3" s="148"/>
      <c r="GF3" s="15"/>
      <c r="GG3" s="15"/>
      <c r="GI3" s="335"/>
      <c r="GJ3" s="335"/>
      <c r="GK3" s="335"/>
      <c r="GL3" s="335"/>
      <c r="GM3" s="335"/>
      <c r="GN3" s="335"/>
      <c r="GO3" s="335"/>
      <c r="GP3" s="335"/>
      <c r="GQ3" s="335"/>
      <c r="GR3" s="335"/>
      <c r="GS3" s="335"/>
      <c r="GT3" s="335"/>
      <c r="GU3" s="335"/>
      <c r="GV3" s="335"/>
      <c r="GW3" s="148"/>
      <c r="GX3" s="148"/>
      <c r="GY3" s="15"/>
      <c r="GZ3" s="15"/>
      <c r="HB3" s="335" t="s">
        <v>11</v>
      </c>
      <c r="HC3" s="335"/>
      <c r="HD3" s="335"/>
      <c r="HE3" s="335"/>
      <c r="HF3" s="335"/>
      <c r="HG3" s="335"/>
      <c r="HH3" s="335"/>
      <c r="HI3" s="335"/>
      <c r="HJ3" s="335"/>
      <c r="HK3" s="335"/>
      <c r="HL3" s="335"/>
      <c r="HM3" s="335"/>
      <c r="HN3" s="335"/>
      <c r="HO3" s="335"/>
      <c r="HP3" s="148"/>
      <c r="HQ3" s="148"/>
      <c r="HR3" s="15"/>
      <c r="HS3" s="15"/>
    </row>
    <row r="4" spans="1:227" x14ac:dyDescent="0.3">
      <c r="A4" s="16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5"/>
      <c r="R4" s="15"/>
      <c r="T4" s="16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5"/>
      <c r="AK4" s="15"/>
      <c r="AM4" s="16"/>
      <c r="AN4" s="15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5"/>
      <c r="BD4" s="15"/>
      <c r="BF4" s="16"/>
      <c r="BG4" s="15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5"/>
      <c r="BW4" s="15"/>
      <c r="BY4" s="16"/>
      <c r="BZ4" s="15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5"/>
      <c r="CP4" s="15"/>
      <c r="CR4" s="16"/>
      <c r="CS4" s="15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5"/>
      <c r="DI4" s="15"/>
      <c r="DK4" s="16"/>
      <c r="DL4" s="15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5"/>
      <c r="EB4" s="15"/>
      <c r="ED4" s="16"/>
      <c r="EE4" s="15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5"/>
      <c r="EU4" s="15"/>
      <c r="EW4" s="16"/>
      <c r="EX4" s="15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5"/>
      <c r="FN4" s="15"/>
      <c r="FP4" s="16"/>
      <c r="FQ4" s="15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5"/>
      <c r="GG4" s="15"/>
      <c r="GI4" s="16"/>
      <c r="GJ4" s="15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5"/>
      <c r="GZ4" s="15"/>
      <c r="HB4" s="16" t="s">
        <v>12</v>
      </c>
      <c r="HC4" s="15">
        <v>720</v>
      </c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5"/>
      <c r="HS4" s="15"/>
    </row>
    <row r="5" spans="1:227" ht="41.4" x14ac:dyDescent="0.3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21"/>
      <c r="R5" s="22"/>
      <c r="T5" s="18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/>
      <c r="AJ5" s="21"/>
      <c r="AK5" s="22"/>
      <c r="AM5" s="18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20"/>
      <c r="BC5" s="21"/>
      <c r="BD5" s="22"/>
      <c r="BF5" s="18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20"/>
      <c r="BV5" s="21"/>
      <c r="BW5" s="22"/>
      <c r="BY5" s="18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20"/>
      <c r="CO5" s="21"/>
      <c r="CP5" s="22"/>
      <c r="CR5" s="18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20"/>
      <c r="DH5" s="21"/>
      <c r="DI5" s="22"/>
      <c r="DK5" s="18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20"/>
      <c r="EA5" s="21"/>
      <c r="EB5" s="22"/>
      <c r="ED5" s="18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20"/>
      <c r="ET5" s="21"/>
      <c r="EU5" s="22"/>
      <c r="EW5" s="18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20"/>
      <c r="FM5" s="21"/>
      <c r="FN5" s="22"/>
      <c r="FP5" s="18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20"/>
      <c r="GF5" s="21"/>
      <c r="GG5" s="22"/>
      <c r="GI5" s="18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20"/>
      <c r="GY5" s="21"/>
      <c r="GZ5" s="22"/>
      <c r="HB5" s="18" t="s">
        <v>13</v>
      </c>
      <c r="HC5" s="19" t="s">
        <v>14</v>
      </c>
      <c r="HD5" s="19" t="s">
        <v>15</v>
      </c>
      <c r="HE5" s="19" t="s">
        <v>16</v>
      </c>
      <c r="HF5" s="19" t="s">
        <v>17</v>
      </c>
      <c r="HG5" s="19" t="s">
        <v>18</v>
      </c>
      <c r="HH5" s="19" t="s">
        <v>19</v>
      </c>
      <c r="HI5" s="19" t="s">
        <v>20</v>
      </c>
      <c r="HJ5" s="19" t="s">
        <v>21</v>
      </c>
      <c r="HK5" s="19" t="s">
        <v>22</v>
      </c>
      <c r="HL5" s="19" t="s">
        <v>23</v>
      </c>
      <c r="HM5" s="19" t="s">
        <v>24</v>
      </c>
      <c r="HN5" s="19" t="s">
        <v>25</v>
      </c>
      <c r="HO5" s="19" t="s">
        <v>26</v>
      </c>
      <c r="HP5" s="19" t="s">
        <v>27</v>
      </c>
      <c r="HQ5" s="20" t="s">
        <v>28</v>
      </c>
      <c r="HR5" s="21" t="s">
        <v>29</v>
      </c>
      <c r="HS5" s="22" t="s">
        <v>30</v>
      </c>
    </row>
    <row r="6" spans="1:227" x14ac:dyDescent="0.3">
      <c r="A6" s="23"/>
      <c r="B6" s="24"/>
      <c r="C6" s="12"/>
      <c r="D6" s="12"/>
      <c r="E6" s="12"/>
      <c r="F6" s="12"/>
      <c r="G6" s="12"/>
      <c r="H6" s="12"/>
      <c r="I6" s="12"/>
      <c r="J6" s="12"/>
      <c r="K6" s="12"/>
      <c r="L6" s="25"/>
      <c r="M6" s="12"/>
      <c r="N6" s="12"/>
      <c r="O6" s="27"/>
      <c r="P6" s="12"/>
      <c r="Q6" s="113"/>
      <c r="R6" s="113"/>
      <c r="T6" s="23"/>
      <c r="U6" s="24"/>
      <c r="V6" s="12"/>
      <c r="W6" s="12"/>
      <c r="X6" s="12"/>
      <c r="Y6" s="12"/>
      <c r="Z6" s="12"/>
      <c r="AA6" s="12"/>
      <c r="AB6" s="12"/>
      <c r="AC6" s="12"/>
      <c r="AD6" s="12"/>
      <c r="AE6" s="25"/>
      <c r="AF6" s="12"/>
      <c r="AG6" s="12"/>
      <c r="AH6" s="27"/>
      <c r="AI6" s="12"/>
      <c r="AJ6" s="113"/>
      <c r="AK6" s="113"/>
      <c r="AM6" s="23"/>
      <c r="AN6" s="24"/>
      <c r="AO6" s="12"/>
      <c r="AP6" s="12"/>
      <c r="AQ6" s="12"/>
      <c r="AR6" s="12"/>
      <c r="AS6" s="12"/>
      <c r="AT6" s="12"/>
      <c r="AU6" s="12"/>
      <c r="AV6" s="12"/>
      <c r="AW6" s="12"/>
      <c r="AX6" s="25"/>
      <c r="AY6" s="12"/>
      <c r="AZ6" s="12"/>
      <c r="BA6" s="27"/>
      <c r="BB6" s="12"/>
      <c r="BC6" s="113"/>
      <c r="BD6" s="113"/>
      <c r="BF6" s="23"/>
      <c r="BG6" s="24"/>
      <c r="BH6" s="12"/>
      <c r="BI6" s="12"/>
      <c r="BJ6" s="12"/>
      <c r="BK6" s="12"/>
      <c r="BL6" s="12"/>
      <c r="BM6" s="12"/>
      <c r="BN6" s="12"/>
      <c r="BO6" s="12"/>
      <c r="BP6" s="12"/>
      <c r="BQ6" s="25"/>
      <c r="BR6" s="12"/>
      <c r="BS6" s="12"/>
      <c r="BT6" s="27"/>
      <c r="BU6" s="12"/>
      <c r="BV6" s="113"/>
      <c r="BW6" s="113"/>
      <c r="BY6" s="23"/>
      <c r="BZ6" s="24"/>
      <c r="CA6" s="12"/>
      <c r="CB6" s="12"/>
      <c r="CC6" s="12"/>
      <c r="CD6" s="12"/>
      <c r="CE6" s="12"/>
      <c r="CF6" s="12"/>
      <c r="CG6" s="12"/>
      <c r="CH6" s="12"/>
      <c r="CI6" s="12"/>
      <c r="CJ6" s="25"/>
      <c r="CK6" s="12"/>
      <c r="CL6" s="12"/>
      <c r="CM6" s="27"/>
      <c r="CN6" s="12"/>
      <c r="CO6" s="113"/>
      <c r="CP6" s="113"/>
      <c r="CR6" s="23"/>
      <c r="CS6" s="24"/>
      <c r="CT6" s="12"/>
      <c r="CU6" s="12"/>
      <c r="CV6" s="12"/>
      <c r="CW6" s="12"/>
      <c r="CX6" s="12"/>
      <c r="CY6" s="12"/>
      <c r="CZ6" s="12"/>
      <c r="DA6" s="12"/>
      <c r="DB6" s="12"/>
      <c r="DC6" s="25"/>
      <c r="DD6" s="12"/>
      <c r="DE6" s="12"/>
      <c r="DF6" s="27"/>
      <c r="DG6" s="12"/>
      <c r="DH6" s="113"/>
      <c r="DI6" s="113"/>
      <c r="DK6" s="23"/>
      <c r="DL6" s="24"/>
      <c r="DM6" s="12"/>
      <c r="DN6" s="12"/>
      <c r="DO6" s="12"/>
      <c r="DP6" s="12"/>
      <c r="DQ6" s="12"/>
      <c r="DR6" s="12"/>
      <c r="DS6" s="12"/>
      <c r="DT6" s="12"/>
      <c r="DU6" s="12"/>
      <c r="DV6" s="25"/>
      <c r="DW6" s="12"/>
      <c r="DX6" s="12"/>
      <c r="DY6" s="27"/>
      <c r="DZ6" s="12"/>
      <c r="EA6" s="113"/>
      <c r="EB6" s="113"/>
      <c r="ED6" s="23"/>
      <c r="EE6" s="24"/>
      <c r="EF6" s="12"/>
      <c r="EG6" s="12"/>
      <c r="EH6" s="12"/>
      <c r="EI6" s="12"/>
      <c r="EJ6" s="12"/>
      <c r="EK6" s="12"/>
      <c r="EL6" s="12"/>
      <c r="EM6" s="12"/>
      <c r="EN6" s="12"/>
      <c r="EO6" s="25"/>
      <c r="EP6" s="12"/>
      <c r="EQ6" s="12"/>
      <c r="ER6" s="27"/>
      <c r="ES6" s="12"/>
      <c r="ET6" s="113"/>
      <c r="EU6" s="113"/>
      <c r="EW6" s="23"/>
      <c r="EX6" s="24"/>
      <c r="EY6" s="12"/>
      <c r="EZ6" s="12"/>
      <c r="FA6" s="12"/>
      <c r="FB6" s="12"/>
      <c r="FC6" s="12"/>
      <c r="FD6" s="12"/>
      <c r="FE6" s="12"/>
      <c r="FF6" s="12"/>
      <c r="FG6" s="12"/>
      <c r="FH6" s="25"/>
      <c r="FI6" s="12"/>
      <c r="FJ6" s="12"/>
      <c r="FK6" s="27"/>
      <c r="FL6" s="12"/>
      <c r="FM6" s="113"/>
      <c r="FN6" s="113"/>
      <c r="FP6" s="23"/>
      <c r="FQ6" s="24"/>
      <c r="FR6" s="12"/>
      <c r="FS6" s="12"/>
      <c r="FT6" s="12"/>
      <c r="FU6" s="12"/>
      <c r="FV6" s="12"/>
      <c r="FW6" s="12"/>
      <c r="FX6" s="12"/>
      <c r="FY6" s="12"/>
      <c r="FZ6" s="12"/>
      <c r="GA6" s="25"/>
      <c r="GB6" s="12"/>
      <c r="GC6" s="12"/>
      <c r="GD6" s="27"/>
      <c r="GE6" s="12"/>
      <c r="GF6" s="113"/>
      <c r="GG6" s="113"/>
      <c r="GI6" s="23"/>
      <c r="GJ6" s="24"/>
      <c r="GK6" s="12"/>
      <c r="GL6" s="12"/>
      <c r="GM6" s="12"/>
      <c r="GN6" s="12"/>
      <c r="GO6" s="12"/>
      <c r="GP6" s="12"/>
      <c r="GQ6" s="12"/>
      <c r="GR6" s="12"/>
      <c r="GS6" s="12"/>
      <c r="GT6" s="25"/>
      <c r="GU6" s="12"/>
      <c r="GV6" s="12"/>
      <c r="GW6" s="27"/>
      <c r="GX6" s="12"/>
      <c r="GY6" s="113"/>
      <c r="GZ6" s="113"/>
      <c r="HB6" s="23" t="s">
        <v>31</v>
      </c>
      <c r="HC6" s="24" t="s">
        <v>32</v>
      </c>
      <c r="HD6" s="12">
        <f>[2]DISP_JUN!$C$8</f>
        <v>668</v>
      </c>
      <c r="HE6" s="12">
        <f>[2]DISP_JUN!$D$8</f>
        <v>668</v>
      </c>
      <c r="HF6" s="12">
        <f>[2]DISP_JUN!$E$8</f>
        <v>0</v>
      </c>
      <c r="HG6" s="12">
        <f>[2]DISP_JUN!$F$8</f>
        <v>52</v>
      </c>
      <c r="HH6" s="12">
        <f t="shared" ref="HH6:HH11" si="0">(HG6/$HC$4)*100</f>
        <v>7.2222222222222214</v>
      </c>
      <c r="HI6" s="12">
        <f>[2]DISP_JUN!$G$8</f>
        <v>0</v>
      </c>
      <c r="HJ6" s="12">
        <f t="shared" ref="HJ6:HJ11" si="1">(HI6/$HC$4)*100</f>
        <v>0</v>
      </c>
      <c r="HK6" s="12">
        <f>[2]DISP_JUN!$H$8</f>
        <v>0</v>
      </c>
      <c r="HL6" s="12">
        <f t="shared" ref="HL6:HL11" si="2">(HK6/$HC$4)*100</f>
        <v>0</v>
      </c>
      <c r="HM6" s="25"/>
      <c r="HN6" s="12">
        <f t="shared" ref="HN6:HN11" si="3">(HD6/$HC$4)*100</f>
        <v>92.777777777777786</v>
      </c>
      <c r="HO6" s="12">
        <f t="shared" ref="HO6:HO11" si="4">((HD6-HM6)/$HC$4)*100</f>
        <v>92.777777777777786</v>
      </c>
      <c r="HP6" s="27">
        <f>IF((AND(HE6=0,HG6=0)),0,(HG6+HM6)/(HE6+HG6)*100)</f>
        <v>7.2222222222222214</v>
      </c>
      <c r="HQ6" s="12">
        <f>(HR6/($HC$4*HS6))*100</f>
        <v>92.777777777777786</v>
      </c>
      <c r="HR6" s="113">
        <f>[2]DISP_JUN!$M$8</f>
        <v>92413</v>
      </c>
      <c r="HS6" s="113">
        <f>[2]DISP_JUN!$O$8</f>
        <v>138.34281437125748</v>
      </c>
    </row>
    <row r="7" spans="1:227" x14ac:dyDescent="0.3">
      <c r="A7" s="23"/>
      <c r="B7" s="24"/>
      <c r="C7" s="12"/>
      <c r="D7" s="12"/>
      <c r="E7" s="12"/>
      <c r="F7" s="12"/>
      <c r="G7" s="12"/>
      <c r="H7" s="12"/>
      <c r="I7" s="12"/>
      <c r="J7" s="12"/>
      <c r="K7" s="12"/>
      <c r="L7" s="25"/>
      <c r="M7" s="25"/>
      <c r="N7" s="12"/>
      <c r="O7" s="27"/>
      <c r="P7" s="12"/>
      <c r="Q7" s="113"/>
      <c r="R7" s="113"/>
      <c r="T7" s="23"/>
      <c r="U7" s="24"/>
      <c r="V7" s="12"/>
      <c r="W7" s="12"/>
      <c r="X7" s="12"/>
      <c r="Y7" s="12"/>
      <c r="Z7" s="12"/>
      <c r="AA7" s="12"/>
      <c r="AB7" s="12"/>
      <c r="AC7" s="12"/>
      <c r="AD7" s="12"/>
      <c r="AE7" s="25"/>
      <c r="AF7" s="25"/>
      <c r="AG7" s="12"/>
      <c r="AH7" s="27"/>
      <c r="AI7" s="12"/>
      <c r="AJ7" s="113"/>
      <c r="AK7" s="113"/>
      <c r="AM7" s="23"/>
      <c r="AN7" s="24"/>
      <c r="AO7" s="12"/>
      <c r="AP7" s="12"/>
      <c r="AQ7" s="12"/>
      <c r="AR7" s="12"/>
      <c r="AS7" s="12"/>
      <c r="AT7" s="12"/>
      <c r="AU7" s="12"/>
      <c r="AV7" s="12"/>
      <c r="AW7" s="12"/>
      <c r="AX7" s="25"/>
      <c r="AY7" s="25"/>
      <c r="AZ7" s="12"/>
      <c r="BA7" s="27"/>
      <c r="BB7" s="12"/>
      <c r="BC7" s="113"/>
      <c r="BD7" s="113"/>
      <c r="BF7" s="23"/>
      <c r="BG7" s="24"/>
      <c r="BH7" s="12"/>
      <c r="BI7" s="12"/>
      <c r="BJ7" s="12"/>
      <c r="BK7" s="12"/>
      <c r="BL7" s="12"/>
      <c r="BM7" s="12"/>
      <c r="BN7" s="12"/>
      <c r="BO7" s="12"/>
      <c r="BP7" s="12"/>
      <c r="BQ7" s="25"/>
      <c r="BR7" s="25"/>
      <c r="BS7" s="12"/>
      <c r="BT7" s="27"/>
      <c r="BU7" s="12"/>
      <c r="BV7" s="113"/>
      <c r="BW7" s="113"/>
      <c r="BY7" s="23"/>
      <c r="BZ7" s="24"/>
      <c r="CA7" s="12"/>
      <c r="CB7" s="12"/>
      <c r="CC7" s="12"/>
      <c r="CD7" s="12"/>
      <c r="CE7" s="12"/>
      <c r="CF7" s="12"/>
      <c r="CG7" s="12"/>
      <c r="CH7" s="12"/>
      <c r="CI7" s="12"/>
      <c r="CJ7" s="25"/>
      <c r="CK7" s="25"/>
      <c r="CL7" s="12"/>
      <c r="CM7" s="27"/>
      <c r="CN7" s="12"/>
      <c r="CO7" s="113"/>
      <c r="CP7" s="113"/>
      <c r="CR7" s="23"/>
      <c r="CS7" s="24"/>
      <c r="CT7" s="12"/>
      <c r="CU7" s="12"/>
      <c r="CV7" s="12"/>
      <c r="CW7" s="12"/>
      <c r="CX7" s="12"/>
      <c r="CY7" s="12"/>
      <c r="CZ7" s="12"/>
      <c r="DA7" s="12"/>
      <c r="DB7" s="12"/>
      <c r="DC7" s="25"/>
      <c r="DD7" s="25"/>
      <c r="DE7" s="12"/>
      <c r="DF7" s="27"/>
      <c r="DG7" s="12"/>
      <c r="DH7" s="113"/>
      <c r="DI7" s="113"/>
      <c r="DK7" s="23"/>
      <c r="DL7" s="24"/>
      <c r="DM7" s="12"/>
      <c r="DN7" s="12"/>
      <c r="DO7" s="12"/>
      <c r="DP7" s="12"/>
      <c r="DQ7" s="12"/>
      <c r="DR7" s="12"/>
      <c r="DS7" s="12"/>
      <c r="DT7" s="12"/>
      <c r="DU7" s="12"/>
      <c r="DV7" s="25"/>
      <c r="DW7" s="25"/>
      <c r="DX7" s="12"/>
      <c r="DY7" s="27"/>
      <c r="DZ7" s="12"/>
      <c r="EA7" s="113"/>
      <c r="EB7" s="113"/>
      <c r="ED7" s="23"/>
      <c r="EE7" s="24"/>
      <c r="EF7" s="12"/>
      <c r="EG7" s="12"/>
      <c r="EH7" s="12"/>
      <c r="EI7" s="12"/>
      <c r="EJ7" s="12"/>
      <c r="EK7" s="12"/>
      <c r="EL7" s="12"/>
      <c r="EM7" s="12"/>
      <c r="EN7" s="12"/>
      <c r="EO7" s="25"/>
      <c r="EP7" s="25"/>
      <c r="EQ7" s="12"/>
      <c r="ER7" s="27"/>
      <c r="ES7" s="12"/>
      <c r="ET7" s="113"/>
      <c r="EU7" s="113"/>
      <c r="EW7" s="23"/>
      <c r="EX7" s="24"/>
      <c r="EY7" s="12"/>
      <c r="EZ7" s="12"/>
      <c r="FA7" s="12"/>
      <c r="FB7" s="12"/>
      <c r="FC7" s="12"/>
      <c r="FD7" s="12"/>
      <c r="FE7" s="12"/>
      <c r="FF7" s="12"/>
      <c r="FG7" s="12"/>
      <c r="FH7" s="25"/>
      <c r="FI7" s="25"/>
      <c r="FJ7" s="12"/>
      <c r="FK7" s="27"/>
      <c r="FL7" s="12"/>
      <c r="FM7" s="113"/>
      <c r="FN7" s="113"/>
      <c r="FP7" s="23"/>
      <c r="FQ7" s="24"/>
      <c r="FR7" s="12"/>
      <c r="FS7" s="12"/>
      <c r="FT7" s="12"/>
      <c r="FU7" s="12"/>
      <c r="FV7" s="12"/>
      <c r="FW7" s="12"/>
      <c r="FX7" s="12"/>
      <c r="FY7" s="12"/>
      <c r="FZ7" s="12"/>
      <c r="GA7" s="25"/>
      <c r="GB7" s="25"/>
      <c r="GC7" s="12"/>
      <c r="GD7" s="27"/>
      <c r="GE7" s="12"/>
      <c r="GF7" s="113"/>
      <c r="GG7" s="113"/>
      <c r="GI7" s="23"/>
      <c r="GJ7" s="24"/>
      <c r="GK7" s="12"/>
      <c r="GL7" s="12"/>
      <c r="GM7" s="12"/>
      <c r="GN7" s="12"/>
      <c r="GO7" s="12"/>
      <c r="GP7" s="12"/>
      <c r="GQ7" s="12"/>
      <c r="GR7" s="12"/>
      <c r="GS7" s="12"/>
      <c r="GT7" s="25"/>
      <c r="GU7" s="25"/>
      <c r="GV7" s="12"/>
      <c r="GW7" s="27"/>
      <c r="GX7" s="12"/>
      <c r="GY7" s="113"/>
      <c r="GZ7" s="113"/>
      <c r="HB7" s="23" t="s">
        <v>33</v>
      </c>
      <c r="HC7" s="24" t="s">
        <v>34</v>
      </c>
      <c r="HD7" s="12">
        <f>[2]DISP_JUN!$C$10</f>
        <v>229</v>
      </c>
      <c r="HE7" s="12">
        <f>[2]DISP_JUN!$D$10</f>
        <v>229</v>
      </c>
      <c r="HF7" s="12">
        <f>[2]DISP_JUN!$E$10</f>
        <v>0</v>
      </c>
      <c r="HG7" s="12">
        <f>[2]DISP_JUN!$F$10</f>
        <v>491</v>
      </c>
      <c r="HH7" s="12">
        <f t="shared" si="0"/>
        <v>68.194444444444443</v>
      </c>
      <c r="HI7" s="12">
        <f>[2]DISP_JUN!$G$10</f>
        <v>0</v>
      </c>
      <c r="HJ7" s="12">
        <f t="shared" si="1"/>
        <v>0</v>
      </c>
      <c r="HK7" s="12">
        <f>[2]DISP_JUN!$H$10</f>
        <v>0</v>
      </c>
      <c r="HL7" s="12">
        <f t="shared" si="2"/>
        <v>0</v>
      </c>
      <c r="HM7" s="25"/>
      <c r="HN7" s="25">
        <f t="shared" si="3"/>
        <v>31.805555555555554</v>
      </c>
      <c r="HO7" s="12">
        <f t="shared" si="4"/>
        <v>31.805555555555554</v>
      </c>
      <c r="HP7" s="27">
        <f t="shared" ref="HP7:HP11" si="5">IF((AND(HE7=0,HG7=0)),0,(HG7+HM7)/(HE7+HG7)*100)</f>
        <v>68.194444444444443</v>
      </c>
      <c r="HQ7" s="12">
        <f>(HR7/($HC$4*HS7))*100</f>
        <v>31.805555555555554</v>
      </c>
      <c r="HR7" s="113">
        <f>[2]DISP_JUN!$M$10</f>
        <v>11976</v>
      </c>
      <c r="HS7" s="113">
        <f>[2]DISP_JUN!$O$10</f>
        <v>52.296943231441048</v>
      </c>
    </row>
    <row r="8" spans="1:227" x14ac:dyDescent="0.3">
      <c r="A8" s="24"/>
      <c r="B8" s="24"/>
      <c r="C8" s="12"/>
      <c r="D8" s="12"/>
      <c r="E8" s="12"/>
      <c r="F8" s="12"/>
      <c r="G8" s="12"/>
      <c r="H8" s="12"/>
      <c r="I8" s="12"/>
      <c r="J8" s="12"/>
      <c r="K8" s="12"/>
      <c r="L8" s="25"/>
      <c r="M8" s="25"/>
      <c r="N8" s="12"/>
      <c r="O8" s="27"/>
      <c r="P8" s="12"/>
      <c r="Q8" s="113"/>
      <c r="R8" s="113"/>
      <c r="T8" s="24"/>
      <c r="U8" s="24"/>
      <c r="V8" s="12"/>
      <c r="W8" s="12"/>
      <c r="X8" s="12"/>
      <c r="Y8" s="12"/>
      <c r="Z8" s="12"/>
      <c r="AA8" s="12"/>
      <c r="AB8" s="12"/>
      <c r="AC8" s="12"/>
      <c r="AD8" s="12"/>
      <c r="AE8" s="25"/>
      <c r="AF8" s="25"/>
      <c r="AG8" s="12"/>
      <c r="AH8" s="27"/>
      <c r="AI8" s="12"/>
      <c r="AJ8" s="113"/>
      <c r="AK8" s="113"/>
      <c r="AM8" s="24"/>
      <c r="AN8" s="24"/>
      <c r="AO8" s="12"/>
      <c r="AP8" s="12"/>
      <c r="AQ8" s="12"/>
      <c r="AR8" s="12"/>
      <c r="AS8" s="12"/>
      <c r="AT8" s="12"/>
      <c r="AU8" s="12"/>
      <c r="AV8" s="12"/>
      <c r="AW8" s="12"/>
      <c r="AX8" s="25"/>
      <c r="AY8" s="25"/>
      <c r="AZ8" s="12"/>
      <c r="BA8" s="27"/>
      <c r="BB8" s="12"/>
      <c r="BC8" s="113"/>
      <c r="BD8" s="113"/>
      <c r="BF8" s="24"/>
      <c r="BG8" s="24"/>
      <c r="BH8" s="12"/>
      <c r="BI8" s="12"/>
      <c r="BJ8" s="12"/>
      <c r="BK8" s="12"/>
      <c r="BL8" s="12"/>
      <c r="BM8" s="12"/>
      <c r="BN8" s="12"/>
      <c r="BO8" s="12"/>
      <c r="BP8" s="12"/>
      <c r="BQ8" s="25"/>
      <c r="BR8" s="25"/>
      <c r="BS8" s="12"/>
      <c r="BT8" s="27"/>
      <c r="BU8" s="12"/>
      <c r="BV8" s="113"/>
      <c r="BW8" s="113"/>
      <c r="BY8" s="24"/>
      <c r="BZ8" s="24"/>
      <c r="CA8" s="12"/>
      <c r="CB8" s="12"/>
      <c r="CC8" s="12"/>
      <c r="CD8" s="12"/>
      <c r="CE8" s="12"/>
      <c r="CF8" s="12"/>
      <c r="CG8" s="12"/>
      <c r="CH8" s="12"/>
      <c r="CI8" s="12"/>
      <c r="CJ8" s="25"/>
      <c r="CK8" s="25"/>
      <c r="CL8" s="12"/>
      <c r="CM8" s="27"/>
      <c r="CN8" s="12"/>
      <c r="CO8" s="113"/>
      <c r="CP8" s="113"/>
      <c r="CR8" s="24"/>
      <c r="CS8" s="24"/>
      <c r="CT8" s="12"/>
      <c r="CU8" s="12"/>
      <c r="CV8" s="12"/>
      <c r="CW8" s="12"/>
      <c r="CX8" s="12"/>
      <c r="CY8" s="12"/>
      <c r="CZ8" s="12"/>
      <c r="DA8" s="12"/>
      <c r="DB8" s="12"/>
      <c r="DC8" s="25"/>
      <c r="DD8" s="25"/>
      <c r="DE8" s="12"/>
      <c r="DF8" s="27"/>
      <c r="DG8" s="12"/>
      <c r="DH8" s="113"/>
      <c r="DI8" s="113"/>
      <c r="DK8" s="24"/>
      <c r="DL8" s="24"/>
      <c r="DM8" s="12"/>
      <c r="DN8" s="12"/>
      <c r="DO8" s="12"/>
      <c r="DP8" s="12"/>
      <c r="DQ8" s="12"/>
      <c r="DR8" s="12"/>
      <c r="DS8" s="12"/>
      <c r="DT8" s="12"/>
      <c r="DU8" s="12"/>
      <c r="DV8" s="25"/>
      <c r="DW8" s="25"/>
      <c r="DX8" s="12"/>
      <c r="DY8" s="27"/>
      <c r="DZ8" s="12"/>
      <c r="EA8" s="113"/>
      <c r="EB8" s="113"/>
      <c r="ED8" s="24"/>
      <c r="EE8" s="24"/>
      <c r="EF8" s="12"/>
      <c r="EG8" s="12"/>
      <c r="EH8" s="12"/>
      <c r="EI8" s="12"/>
      <c r="EJ8" s="12"/>
      <c r="EK8" s="12"/>
      <c r="EL8" s="12"/>
      <c r="EM8" s="12"/>
      <c r="EN8" s="12"/>
      <c r="EO8" s="25"/>
      <c r="EP8" s="25"/>
      <c r="EQ8" s="12"/>
      <c r="ER8" s="27"/>
      <c r="ES8" s="12"/>
      <c r="ET8" s="113"/>
      <c r="EU8" s="113"/>
      <c r="EW8" s="24"/>
      <c r="EX8" s="24"/>
      <c r="EY8" s="12"/>
      <c r="EZ8" s="12"/>
      <c r="FA8" s="12"/>
      <c r="FB8" s="12"/>
      <c r="FC8" s="12"/>
      <c r="FD8" s="12"/>
      <c r="FE8" s="12"/>
      <c r="FF8" s="12"/>
      <c r="FG8" s="12"/>
      <c r="FH8" s="25"/>
      <c r="FI8" s="25"/>
      <c r="FJ8" s="12"/>
      <c r="FK8" s="27"/>
      <c r="FL8" s="12"/>
      <c r="FM8" s="113"/>
      <c r="FN8" s="113"/>
      <c r="FP8" s="24"/>
      <c r="FQ8" s="24"/>
      <c r="FR8" s="12"/>
      <c r="FS8" s="12"/>
      <c r="FT8" s="12"/>
      <c r="FU8" s="12"/>
      <c r="FV8" s="12"/>
      <c r="FW8" s="12"/>
      <c r="FX8" s="12"/>
      <c r="FY8" s="12"/>
      <c r="FZ8" s="12"/>
      <c r="GA8" s="25"/>
      <c r="GB8" s="25"/>
      <c r="GC8" s="12"/>
      <c r="GD8" s="27"/>
      <c r="GE8" s="12"/>
      <c r="GF8" s="113"/>
      <c r="GG8" s="113"/>
      <c r="GI8" s="24"/>
      <c r="GJ8" s="24"/>
      <c r="GK8" s="12"/>
      <c r="GL8" s="12"/>
      <c r="GM8" s="12"/>
      <c r="GN8" s="12"/>
      <c r="GO8" s="12"/>
      <c r="GP8" s="12"/>
      <c r="GQ8" s="12"/>
      <c r="GR8" s="12"/>
      <c r="GS8" s="12"/>
      <c r="GT8" s="25"/>
      <c r="GU8" s="25"/>
      <c r="GV8" s="12"/>
      <c r="GW8" s="27"/>
      <c r="GX8" s="12"/>
      <c r="GY8" s="113"/>
      <c r="GZ8" s="113"/>
      <c r="HB8" s="24"/>
      <c r="HC8" s="24" t="s">
        <v>35</v>
      </c>
      <c r="HD8" s="12">
        <f>[2]DISP_JUN!$C$12</f>
        <v>471</v>
      </c>
      <c r="HE8" s="12">
        <f>[2]DISP_JUN!$D$12</f>
        <v>471</v>
      </c>
      <c r="HF8" s="12">
        <f>[2]DISP_JUN!$E$12</f>
        <v>0</v>
      </c>
      <c r="HG8" s="12">
        <f>[2]DISP_JUN!$F$12</f>
        <v>249</v>
      </c>
      <c r="HH8" s="12">
        <f t="shared" si="0"/>
        <v>34.583333333333336</v>
      </c>
      <c r="HI8" s="12">
        <f>[2]DISP_JUN!$G$12</f>
        <v>0</v>
      </c>
      <c r="HJ8" s="12">
        <f t="shared" si="1"/>
        <v>0</v>
      </c>
      <c r="HK8" s="12">
        <f>[2]DISP_JUN!$H$12</f>
        <v>0</v>
      </c>
      <c r="HL8" s="12">
        <f t="shared" si="2"/>
        <v>0</v>
      </c>
      <c r="HM8" s="25"/>
      <c r="HN8" s="25">
        <f t="shared" si="3"/>
        <v>65.416666666666671</v>
      </c>
      <c r="HO8" s="12">
        <f t="shared" si="4"/>
        <v>65.416666666666671</v>
      </c>
      <c r="HP8" s="27">
        <f t="shared" si="5"/>
        <v>34.583333333333336</v>
      </c>
      <c r="HQ8" s="12">
        <f>(HR8/($HC$4*HS8))*100</f>
        <v>65.416666666666671</v>
      </c>
      <c r="HR8" s="113">
        <f>[2]DISP_JUN!$M$12</f>
        <v>64705</v>
      </c>
      <c r="HS8" s="113">
        <f>[2]DISP_JUN!$O$12</f>
        <v>137.37791932059449</v>
      </c>
    </row>
    <row r="9" spans="1:227" x14ac:dyDescent="0.3">
      <c r="A9" s="25"/>
      <c r="B9" s="24"/>
      <c r="C9" s="12"/>
      <c r="D9" s="12"/>
      <c r="E9" s="12"/>
      <c r="F9" s="12"/>
      <c r="G9" s="12"/>
      <c r="H9" s="12"/>
      <c r="I9" s="12"/>
      <c r="J9" s="12"/>
      <c r="K9" s="12"/>
      <c r="L9" s="25"/>
      <c r="M9" s="25"/>
      <c r="N9" s="12"/>
      <c r="O9" s="27"/>
      <c r="P9" s="12"/>
      <c r="Q9" s="113"/>
      <c r="R9" s="113"/>
      <c r="T9" s="25"/>
      <c r="U9" s="24"/>
      <c r="V9" s="12"/>
      <c r="W9" s="12"/>
      <c r="X9" s="12"/>
      <c r="Y9" s="12"/>
      <c r="Z9" s="12"/>
      <c r="AA9" s="12"/>
      <c r="AB9" s="12"/>
      <c r="AC9" s="12"/>
      <c r="AD9" s="12"/>
      <c r="AE9" s="25"/>
      <c r="AF9" s="25"/>
      <c r="AG9" s="12"/>
      <c r="AH9" s="27"/>
      <c r="AI9" s="12"/>
      <c r="AJ9" s="113"/>
      <c r="AK9" s="113"/>
      <c r="AM9" s="25"/>
      <c r="AN9" s="24"/>
      <c r="AO9" s="12"/>
      <c r="AP9" s="12"/>
      <c r="AQ9" s="12"/>
      <c r="AR9" s="12"/>
      <c r="AS9" s="12"/>
      <c r="AT9" s="12"/>
      <c r="AU9" s="12"/>
      <c r="AV9" s="12"/>
      <c r="AW9" s="12"/>
      <c r="AX9" s="25"/>
      <c r="AY9" s="25"/>
      <c r="AZ9" s="12"/>
      <c r="BA9" s="27"/>
      <c r="BB9" s="12"/>
      <c r="BC9" s="113"/>
      <c r="BD9" s="113"/>
      <c r="BF9" s="25"/>
      <c r="BG9" s="24"/>
      <c r="BH9" s="12"/>
      <c r="BI9" s="12"/>
      <c r="BJ9" s="12"/>
      <c r="BK9" s="12"/>
      <c r="BL9" s="12"/>
      <c r="BM9" s="12"/>
      <c r="BN9" s="12"/>
      <c r="BO9" s="12"/>
      <c r="BP9" s="12"/>
      <c r="BQ9" s="25"/>
      <c r="BR9" s="25"/>
      <c r="BS9" s="12"/>
      <c r="BT9" s="27"/>
      <c r="BU9" s="12"/>
      <c r="BV9" s="113"/>
      <c r="BW9" s="113"/>
      <c r="BY9" s="25"/>
      <c r="BZ9" s="24"/>
      <c r="CA9" s="12"/>
      <c r="CB9" s="12"/>
      <c r="CC9" s="12"/>
      <c r="CD9" s="12"/>
      <c r="CE9" s="12"/>
      <c r="CF9" s="12"/>
      <c r="CG9" s="12"/>
      <c r="CH9" s="12"/>
      <c r="CI9" s="12"/>
      <c r="CJ9" s="25"/>
      <c r="CK9" s="25"/>
      <c r="CL9" s="12"/>
      <c r="CM9" s="27"/>
      <c r="CN9" s="12"/>
      <c r="CO9" s="113"/>
      <c r="CP9" s="113"/>
      <c r="CR9" s="25"/>
      <c r="CS9" s="24"/>
      <c r="CT9" s="12"/>
      <c r="CU9" s="12"/>
      <c r="CV9" s="12"/>
      <c r="CW9" s="12"/>
      <c r="CX9" s="12"/>
      <c r="CY9" s="12"/>
      <c r="CZ9" s="12"/>
      <c r="DA9" s="12"/>
      <c r="DB9" s="12"/>
      <c r="DC9" s="25"/>
      <c r="DD9" s="25"/>
      <c r="DE9" s="12"/>
      <c r="DF9" s="27"/>
      <c r="DG9" s="12"/>
      <c r="DH9" s="113"/>
      <c r="DI9" s="113"/>
      <c r="DK9" s="25"/>
      <c r="DL9" s="24"/>
      <c r="DM9" s="12"/>
      <c r="DN9" s="12"/>
      <c r="DO9" s="12"/>
      <c r="DP9" s="12"/>
      <c r="DQ9" s="12"/>
      <c r="DR9" s="12"/>
      <c r="DS9" s="12"/>
      <c r="DT9" s="12"/>
      <c r="DU9" s="12"/>
      <c r="DV9" s="25"/>
      <c r="DW9" s="25"/>
      <c r="DX9" s="12"/>
      <c r="DY9" s="27"/>
      <c r="DZ9" s="12"/>
      <c r="EA9" s="113"/>
      <c r="EB9" s="113"/>
      <c r="ED9" s="25"/>
      <c r="EE9" s="24"/>
      <c r="EF9" s="12"/>
      <c r="EG9" s="12"/>
      <c r="EH9" s="12"/>
      <c r="EI9" s="12"/>
      <c r="EJ9" s="12"/>
      <c r="EK9" s="12"/>
      <c r="EL9" s="12"/>
      <c r="EM9" s="12"/>
      <c r="EN9" s="12"/>
      <c r="EO9" s="25"/>
      <c r="EP9" s="25"/>
      <c r="EQ9" s="12"/>
      <c r="ER9" s="27"/>
      <c r="ES9" s="12"/>
      <c r="ET9" s="113"/>
      <c r="EU9" s="113"/>
      <c r="EW9" s="25"/>
      <c r="EX9" s="24"/>
      <c r="EY9" s="12"/>
      <c r="EZ9" s="12"/>
      <c r="FA9" s="12"/>
      <c r="FB9" s="12"/>
      <c r="FC9" s="12"/>
      <c r="FD9" s="12"/>
      <c r="FE9" s="12"/>
      <c r="FF9" s="12"/>
      <c r="FG9" s="12"/>
      <c r="FH9" s="25"/>
      <c r="FI9" s="25"/>
      <c r="FJ9" s="12"/>
      <c r="FK9" s="27"/>
      <c r="FL9" s="12"/>
      <c r="FM9" s="113"/>
      <c r="FN9" s="113"/>
      <c r="FP9" s="25"/>
      <c r="FQ9" s="24"/>
      <c r="FR9" s="12"/>
      <c r="FS9" s="12"/>
      <c r="FT9" s="12"/>
      <c r="FU9" s="12"/>
      <c r="FV9" s="12"/>
      <c r="FW9" s="12"/>
      <c r="FX9" s="12"/>
      <c r="FY9" s="12"/>
      <c r="FZ9" s="12"/>
      <c r="GA9" s="25"/>
      <c r="GB9" s="25"/>
      <c r="GC9" s="12"/>
      <c r="GD9" s="27"/>
      <c r="GE9" s="12"/>
      <c r="GF9" s="113"/>
      <c r="GG9" s="113"/>
      <c r="GI9" s="25"/>
      <c r="GJ9" s="24"/>
      <c r="GK9" s="12"/>
      <c r="GL9" s="12"/>
      <c r="GM9" s="12"/>
      <c r="GN9" s="12"/>
      <c r="GO9" s="12"/>
      <c r="GP9" s="12"/>
      <c r="GQ9" s="12"/>
      <c r="GR9" s="12"/>
      <c r="GS9" s="12"/>
      <c r="GT9" s="25"/>
      <c r="GU9" s="25"/>
      <c r="GV9" s="12"/>
      <c r="GW9" s="27"/>
      <c r="GX9" s="12"/>
      <c r="GY9" s="113"/>
      <c r="GZ9" s="113"/>
      <c r="HB9" s="25"/>
      <c r="HC9" s="24" t="s">
        <v>36</v>
      </c>
      <c r="HD9" s="12">
        <f>[2]DISP_JUN!$C$14</f>
        <v>25</v>
      </c>
      <c r="HE9" s="12">
        <f>[2]DISP_JUN!$D$14</f>
        <v>25</v>
      </c>
      <c r="HF9" s="12">
        <f>[2]DISP_JUN!$E$14</f>
        <v>0</v>
      </c>
      <c r="HG9" s="12">
        <f>[2]DISP_JUN!$F$14</f>
        <v>695</v>
      </c>
      <c r="HH9" s="12">
        <f t="shared" si="0"/>
        <v>96.527777777777786</v>
      </c>
      <c r="HI9" s="12">
        <f>[2]DISP_JUN!$G$14</f>
        <v>0</v>
      </c>
      <c r="HJ9" s="12">
        <f t="shared" si="1"/>
        <v>0</v>
      </c>
      <c r="HK9" s="12">
        <f>[2]DISP_JUN!$H$14</f>
        <v>0</v>
      </c>
      <c r="HL9" s="12">
        <f t="shared" si="2"/>
        <v>0</v>
      </c>
      <c r="HM9" s="25"/>
      <c r="HN9" s="25">
        <f t="shared" si="3"/>
        <v>3.4722222222222223</v>
      </c>
      <c r="HO9" s="12">
        <f t="shared" si="4"/>
        <v>3.4722222222222223</v>
      </c>
      <c r="HP9" s="27">
        <f t="shared" si="5"/>
        <v>96.527777777777786</v>
      </c>
      <c r="HQ9" s="12">
        <f>(HR9/($HC$4*HS9))*100</f>
        <v>3.4722222222222223</v>
      </c>
      <c r="HR9" s="113">
        <f>[2]DISP_JUN!$M$14</f>
        <v>1217</v>
      </c>
      <c r="HS9" s="113">
        <f>[2]DISP_JUN!$O$14</f>
        <v>48.68</v>
      </c>
    </row>
    <row r="10" spans="1:227" x14ac:dyDescent="0.3">
      <c r="A10" s="25"/>
      <c r="B10" s="24"/>
      <c r="C10" s="12"/>
      <c r="D10" s="12"/>
      <c r="E10" s="12"/>
      <c r="F10" s="12"/>
      <c r="G10" s="12"/>
      <c r="H10" s="12"/>
      <c r="I10" s="12"/>
      <c r="J10" s="12"/>
      <c r="K10" s="12"/>
      <c r="L10" s="25"/>
      <c r="M10" s="12"/>
      <c r="N10" s="12"/>
      <c r="O10" s="27"/>
      <c r="P10" s="12"/>
      <c r="Q10" s="113"/>
      <c r="R10" s="113"/>
      <c r="T10" s="25"/>
      <c r="U10" s="24"/>
      <c r="V10" s="12"/>
      <c r="W10" s="12"/>
      <c r="X10" s="12"/>
      <c r="Y10" s="12"/>
      <c r="Z10" s="12"/>
      <c r="AA10" s="12"/>
      <c r="AB10" s="12"/>
      <c r="AC10" s="12"/>
      <c r="AD10" s="12"/>
      <c r="AE10" s="25"/>
      <c r="AF10" s="12"/>
      <c r="AG10" s="12"/>
      <c r="AH10" s="27"/>
      <c r="AI10" s="12"/>
      <c r="AJ10" s="113"/>
      <c r="AK10" s="113"/>
      <c r="AM10" s="25"/>
      <c r="AN10" s="24"/>
      <c r="AO10" s="12"/>
      <c r="AP10" s="12"/>
      <c r="AQ10" s="12"/>
      <c r="AR10" s="12"/>
      <c r="AS10" s="12"/>
      <c r="AT10" s="12"/>
      <c r="AU10" s="12"/>
      <c r="AV10" s="12"/>
      <c r="AW10" s="12"/>
      <c r="AX10" s="25"/>
      <c r="AY10" s="12"/>
      <c r="AZ10" s="12"/>
      <c r="BA10" s="27"/>
      <c r="BB10" s="12"/>
      <c r="BC10" s="113"/>
      <c r="BD10" s="113"/>
      <c r="BF10" s="25"/>
      <c r="BG10" s="24"/>
      <c r="BH10" s="12"/>
      <c r="BI10" s="12"/>
      <c r="BJ10" s="12"/>
      <c r="BK10" s="12"/>
      <c r="BL10" s="12"/>
      <c r="BM10" s="12"/>
      <c r="BN10" s="12"/>
      <c r="BO10" s="12"/>
      <c r="BP10" s="12"/>
      <c r="BQ10" s="25"/>
      <c r="BR10" s="12"/>
      <c r="BS10" s="12"/>
      <c r="BT10" s="27"/>
      <c r="BU10" s="12"/>
      <c r="BV10" s="113"/>
      <c r="BW10" s="113"/>
      <c r="BY10" s="25"/>
      <c r="BZ10" s="24"/>
      <c r="CA10" s="12"/>
      <c r="CB10" s="12"/>
      <c r="CC10" s="12"/>
      <c r="CD10" s="12"/>
      <c r="CE10" s="12"/>
      <c r="CF10" s="12"/>
      <c r="CG10" s="12"/>
      <c r="CH10" s="12"/>
      <c r="CI10" s="12"/>
      <c r="CJ10" s="25"/>
      <c r="CK10" s="12"/>
      <c r="CL10" s="12"/>
      <c r="CM10" s="27"/>
      <c r="CN10" s="12"/>
      <c r="CO10" s="113"/>
      <c r="CP10" s="113"/>
      <c r="CR10" s="25"/>
      <c r="CS10" s="24"/>
      <c r="CT10" s="12"/>
      <c r="CU10" s="12"/>
      <c r="CV10" s="12"/>
      <c r="CW10" s="12"/>
      <c r="CX10" s="12"/>
      <c r="CY10" s="12"/>
      <c r="CZ10" s="12"/>
      <c r="DA10" s="12"/>
      <c r="DB10" s="12"/>
      <c r="DC10" s="25"/>
      <c r="DD10" s="12"/>
      <c r="DE10" s="12"/>
      <c r="DF10" s="27"/>
      <c r="DG10" s="12"/>
      <c r="DH10" s="113"/>
      <c r="DI10" s="113"/>
      <c r="DK10" s="25"/>
      <c r="DL10" s="24"/>
      <c r="DM10" s="12"/>
      <c r="DN10" s="12"/>
      <c r="DO10" s="12"/>
      <c r="DP10" s="12"/>
      <c r="DQ10" s="12"/>
      <c r="DR10" s="12"/>
      <c r="DS10" s="12"/>
      <c r="DT10" s="12"/>
      <c r="DU10" s="12"/>
      <c r="DV10" s="25"/>
      <c r="DW10" s="12"/>
      <c r="DX10" s="12"/>
      <c r="DY10" s="27"/>
      <c r="DZ10" s="12"/>
      <c r="EA10" s="113"/>
      <c r="EB10" s="113"/>
      <c r="ED10" s="25"/>
      <c r="EE10" s="24"/>
      <c r="EF10" s="12"/>
      <c r="EG10" s="12"/>
      <c r="EH10" s="12"/>
      <c r="EI10" s="12"/>
      <c r="EJ10" s="12"/>
      <c r="EK10" s="12"/>
      <c r="EL10" s="12"/>
      <c r="EM10" s="12"/>
      <c r="EN10" s="12"/>
      <c r="EO10" s="25"/>
      <c r="EP10" s="12"/>
      <c r="EQ10" s="12"/>
      <c r="ER10" s="27"/>
      <c r="ES10" s="12"/>
      <c r="ET10" s="113"/>
      <c r="EU10" s="113"/>
      <c r="EW10" s="25"/>
      <c r="EX10" s="24"/>
      <c r="EY10" s="12"/>
      <c r="EZ10" s="12"/>
      <c r="FA10" s="12"/>
      <c r="FB10" s="12"/>
      <c r="FC10" s="12"/>
      <c r="FD10" s="12"/>
      <c r="FE10" s="12"/>
      <c r="FF10" s="12"/>
      <c r="FG10" s="12"/>
      <c r="FH10" s="25"/>
      <c r="FI10" s="12"/>
      <c r="FJ10" s="12"/>
      <c r="FK10" s="27"/>
      <c r="FL10" s="12"/>
      <c r="FM10" s="113"/>
      <c r="FN10" s="113"/>
      <c r="FP10" s="25"/>
      <c r="FQ10" s="24"/>
      <c r="FR10" s="12"/>
      <c r="FS10" s="12"/>
      <c r="FT10" s="12"/>
      <c r="FU10" s="12"/>
      <c r="FV10" s="12"/>
      <c r="FW10" s="12"/>
      <c r="FX10" s="12"/>
      <c r="FY10" s="12"/>
      <c r="FZ10" s="12"/>
      <c r="GA10" s="25"/>
      <c r="GB10" s="12"/>
      <c r="GC10" s="12"/>
      <c r="GD10" s="27"/>
      <c r="GE10" s="12"/>
      <c r="GF10" s="113"/>
      <c r="GG10" s="113"/>
      <c r="GI10" s="25"/>
      <c r="GJ10" s="24"/>
      <c r="GK10" s="12"/>
      <c r="GL10" s="12"/>
      <c r="GM10" s="12"/>
      <c r="GN10" s="12"/>
      <c r="GO10" s="12"/>
      <c r="GP10" s="12"/>
      <c r="GQ10" s="12"/>
      <c r="GR10" s="12"/>
      <c r="GS10" s="12"/>
      <c r="GT10" s="25"/>
      <c r="GU10" s="12"/>
      <c r="GV10" s="12"/>
      <c r="GW10" s="27"/>
      <c r="GX10" s="12"/>
      <c r="GY10" s="113"/>
      <c r="GZ10" s="113"/>
      <c r="HB10" s="25"/>
      <c r="HC10" s="24">
        <v>7</v>
      </c>
      <c r="HD10" s="12">
        <f>[2]DISP_JUN!$C$16</f>
        <v>0</v>
      </c>
      <c r="HE10" s="12">
        <f>[2]DISP_JUN!$D$16</f>
        <v>0</v>
      </c>
      <c r="HF10" s="12">
        <f>[2]DISP_JUN!$E$16</f>
        <v>0</v>
      </c>
      <c r="HG10" s="12">
        <f>[2]DISP_JUN!$F$16</f>
        <v>720</v>
      </c>
      <c r="HH10" s="12">
        <f t="shared" si="0"/>
        <v>100</v>
      </c>
      <c r="HI10" s="12">
        <f>[2]DISP_JUN!$G$16</f>
        <v>0</v>
      </c>
      <c r="HJ10" s="12">
        <f t="shared" si="1"/>
        <v>0</v>
      </c>
      <c r="HK10" s="12">
        <f>[2]DISP_JUN!$H$16</f>
        <v>0</v>
      </c>
      <c r="HL10" s="12">
        <f t="shared" si="2"/>
        <v>0</v>
      </c>
      <c r="HM10" s="25"/>
      <c r="HN10" s="12">
        <f t="shared" si="3"/>
        <v>0</v>
      </c>
      <c r="HO10" s="12">
        <f t="shared" si="4"/>
        <v>0</v>
      </c>
      <c r="HP10" s="27">
        <f t="shared" si="5"/>
        <v>100</v>
      </c>
      <c r="HQ10" s="12">
        <f>IFERROR((HR10/($HC$4*HS10))*100, 0)</f>
        <v>0</v>
      </c>
      <c r="HR10" s="113">
        <f>[2]DISP_JUN!$M$16</f>
        <v>0</v>
      </c>
      <c r="HS10" s="113">
        <f>[2]DISP_JUN!$O$16</f>
        <v>0</v>
      </c>
    </row>
    <row r="11" spans="1:227" x14ac:dyDescent="0.3">
      <c r="A11" s="24"/>
      <c r="B11" s="24"/>
      <c r="C11" s="12"/>
      <c r="D11" s="12"/>
      <c r="E11" s="12"/>
      <c r="F11" s="12"/>
      <c r="G11" s="12"/>
      <c r="H11" s="12"/>
      <c r="I11" s="12"/>
      <c r="J11" s="12"/>
      <c r="K11" s="12"/>
      <c r="L11" s="25"/>
      <c r="M11" s="12"/>
      <c r="N11" s="12"/>
      <c r="O11" s="27"/>
      <c r="P11" s="12"/>
      <c r="Q11" s="113"/>
      <c r="R11" s="113"/>
      <c r="T11" s="24"/>
      <c r="U11" s="24"/>
      <c r="V11" s="12"/>
      <c r="W11" s="12"/>
      <c r="X11" s="12"/>
      <c r="Y11" s="12"/>
      <c r="Z11" s="12"/>
      <c r="AA11" s="12"/>
      <c r="AB11" s="12"/>
      <c r="AC11" s="12"/>
      <c r="AD11" s="12"/>
      <c r="AE11" s="25"/>
      <c r="AF11" s="12"/>
      <c r="AG11" s="12"/>
      <c r="AH11" s="27"/>
      <c r="AI11" s="12"/>
      <c r="AJ11" s="113"/>
      <c r="AK11" s="113"/>
      <c r="AM11" s="24"/>
      <c r="AN11" s="24"/>
      <c r="AO11" s="12"/>
      <c r="AP11" s="12"/>
      <c r="AQ11" s="12"/>
      <c r="AR11" s="12"/>
      <c r="AS11" s="12"/>
      <c r="AT11" s="12"/>
      <c r="AU11" s="12"/>
      <c r="AV11" s="12"/>
      <c r="AW11" s="12"/>
      <c r="AX11" s="25"/>
      <c r="AY11" s="12"/>
      <c r="AZ11" s="12"/>
      <c r="BA11" s="27"/>
      <c r="BB11" s="12"/>
      <c r="BC11" s="113"/>
      <c r="BD11" s="113"/>
      <c r="BF11" s="24"/>
      <c r="BG11" s="24"/>
      <c r="BH11" s="12"/>
      <c r="BI11" s="12"/>
      <c r="BJ11" s="12"/>
      <c r="BK11" s="12"/>
      <c r="BL11" s="12"/>
      <c r="BM11" s="12"/>
      <c r="BN11" s="12"/>
      <c r="BO11" s="12"/>
      <c r="BP11" s="12"/>
      <c r="BQ11" s="25"/>
      <c r="BR11" s="12"/>
      <c r="BS11" s="12"/>
      <c r="BT11" s="27"/>
      <c r="BU11" s="12"/>
      <c r="BV11" s="113"/>
      <c r="BW11" s="113"/>
      <c r="BY11" s="24"/>
      <c r="BZ11" s="24"/>
      <c r="CA11" s="12"/>
      <c r="CB11" s="12"/>
      <c r="CC11" s="12"/>
      <c r="CD11" s="12"/>
      <c r="CE11" s="12"/>
      <c r="CF11" s="12"/>
      <c r="CG11" s="12"/>
      <c r="CH11" s="12"/>
      <c r="CI11" s="12"/>
      <c r="CJ11" s="25"/>
      <c r="CK11" s="12"/>
      <c r="CL11" s="12"/>
      <c r="CM11" s="27"/>
      <c r="CN11" s="12"/>
      <c r="CO11" s="113"/>
      <c r="CP11" s="113"/>
      <c r="CR11" s="24"/>
      <c r="CS11" s="24"/>
      <c r="CT11" s="12"/>
      <c r="CU11" s="12"/>
      <c r="CV11" s="12"/>
      <c r="CW11" s="12"/>
      <c r="CX11" s="12"/>
      <c r="CY11" s="12"/>
      <c r="CZ11" s="12"/>
      <c r="DA11" s="12"/>
      <c r="DB11" s="12"/>
      <c r="DC11" s="25"/>
      <c r="DD11" s="12"/>
      <c r="DE11" s="12"/>
      <c r="DF11" s="27"/>
      <c r="DG11" s="12"/>
      <c r="DH11" s="113"/>
      <c r="DI11" s="113"/>
      <c r="DK11" s="24"/>
      <c r="DL11" s="24"/>
      <c r="DM11" s="12"/>
      <c r="DN11" s="12"/>
      <c r="DO11" s="12"/>
      <c r="DP11" s="12"/>
      <c r="DQ11" s="12"/>
      <c r="DR11" s="12"/>
      <c r="DS11" s="12"/>
      <c r="DT11" s="12"/>
      <c r="DU11" s="12"/>
      <c r="DV11" s="25"/>
      <c r="DW11" s="12"/>
      <c r="DX11" s="12"/>
      <c r="DY11" s="27"/>
      <c r="DZ11" s="12"/>
      <c r="EA11" s="113"/>
      <c r="EB11" s="113"/>
      <c r="ED11" s="24"/>
      <c r="EE11" s="24"/>
      <c r="EF11" s="12"/>
      <c r="EG11" s="12"/>
      <c r="EH11" s="12"/>
      <c r="EI11" s="12"/>
      <c r="EJ11" s="12"/>
      <c r="EK11" s="12"/>
      <c r="EL11" s="12"/>
      <c r="EM11" s="12"/>
      <c r="EN11" s="12"/>
      <c r="EO11" s="25"/>
      <c r="EP11" s="12"/>
      <c r="EQ11" s="12"/>
      <c r="ER11" s="27"/>
      <c r="ES11" s="12"/>
      <c r="ET11" s="113"/>
      <c r="EU11" s="113"/>
      <c r="EW11" s="24"/>
      <c r="EX11" s="24"/>
      <c r="EY11" s="12"/>
      <c r="EZ11" s="12"/>
      <c r="FA11" s="12"/>
      <c r="FB11" s="12"/>
      <c r="FC11" s="12"/>
      <c r="FD11" s="12"/>
      <c r="FE11" s="12"/>
      <c r="FF11" s="12"/>
      <c r="FG11" s="12"/>
      <c r="FH11" s="25"/>
      <c r="FI11" s="12"/>
      <c r="FJ11" s="12"/>
      <c r="FK11" s="27"/>
      <c r="FL11" s="12"/>
      <c r="FM11" s="113"/>
      <c r="FN11" s="113"/>
      <c r="FP11" s="24"/>
      <c r="FQ11" s="24"/>
      <c r="FR11" s="12"/>
      <c r="FS11" s="12"/>
      <c r="FT11" s="12"/>
      <c r="FU11" s="12"/>
      <c r="FV11" s="12"/>
      <c r="FW11" s="12"/>
      <c r="FX11" s="12"/>
      <c r="FY11" s="12"/>
      <c r="FZ11" s="12"/>
      <c r="GA11" s="25"/>
      <c r="GB11" s="12"/>
      <c r="GC11" s="12"/>
      <c r="GD11" s="27"/>
      <c r="GE11" s="12"/>
      <c r="GF11" s="113"/>
      <c r="GG11" s="113"/>
      <c r="GI11" s="24"/>
      <c r="GJ11" s="24"/>
      <c r="GK11" s="12"/>
      <c r="GL11" s="12"/>
      <c r="GM11" s="12"/>
      <c r="GN11" s="12"/>
      <c r="GO11" s="12"/>
      <c r="GP11" s="12"/>
      <c r="GQ11" s="12"/>
      <c r="GR11" s="12"/>
      <c r="GS11" s="12"/>
      <c r="GT11" s="25"/>
      <c r="GU11" s="12"/>
      <c r="GV11" s="12"/>
      <c r="GW11" s="27"/>
      <c r="GX11" s="12"/>
      <c r="GY11" s="113"/>
      <c r="GZ11" s="113"/>
      <c r="HB11" s="24"/>
      <c r="HC11" s="24">
        <v>9</v>
      </c>
      <c r="HD11" s="12">
        <f>[2]DISP_JUN!$C$20</f>
        <v>687</v>
      </c>
      <c r="HE11" s="12">
        <f>[2]DISP_JUN!$D$20</f>
        <v>687</v>
      </c>
      <c r="HF11" s="12">
        <f>[2]DISP_JUN!$E$20</f>
        <v>0</v>
      </c>
      <c r="HG11" s="12">
        <f>[2]DISP_JUN!$F$20</f>
        <v>33</v>
      </c>
      <c r="HH11" s="12">
        <f t="shared" si="0"/>
        <v>4.583333333333333</v>
      </c>
      <c r="HI11" s="12">
        <f>[2]DISP_JUN!$G$20</f>
        <v>0</v>
      </c>
      <c r="HJ11" s="12">
        <f t="shared" si="1"/>
        <v>0</v>
      </c>
      <c r="HK11" s="12">
        <f>[2]DISP_JUN!$H$20</f>
        <v>0</v>
      </c>
      <c r="HL11" s="12">
        <f t="shared" si="2"/>
        <v>0</v>
      </c>
      <c r="HM11" s="25"/>
      <c r="HN11" s="12">
        <f t="shared" si="3"/>
        <v>95.416666666666671</v>
      </c>
      <c r="HO11" s="12">
        <f t="shared" si="4"/>
        <v>95.416666666666671</v>
      </c>
      <c r="HP11" s="27">
        <f t="shared" si="5"/>
        <v>4.583333333333333</v>
      </c>
      <c r="HQ11" s="12">
        <f>(HR11/($HC$4*HS11))*100</f>
        <v>95.416666666666686</v>
      </c>
      <c r="HR11" s="113">
        <f>[2]DISP_JUN!$M$20</f>
        <v>50407</v>
      </c>
      <c r="HS11" s="113">
        <f>[2]DISP_JUN!$O$20</f>
        <v>73.372634643376998</v>
      </c>
    </row>
    <row r="12" spans="1:227" x14ac:dyDescent="0.3">
      <c r="A12" s="24"/>
      <c r="B12" s="30"/>
      <c r="C12" s="31"/>
      <c r="D12" s="31"/>
      <c r="E12" s="31"/>
      <c r="F12" s="31"/>
      <c r="G12" s="32"/>
      <c r="H12" s="31"/>
      <c r="I12" s="32"/>
      <c r="J12" s="33"/>
      <c r="K12" s="32"/>
      <c r="L12" s="31"/>
      <c r="M12" s="32"/>
      <c r="N12" s="34"/>
      <c r="O12" s="34"/>
      <c r="P12" s="34"/>
      <c r="Q12" s="35"/>
      <c r="R12" s="33"/>
      <c r="T12" s="24"/>
      <c r="U12" s="30"/>
      <c r="V12" s="31"/>
      <c r="W12" s="31"/>
      <c r="X12" s="31"/>
      <c r="Y12" s="31"/>
      <c r="Z12" s="32"/>
      <c r="AA12" s="31"/>
      <c r="AB12" s="32"/>
      <c r="AC12" s="33"/>
      <c r="AD12" s="32"/>
      <c r="AE12" s="31"/>
      <c r="AF12" s="32"/>
      <c r="AG12" s="34"/>
      <c r="AH12" s="34"/>
      <c r="AI12" s="34"/>
      <c r="AJ12" s="35"/>
      <c r="AK12" s="33"/>
      <c r="AM12" s="24"/>
      <c r="AN12" s="30"/>
      <c r="AO12" s="31"/>
      <c r="AP12" s="31"/>
      <c r="AQ12" s="31"/>
      <c r="AR12" s="31"/>
      <c r="AS12" s="32"/>
      <c r="AT12" s="31"/>
      <c r="AU12" s="32"/>
      <c r="AV12" s="33"/>
      <c r="AW12" s="32"/>
      <c r="AX12" s="31"/>
      <c r="AY12" s="32"/>
      <c r="AZ12" s="34"/>
      <c r="BA12" s="34"/>
      <c r="BB12" s="34"/>
      <c r="BC12" s="35"/>
      <c r="BD12" s="33"/>
      <c r="BF12" s="24"/>
      <c r="BG12" s="30"/>
      <c r="BH12" s="31"/>
      <c r="BI12" s="31"/>
      <c r="BJ12" s="31"/>
      <c r="BK12" s="31"/>
      <c r="BL12" s="32"/>
      <c r="BM12" s="31"/>
      <c r="BN12" s="32"/>
      <c r="BO12" s="33"/>
      <c r="BP12" s="32"/>
      <c r="BQ12" s="31"/>
      <c r="BR12" s="32"/>
      <c r="BS12" s="34"/>
      <c r="BT12" s="34"/>
      <c r="BU12" s="34"/>
      <c r="BV12" s="35"/>
      <c r="BW12" s="33"/>
      <c r="BY12" s="24"/>
      <c r="BZ12" s="30"/>
      <c r="CA12" s="31"/>
      <c r="CB12" s="31"/>
      <c r="CC12" s="31"/>
      <c r="CD12" s="31"/>
      <c r="CE12" s="32"/>
      <c r="CF12" s="31"/>
      <c r="CG12" s="32"/>
      <c r="CH12" s="33"/>
      <c r="CI12" s="32"/>
      <c r="CJ12" s="31"/>
      <c r="CK12" s="32"/>
      <c r="CL12" s="34"/>
      <c r="CM12" s="34"/>
      <c r="CN12" s="34"/>
      <c r="CO12" s="35"/>
      <c r="CP12" s="33"/>
      <c r="CR12" s="24"/>
      <c r="CS12" s="30"/>
      <c r="CT12" s="31"/>
      <c r="CU12" s="31"/>
      <c r="CV12" s="31"/>
      <c r="CW12" s="31"/>
      <c r="CX12" s="32"/>
      <c r="CY12" s="31"/>
      <c r="CZ12" s="32"/>
      <c r="DA12" s="33"/>
      <c r="DB12" s="32"/>
      <c r="DC12" s="31"/>
      <c r="DD12" s="32"/>
      <c r="DE12" s="34"/>
      <c r="DF12" s="34"/>
      <c r="DG12" s="34"/>
      <c r="DH12" s="35"/>
      <c r="DI12" s="33"/>
      <c r="DK12" s="24"/>
      <c r="DL12" s="30"/>
      <c r="DM12" s="31"/>
      <c r="DN12" s="31"/>
      <c r="DO12" s="31"/>
      <c r="DP12" s="31"/>
      <c r="DQ12" s="32"/>
      <c r="DR12" s="31"/>
      <c r="DS12" s="32"/>
      <c r="DT12" s="33"/>
      <c r="DU12" s="32"/>
      <c r="DV12" s="31"/>
      <c r="DW12" s="32"/>
      <c r="DX12" s="34"/>
      <c r="DY12" s="34"/>
      <c r="DZ12" s="34"/>
      <c r="EA12" s="35"/>
      <c r="EB12" s="33"/>
      <c r="ED12" s="24"/>
      <c r="EE12" s="30"/>
      <c r="EF12" s="31"/>
      <c r="EG12" s="31"/>
      <c r="EH12" s="31"/>
      <c r="EI12" s="31"/>
      <c r="EJ12" s="32"/>
      <c r="EK12" s="31"/>
      <c r="EL12" s="32"/>
      <c r="EM12" s="33"/>
      <c r="EN12" s="32"/>
      <c r="EO12" s="31"/>
      <c r="EP12" s="32"/>
      <c r="EQ12" s="34"/>
      <c r="ER12" s="34"/>
      <c r="ES12" s="34"/>
      <c r="ET12" s="35"/>
      <c r="EU12" s="33"/>
      <c r="EW12" s="24"/>
      <c r="EX12" s="30"/>
      <c r="EY12" s="31"/>
      <c r="EZ12" s="31"/>
      <c r="FA12" s="31"/>
      <c r="FB12" s="31"/>
      <c r="FC12" s="32"/>
      <c r="FD12" s="31"/>
      <c r="FE12" s="32"/>
      <c r="FF12" s="33"/>
      <c r="FG12" s="32"/>
      <c r="FH12" s="31"/>
      <c r="FI12" s="32"/>
      <c r="FJ12" s="34"/>
      <c r="FK12" s="34"/>
      <c r="FL12" s="34"/>
      <c r="FM12" s="35"/>
      <c r="FN12" s="33"/>
      <c r="FP12" s="24"/>
      <c r="FQ12" s="30"/>
      <c r="FR12" s="31"/>
      <c r="FS12" s="31"/>
      <c r="FT12" s="31"/>
      <c r="FU12" s="31"/>
      <c r="FV12" s="32"/>
      <c r="FW12" s="31"/>
      <c r="FX12" s="32"/>
      <c r="FY12" s="33"/>
      <c r="FZ12" s="32"/>
      <c r="GA12" s="31"/>
      <c r="GB12" s="32"/>
      <c r="GC12" s="34"/>
      <c r="GD12" s="34"/>
      <c r="GE12" s="34"/>
      <c r="GF12" s="35"/>
      <c r="GG12" s="33"/>
      <c r="GI12" s="24"/>
      <c r="GJ12" s="30"/>
      <c r="GK12" s="31"/>
      <c r="GL12" s="31"/>
      <c r="GM12" s="31"/>
      <c r="GN12" s="31"/>
      <c r="GO12" s="32"/>
      <c r="GP12" s="31"/>
      <c r="GQ12" s="32"/>
      <c r="GR12" s="33"/>
      <c r="GS12" s="32"/>
      <c r="GT12" s="31"/>
      <c r="GU12" s="32"/>
      <c r="GV12" s="34"/>
      <c r="GW12" s="34"/>
      <c r="GX12" s="34"/>
      <c r="GY12" s="35"/>
      <c r="GZ12" s="33"/>
      <c r="HB12" s="24"/>
      <c r="HC12" s="30" t="s">
        <v>37</v>
      </c>
      <c r="HD12" s="31">
        <f>SUM(HD6:HD11)</f>
        <v>2080</v>
      </c>
      <c r="HE12" s="31">
        <f t="shared" ref="HE12" si="6">SUM(HE6:HE11)</f>
        <v>2080</v>
      </c>
      <c r="HF12" s="31">
        <f>SUM(HF6:HF11)</f>
        <v>0</v>
      </c>
      <c r="HG12" s="31">
        <f t="shared" ref="HG12" si="7">SUM(HG6:HG11)</f>
        <v>2240</v>
      </c>
      <c r="HH12" s="32">
        <f>(HH6*HS6+HH7*HS7+HH8*HS8+HH9*HS9+HH10*HS10+HH11*HS11)/HS12</f>
        <v>31.887802883357395</v>
      </c>
      <c r="HI12" s="31">
        <f t="shared" ref="HI12" si="8">SUM(HI6:HI11)</f>
        <v>0</v>
      </c>
      <c r="HJ12" s="32">
        <f>(HJ6*HS6+HJ7*HS7+HJ8*HS8+HJ9*HS9+HJ10*HS10+HJ11*HS11)/HS12</f>
        <v>0</v>
      </c>
      <c r="HK12" s="33">
        <f>SUM(HK6:HK11)</f>
        <v>0</v>
      </c>
      <c r="HL12" s="32">
        <f>(HL6*HS6+HL7*HS7+HL8*HS8+HL9*HS9+HL10*HS10+HL11*HS11)/HS12</f>
        <v>0</v>
      </c>
      <c r="HM12" s="31">
        <f>SUM(HM6:HM11)</f>
        <v>0</v>
      </c>
      <c r="HN12" s="32">
        <f>(HN6*HS6+HN7*HS7+HN8*HS8+HN9*HS9+HN10*HS10+HN11*HS11)/HS12</f>
        <v>68.112197116642605</v>
      </c>
      <c r="HO12" s="34">
        <f>(HO6*HS6+HO7*HS7+HO8*HS8+HO9*HS9+HO10*HS10+HO11*HS11)/HS12</f>
        <v>68.112197116642605</v>
      </c>
      <c r="HP12" s="34">
        <f>(HP6*HS6+HP7*HS7+HP8*HS8+HP9*HS9+HP10*HS10+HP11*HS11)/HS12</f>
        <v>31.887802883357395</v>
      </c>
      <c r="HQ12" s="34">
        <f>(HQ6*HS6+HQ7*HS7+HQ8*HS8+HQ9*HS9+HQ10*HS10+HQ11*HS11)/HS12</f>
        <v>68.112197116642605</v>
      </c>
      <c r="HR12" s="35">
        <f>SUM(HR6:HR11)</f>
        <v>220718</v>
      </c>
      <c r="HS12" s="33">
        <f>SUM(HS6:HS11)</f>
        <v>450.07031156667006</v>
      </c>
    </row>
    <row r="13" spans="1:227" x14ac:dyDescent="0.3">
      <c r="A13" s="43"/>
      <c r="B13" s="44"/>
      <c r="C13" s="13"/>
      <c r="D13" s="13"/>
      <c r="E13" s="13"/>
      <c r="F13" s="13"/>
      <c r="G13" s="13"/>
      <c r="H13" s="13"/>
      <c r="I13" s="13"/>
      <c r="J13" s="13"/>
      <c r="K13" s="13"/>
      <c r="L13" s="15"/>
      <c r="M13" s="13"/>
      <c r="N13" s="13"/>
      <c r="O13" s="45"/>
      <c r="P13" s="13"/>
      <c r="Q13" s="95"/>
      <c r="R13" s="95"/>
      <c r="T13" s="43"/>
      <c r="U13" s="44"/>
      <c r="V13" s="13"/>
      <c r="W13" s="13"/>
      <c r="X13" s="13"/>
      <c r="Y13" s="13"/>
      <c r="Z13" s="13"/>
      <c r="AA13" s="13"/>
      <c r="AB13" s="13"/>
      <c r="AC13" s="13"/>
      <c r="AD13" s="13"/>
      <c r="AE13" s="15"/>
      <c r="AF13" s="13"/>
      <c r="AG13" s="13"/>
      <c r="AH13" s="45"/>
      <c r="AI13" s="13"/>
      <c r="AJ13" s="95"/>
      <c r="AK13" s="95"/>
      <c r="AM13" s="43"/>
      <c r="AN13" s="44"/>
      <c r="AO13" s="13"/>
      <c r="AP13" s="13"/>
      <c r="AQ13" s="13"/>
      <c r="AR13" s="13"/>
      <c r="AS13" s="13"/>
      <c r="AT13" s="13"/>
      <c r="AU13" s="13"/>
      <c r="AV13" s="13"/>
      <c r="AW13" s="13"/>
      <c r="AX13" s="15"/>
      <c r="AY13" s="13"/>
      <c r="AZ13" s="13"/>
      <c r="BA13" s="45"/>
      <c r="BB13" s="13"/>
      <c r="BC13" s="95"/>
      <c r="BD13" s="95"/>
      <c r="BF13" s="43"/>
      <c r="BG13" s="44"/>
      <c r="BH13" s="13"/>
      <c r="BI13" s="13"/>
      <c r="BJ13" s="13"/>
      <c r="BK13" s="13"/>
      <c r="BL13" s="13"/>
      <c r="BM13" s="13"/>
      <c r="BN13" s="13"/>
      <c r="BO13" s="13"/>
      <c r="BP13" s="13"/>
      <c r="BQ13" s="15"/>
      <c r="BR13" s="13"/>
      <c r="BS13" s="13"/>
      <c r="BT13" s="45"/>
      <c r="BU13" s="13"/>
      <c r="BV13" s="95"/>
      <c r="BW13" s="95"/>
      <c r="BY13" s="43"/>
      <c r="BZ13" s="44"/>
      <c r="CA13" s="13"/>
      <c r="CB13" s="13"/>
      <c r="CC13" s="13"/>
      <c r="CD13" s="13"/>
      <c r="CE13" s="13"/>
      <c r="CF13" s="13"/>
      <c r="CG13" s="13"/>
      <c r="CH13" s="13"/>
      <c r="CI13" s="13"/>
      <c r="CJ13" s="15"/>
      <c r="CK13" s="13"/>
      <c r="CL13" s="13"/>
      <c r="CM13" s="45"/>
      <c r="CN13" s="13"/>
      <c r="CO13" s="95"/>
      <c r="CP13" s="95"/>
      <c r="CR13" s="43"/>
      <c r="CS13" s="44"/>
      <c r="CT13" s="13"/>
      <c r="CU13" s="13"/>
      <c r="CV13" s="13"/>
      <c r="CW13" s="13"/>
      <c r="CX13" s="13"/>
      <c r="CY13" s="13"/>
      <c r="CZ13" s="13"/>
      <c r="DA13" s="13"/>
      <c r="DB13" s="13"/>
      <c r="DC13" s="15"/>
      <c r="DD13" s="13"/>
      <c r="DE13" s="13"/>
      <c r="DF13" s="45"/>
      <c r="DG13" s="13"/>
      <c r="DH13" s="95"/>
      <c r="DI13" s="95"/>
      <c r="DK13" s="43"/>
      <c r="DL13" s="44"/>
      <c r="DM13" s="13"/>
      <c r="DN13" s="13"/>
      <c r="DO13" s="13"/>
      <c r="DP13" s="13"/>
      <c r="DQ13" s="13"/>
      <c r="DR13" s="13"/>
      <c r="DS13" s="13"/>
      <c r="DT13" s="13"/>
      <c r="DU13" s="13"/>
      <c r="DV13" s="15"/>
      <c r="DW13" s="13"/>
      <c r="DX13" s="13"/>
      <c r="DY13" s="45"/>
      <c r="DZ13" s="13"/>
      <c r="EA13" s="95"/>
      <c r="EB13" s="95"/>
      <c r="ED13" s="43"/>
      <c r="EE13" s="44"/>
      <c r="EF13" s="13"/>
      <c r="EG13" s="13"/>
      <c r="EH13" s="13"/>
      <c r="EI13" s="13"/>
      <c r="EJ13" s="13"/>
      <c r="EK13" s="13"/>
      <c r="EL13" s="13"/>
      <c r="EM13" s="13"/>
      <c r="EN13" s="13"/>
      <c r="EO13" s="15"/>
      <c r="EP13" s="13"/>
      <c r="EQ13" s="13"/>
      <c r="ER13" s="45"/>
      <c r="ES13" s="13"/>
      <c r="ET13" s="95"/>
      <c r="EU13" s="95"/>
      <c r="EW13" s="43"/>
      <c r="EX13" s="44"/>
      <c r="EY13" s="13"/>
      <c r="EZ13" s="13"/>
      <c r="FA13" s="13"/>
      <c r="FB13" s="13"/>
      <c r="FC13" s="13"/>
      <c r="FD13" s="13"/>
      <c r="FE13" s="13"/>
      <c r="FF13" s="13"/>
      <c r="FG13" s="13"/>
      <c r="FH13" s="15"/>
      <c r="FI13" s="13"/>
      <c r="FJ13" s="13"/>
      <c r="FK13" s="45"/>
      <c r="FL13" s="13"/>
      <c r="FM13" s="95"/>
      <c r="FN13" s="95"/>
      <c r="FP13" s="43"/>
      <c r="FQ13" s="44"/>
      <c r="FR13" s="13"/>
      <c r="FS13" s="13"/>
      <c r="FT13" s="13"/>
      <c r="FU13" s="13"/>
      <c r="FV13" s="13"/>
      <c r="FW13" s="13"/>
      <c r="FX13" s="13"/>
      <c r="FY13" s="13"/>
      <c r="FZ13" s="13"/>
      <c r="GA13" s="15"/>
      <c r="GB13" s="13"/>
      <c r="GC13" s="13"/>
      <c r="GD13" s="45"/>
      <c r="GE13" s="13"/>
      <c r="GF13" s="95"/>
      <c r="GG13" s="95"/>
      <c r="GI13" s="43"/>
      <c r="GJ13" s="44"/>
      <c r="GK13" s="13"/>
      <c r="GL13" s="13"/>
      <c r="GM13" s="13"/>
      <c r="GN13" s="13"/>
      <c r="GO13" s="13"/>
      <c r="GP13" s="13"/>
      <c r="GQ13" s="13"/>
      <c r="GR13" s="13"/>
      <c r="GS13" s="13"/>
      <c r="GT13" s="15"/>
      <c r="GU13" s="13"/>
      <c r="GV13" s="13"/>
      <c r="GW13" s="45"/>
      <c r="GX13" s="13"/>
      <c r="GY13" s="95"/>
      <c r="GZ13" s="95"/>
      <c r="HB13" s="43" t="s">
        <v>38</v>
      </c>
      <c r="HC13" s="44">
        <v>3</v>
      </c>
      <c r="HD13" s="13">
        <f>[2]DISP_JUN!$C$30</f>
        <v>0</v>
      </c>
      <c r="HE13" s="13">
        <f>[2]DISP_JUN!$D$30</f>
        <v>0</v>
      </c>
      <c r="HF13" s="13">
        <f>[2]DISP_JUN!$E$30</f>
        <v>0</v>
      </c>
      <c r="HG13" s="13">
        <f>[2]DISP_JUN!$F$30</f>
        <v>0</v>
      </c>
      <c r="HH13" s="13">
        <f>(HG13/$HC$4)*100</f>
        <v>0</v>
      </c>
      <c r="HI13" s="13">
        <f>[2]DISP_JUN!$G$30</f>
        <v>720</v>
      </c>
      <c r="HJ13" s="13">
        <f>(HI13/$HC$4)*100</f>
        <v>100</v>
      </c>
      <c r="HK13" s="13">
        <f>[2]DISP_JUN!$H$30</f>
        <v>0</v>
      </c>
      <c r="HL13" s="13">
        <f>(HK13/$HC$4)*100</f>
        <v>0</v>
      </c>
      <c r="HM13" s="15"/>
      <c r="HN13" s="13">
        <f>(HD13/$HC$4)*100</f>
        <v>0</v>
      </c>
      <c r="HO13" s="13">
        <f>((HD13-HM13)/$HC$4)*100</f>
        <v>0</v>
      </c>
      <c r="HP13" s="45">
        <f t="shared" ref="HP13:HP14" si="9">IF((AND(HE13=0,HG13=0)),0,(HG13+HM13)/(HE13+HG13)*100)</f>
        <v>0</v>
      </c>
      <c r="HQ13" s="13" t="e">
        <f>(HR13/($HC$4*HS13))*100</f>
        <v>#DIV/0!</v>
      </c>
      <c r="HR13" s="95">
        <f>[2]DISP_JUN!$M$30</f>
        <v>0</v>
      </c>
      <c r="HS13" s="95">
        <f>[2]DISP_JUN!$O$30</f>
        <v>0</v>
      </c>
    </row>
    <row r="14" spans="1:227" x14ac:dyDescent="0.3">
      <c r="A14" s="43"/>
      <c r="B14" s="44"/>
      <c r="C14" s="13"/>
      <c r="D14" s="13"/>
      <c r="E14" s="13"/>
      <c r="F14" s="13"/>
      <c r="G14" s="13"/>
      <c r="H14" s="13"/>
      <c r="I14" s="13"/>
      <c r="J14" s="13"/>
      <c r="K14" s="13"/>
      <c r="L14" s="15"/>
      <c r="M14" s="15"/>
      <c r="N14" s="13"/>
      <c r="O14" s="45"/>
      <c r="P14" s="13"/>
      <c r="Q14" s="95"/>
      <c r="R14" s="95"/>
      <c r="T14" s="43"/>
      <c r="U14" s="44"/>
      <c r="V14" s="13"/>
      <c r="W14" s="13"/>
      <c r="X14" s="13"/>
      <c r="Y14" s="13"/>
      <c r="Z14" s="13"/>
      <c r="AA14" s="13"/>
      <c r="AB14" s="13"/>
      <c r="AC14" s="13"/>
      <c r="AD14" s="13"/>
      <c r="AE14" s="15"/>
      <c r="AF14" s="15"/>
      <c r="AG14" s="13"/>
      <c r="AH14" s="45"/>
      <c r="AI14" s="13"/>
      <c r="AJ14" s="95"/>
      <c r="AK14" s="95"/>
      <c r="AM14" s="43"/>
      <c r="AN14" s="44"/>
      <c r="AO14" s="13"/>
      <c r="AP14" s="13"/>
      <c r="AQ14" s="13"/>
      <c r="AR14" s="13"/>
      <c r="AS14" s="13"/>
      <c r="AT14" s="13"/>
      <c r="AU14" s="13"/>
      <c r="AV14" s="13"/>
      <c r="AW14" s="13"/>
      <c r="AX14" s="15"/>
      <c r="AY14" s="15"/>
      <c r="AZ14" s="13"/>
      <c r="BA14" s="45"/>
      <c r="BB14" s="13"/>
      <c r="BC14" s="95"/>
      <c r="BD14" s="95"/>
      <c r="BF14" s="43"/>
      <c r="BG14" s="44"/>
      <c r="BH14" s="13"/>
      <c r="BI14" s="13"/>
      <c r="BJ14" s="13"/>
      <c r="BK14" s="13"/>
      <c r="BL14" s="13"/>
      <c r="BM14" s="13"/>
      <c r="BN14" s="13"/>
      <c r="BO14" s="13"/>
      <c r="BP14" s="13"/>
      <c r="BQ14" s="15"/>
      <c r="BR14" s="15"/>
      <c r="BS14" s="13"/>
      <c r="BT14" s="45"/>
      <c r="BU14" s="13"/>
      <c r="BV14" s="95"/>
      <c r="BW14" s="95"/>
      <c r="BY14" s="43"/>
      <c r="BZ14" s="44"/>
      <c r="CA14" s="13"/>
      <c r="CB14" s="13"/>
      <c r="CC14" s="13"/>
      <c r="CD14" s="13"/>
      <c r="CE14" s="13"/>
      <c r="CF14" s="13"/>
      <c r="CG14" s="13"/>
      <c r="CH14" s="13"/>
      <c r="CI14" s="13"/>
      <c r="CJ14" s="15"/>
      <c r="CK14" s="15"/>
      <c r="CL14" s="13"/>
      <c r="CM14" s="45"/>
      <c r="CN14" s="13"/>
      <c r="CO14" s="95"/>
      <c r="CP14" s="95"/>
      <c r="CR14" s="43"/>
      <c r="CS14" s="44"/>
      <c r="CT14" s="13"/>
      <c r="CU14" s="13"/>
      <c r="CV14" s="13"/>
      <c r="CW14" s="13"/>
      <c r="CX14" s="13"/>
      <c r="CY14" s="13"/>
      <c r="CZ14" s="13"/>
      <c r="DA14" s="13"/>
      <c r="DB14" s="13"/>
      <c r="DC14" s="15"/>
      <c r="DD14" s="15"/>
      <c r="DE14" s="13"/>
      <c r="DF14" s="45"/>
      <c r="DG14" s="13"/>
      <c r="DH14" s="95"/>
      <c r="DI14" s="95"/>
      <c r="DK14" s="43"/>
      <c r="DL14" s="44"/>
      <c r="DM14" s="13"/>
      <c r="DN14" s="13"/>
      <c r="DO14" s="13"/>
      <c r="DP14" s="13"/>
      <c r="DQ14" s="13"/>
      <c r="DR14" s="13"/>
      <c r="DS14" s="13"/>
      <c r="DT14" s="13"/>
      <c r="DU14" s="13"/>
      <c r="DV14" s="15"/>
      <c r="DW14" s="15"/>
      <c r="DX14" s="13"/>
      <c r="DY14" s="45"/>
      <c r="DZ14" s="13"/>
      <c r="EA14" s="95"/>
      <c r="EB14" s="95"/>
      <c r="ED14" s="43"/>
      <c r="EE14" s="44"/>
      <c r="EF14" s="13"/>
      <c r="EG14" s="13"/>
      <c r="EH14" s="13"/>
      <c r="EI14" s="13"/>
      <c r="EJ14" s="13"/>
      <c r="EK14" s="13"/>
      <c r="EL14" s="13"/>
      <c r="EM14" s="13"/>
      <c r="EN14" s="13"/>
      <c r="EO14" s="15"/>
      <c r="EP14" s="15"/>
      <c r="EQ14" s="13"/>
      <c r="ER14" s="45"/>
      <c r="ES14" s="13"/>
      <c r="ET14" s="95"/>
      <c r="EU14" s="95"/>
      <c r="EW14" s="43"/>
      <c r="EX14" s="44"/>
      <c r="EY14" s="13"/>
      <c r="EZ14" s="13"/>
      <c r="FA14" s="13"/>
      <c r="FB14" s="13"/>
      <c r="FC14" s="13"/>
      <c r="FD14" s="13"/>
      <c r="FE14" s="13"/>
      <c r="FF14" s="13"/>
      <c r="FG14" s="13"/>
      <c r="FH14" s="15"/>
      <c r="FI14" s="15"/>
      <c r="FJ14" s="13"/>
      <c r="FK14" s="45"/>
      <c r="FL14" s="13"/>
      <c r="FM14" s="95"/>
      <c r="FN14" s="95"/>
      <c r="FP14" s="43"/>
      <c r="FQ14" s="44"/>
      <c r="FR14" s="13"/>
      <c r="FS14" s="13"/>
      <c r="FT14" s="13"/>
      <c r="FU14" s="13"/>
      <c r="FV14" s="13"/>
      <c r="FW14" s="13"/>
      <c r="FX14" s="13"/>
      <c r="FY14" s="13"/>
      <c r="FZ14" s="13"/>
      <c r="GA14" s="15"/>
      <c r="GB14" s="15"/>
      <c r="GC14" s="13"/>
      <c r="GD14" s="45"/>
      <c r="GE14" s="13"/>
      <c r="GF14" s="95"/>
      <c r="GG14" s="95"/>
      <c r="GI14" s="43"/>
      <c r="GJ14" s="44"/>
      <c r="GK14" s="13"/>
      <c r="GL14" s="13"/>
      <c r="GM14" s="13"/>
      <c r="GN14" s="13"/>
      <c r="GO14" s="13"/>
      <c r="GP14" s="13"/>
      <c r="GQ14" s="13"/>
      <c r="GR14" s="13"/>
      <c r="GS14" s="13"/>
      <c r="GT14" s="15"/>
      <c r="GU14" s="15"/>
      <c r="GV14" s="13"/>
      <c r="GW14" s="45"/>
      <c r="GX14" s="13"/>
      <c r="GY14" s="95"/>
      <c r="GZ14" s="95"/>
      <c r="HB14" s="43" t="s">
        <v>39</v>
      </c>
      <c r="HC14" s="44">
        <v>4</v>
      </c>
      <c r="HD14" s="13">
        <f>[2]DISP_JUN!$C$32</f>
        <v>0</v>
      </c>
      <c r="HE14" s="13">
        <f>[2]DISP_JUN!$D$32</f>
        <v>0</v>
      </c>
      <c r="HF14" s="13">
        <f>[2]DISP_JUN!$E$32</f>
        <v>0</v>
      </c>
      <c r="HG14" s="13">
        <f>[2]DISP_JUN!$F$32</f>
        <v>720</v>
      </c>
      <c r="HH14" s="13">
        <f>(HG14/$HC$4)*100</f>
        <v>100</v>
      </c>
      <c r="HI14" s="13">
        <f>[2]DISP_JUN!$G$32</f>
        <v>0</v>
      </c>
      <c r="HJ14" s="13">
        <f>(HI14/$HC$4)*100</f>
        <v>0</v>
      </c>
      <c r="HK14" s="13">
        <f>[2]DISP_JUN!$H$32</f>
        <v>0</v>
      </c>
      <c r="HL14" s="13">
        <f>(HK14/$HC$4)*100</f>
        <v>0</v>
      </c>
      <c r="HM14" s="15"/>
      <c r="HN14" s="15">
        <f>(HD14/$HC$4)*100</f>
        <v>0</v>
      </c>
      <c r="HO14" s="13">
        <f>((HD14-HM14)/$HC$4)*100</f>
        <v>0</v>
      </c>
      <c r="HP14" s="45">
        <f t="shared" si="9"/>
        <v>100</v>
      </c>
      <c r="HQ14" s="13" t="e">
        <f>(HR14/($HC$4*HS14))*100</f>
        <v>#DIV/0!</v>
      </c>
      <c r="HR14" s="95">
        <f>[2]DISP_JUN!$M$32</f>
        <v>0</v>
      </c>
      <c r="HS14" s="95">
        <f>[2]DISP_JUN!$O$32</f>
        <v>0</v>
      </c>
    </row>
    <row r="15" spans="1:227" x14ac:dyDescent="0.3">
      <c r="A15" s="43"/>
      <c r="B15" s="51"/>
      <c r="C15" s="52"/>
      <c r="D15" s="52"/>
      <c r="E15" s="52"/>
      <c r="F15" s="52"/>
      <c r="G15" s="53"/>
      <c r="H15" s="52"/>
      <c r="I15" s="53"/>
      <c r="J15" s="53"/>
      <c r="K15" s="53"/>
      <c r="L15" s="52"/>
      <c r="M15" s="53"/>
      <c r="N15" s="14"/>
      <c r="O15" s="14"/>
      <c r="P15" s="14"/>
      <c r="Q15" s="54"/>
      <c r="R15" s="55"/>
      <c r="T15" s="43"/>
      <c r="U15" s="51"/>
      <c r="V15" s="52"/>
      <c r="W15" s="52"/>
      <c r="X15" s="52"/>
      <c r="Y15" s="52"/>
      <c r="Z15" s="53"/>
      <c r="AA15" s="52"/>
      <c r="AB15" s="53"/>
      <c r="AC15" s="53"/>
      <c r="AD15" s="53"/>
      <c r="AE15" s="52"/>
      <c r="AF15" s="53"/>
      <c r="AG15" s="14"/>
      <c r="AH15" s="14"/>
      <c r="AI15" s="14"/>
      <c r="AJ15" s="54"/>
      <c r="AK15" s="55"/>
      <c r="AM15" s="43"/>
      <c r="AN15" s="51"/>
      <c r="AO15" s="52"/>
      <c r="AP15" s="52"/>
      <c r="AQ15" s="52"/>
      <c r="AR15" s="52"/>
      <c r="AS15" s="53"/>
      <c r="AT15" s="52"/>
      <c r="AU15" s="53"/>
      <c r="AV15" s="53"/>
      <c r="AW15" s="53"/>
      <c r="AX15" s="52"/>
      <c r="AY15" s="53"/>
      <c r="AZ15" s="14"/>
      <c r="BA15" s="14"/>
      <c r="BB15" s="14"/>
      <c r="BC15" s="54"/>
      <c r="BD15" s="55"/>
      <c r="BF15" s="43"/>
      <c r="BG15" s="51"/>
      <c r="BH15" s="52"/>
      <c r="BI15" s="52"/>
      <c r="BJ15" s="52"/>
      <c r="BK15" s="52"/>
      <c r="BL15" s="53"/>
      <c r="BM15" s="52"/>
      <c r="BN15" s="53"/>
      <c r="BO15" s="53"/>
      <c r="BP15" s="53"/>
      <c r="BQ15" s="52"/>
      <c r="BR15" s="53"/>
      <c r="BS15" s="14"/>
      <c r="BT15" s="14"/>
      <c r="BU15" s="14"/>
      <c r="BV15" s="54"/>
      <c r="BW15" s="55"/>
      <c r="BY15" s="43"/>
      <c r="BZ15" s="51"/>
      <c r="CA15" s="52"/>
      <c r="CB15" s="52"/>
      <c r="CC15" s="52"/>
      <c r="CD15" s="52"/>
      <c r="CE15" s="53"/>
      <c r="CF15" s="52"/>
      <c r="CG15" s="53"/>
      <c r="CH15" s="53"/>
      <c r="CI15" s="53"/>
      <c r="CJ15" s="52"/>
      <c r="CK15" s="53"/>
      <c r="CL15" s="14"/>
      <c r="CM15" s="14"/>
      <c r="CN15" s="14"/>
      <c r="CO15" s="54"/>
      <c r="CP15" s="55"/>
      <c r="CR15" s="43"/>
      <c r="CS15" s="51"/>
      <c r="CT15" s="52"/>
      <c r="CU15" s="52"/>
      <c r="CV15" s="52"/>
      <c r="CW15" s="52"/>
      <c r="CX15" s="53"/>
      <c r="CY15" s="52"/>
      <c r="CZ15" s="53"/>
      <c r="DA15" s="53"/>
      <c r="DB15" s="53"/>
      <c r="DC15" s="52"/>
      <c r="DD15" s="53"/>
      <c r="DE15" s="14"/>
      <c r="DF15" s="14"/>
      <c r="DG15" s="14"/>
      <c r="DH15" s="54"/>
      <c r="DI15" s="55"/>
      <c r="DK15" s="43"/>
      <c r="DL15" s="51"/>
      <c r="DM15" s="52"/>
      <c r="DN15" s="52"/>
      <c r="DO15" s="52"/>
      <c r="DP15" s="52"/>
      <c r="DQ15" s="53"/>
      <c r="DR15" s="52"/>
      <c r="DS15" s="53"/>
      <c r="DT15" s="53"/>
      <c r="DU15" s="53"/>
      <c r="DV15" s="52"/>
      <c r="DW15" s="53"/>
      <c r="DX15" s="14"/>
      <c r="DY15" s="14"/>
      <c r="DZ15" s="14"/>
      <c r="EA15" s="54"/>
      <c r="EB15" s="55"/>
      <c r="ED15" s="43"/>
      <c r="EE15" s="51"/>
      <c r="EF15" s="52"/>
      <c r="EG15" s="52"/>
      <c r="EH15" s="52"/>
      <c r="EI15" s="52"/>
      <c r="EJ15" s="53"/>
      <c r="EK15" s="52"/>
      <c r="EL15" s="53"/>
      <c r="EM15" s="53"/>
      <c r="EN15" s="53"/>
      <c r="EO15" s="52"/>
      <c r="EP15" s="53"/>
      <c r="EQ15" s="14"/>
      <c r="ER15" s="14"/>
      <c r="ES15" s="14"/>
      <c r="ET15" s="54"/>
      <c r="EU15" s="55"/>
      <c r="EW15" s="43"/>
      <c r="EX15" s="51"/>
      <c r="EY15" s="52"/>
      <c r="EZ15" s="52"/>
      <c r="FA15" s="52"/>
      <c r="FB15" s="52"/>
      <c r="FC15" s="53"/>
      <c r="FD15" s="52"/>
      <c r="FE15" s="53"/>
      <c r="FF15" s="53"/>
      <c r="FG15" s="53"/>
      <c r="FH15" s="52"/>
      <c r="FI15" s="53"/>
      <c r="FJ15" s="14"/>
      <c r="FK15" s="14"/>
      <c r="FL15" s="14"/>
      <c r="FM15" s="54"/>
      <c r="FN15" s="55"/>
      <c r="FP15" s="43"/>
      <c r="FQ15" s="51"/>
      <c r="FR15" s="52"/>
      <c r="FS15" s="52"/>
      <c r="FT15" s="52"/>
      <c r="FU15" s="52"/>
      <c r="FV15" s="53"/>
      <c r="FW15" s="52"/>
      <c r="FX15" s="53"/>
      <c r="FY15" s="53"/>
      <c r="FZ15" s="53"/>
      <c r="GA15" s="52"/>
      <c r="GB15" s="53"/>
      <c r="GC15" s="14"/>
      <c r="GD15" s="14"/>
      <c r="GE15" s="14"/>
      <c r="GF15" s="54"/>
      <c r="GG15" s="55"/>
      <c r="GI15" s="43"/>
      <c r="GJ15" s="51"/>
      <c r="GK15" s="52"/>
      <c r="GL15" s="52"/>
      <c r="GM15" s="52"/>
      <c r="GN15" s="52"/>
      <c r="GO15" s="53"/>
      <c r="GP15" s="52"/>
      <c r="GQ15" s="53"/>
      <c r="GR15" s="53"/>
      <c r="GS15" s="53"/>
      <c r="GT15" s="52"/>
      <c r="GU15" s="53"/>
      <c r="GV15" s="14"/>
      <c r="GW15" s="14"/>
      <c r="GX15" s="14"/>
      <c r="GY15" s="54"/>
      <c r="GZ15" s="55"/>
      <c r="HB15" s="43"/>
      <c r="HC15" s="51" t="s">
        <v>37</v>
      </c>
      <c r="HD15" s="52">
        <f>SUM(HD13:HD14)</f>
        <v>0</v>
      </c>
      <c r="HE15" s="52">
        <f t="shared" ref="HE15" si="10">SUM(HE13:HE14)</f>
        <v>0</v>
      </c>
      <c r="HF15" s="52">
        <f>SUM(HF13:HF14)</f>
        <v>0</v>
      </c>
      <c r="HG15" s="52">
        <f t="shared" ref="HG15" si="11">SUM(HG13:HG14)</f>
        <v>720</v>
      </c>
      <c r="HH15" s="53" t="e">
        <f>(HH13*HS13+HH14*HS14)/HS15</f>
        <v>#DIV/0!</v>
      </c>
      <c r="HI15" s="52">
        <f t="shared" ref="HI15" si="12">SUM(HI13:HI14)</f>
        <v>720</v>
      </c>
      <c r="HJ15" s="53" t="e">
        <f>(HJ13*HS13+HJ14*HS14)/HS15</f>
        <v>#DIV/0!</v>
      </c>
      <c r="HK15" s="53">
        <f>SUM(HK13:HK14)</f>
        <v>0</v>
      </c>
      <c r="HL15" s="53" t="e">
        <f>(HL13*HS13+HL14*HS14)/HS15</f>
        <v>#DIV/0!</v>
      </c>
      <c r="HM15" s="52">
        <f t="shared" ref="HM15" si="13">SUM(HM13:HM14)</f>
        <v>0</v>
      </c>
      <c r="HN15" s="53" t="e">
        <f>(HN13*HS13+HN14*HS14)/HS15</f>
        <v>#DIV/0!</v>
      </c>
      <c r="HO15" s="14" t="e">
        <f>(HO13*HS13+HO14*HS14)/HS15</f>
        <v>#DIV/0!</v>
      </c>
      <c r="HP15" s="14" t="e">
        <f>(HP13*HS13+HP14*HS14)/HS15</f>
        <v>#DIV/0!</v>
      </c>
      <c r="HQ15" s="14" t="e">
        <f>(HQ13*HS13+HQ14*HS14)/HS15</f>
        <v>#DIV/0!</v>
      </c>
      <c r="HR15" s="54">
        <f>SUM(HR13:HR14)</f>
        <v>0</v>
      </c>
      <c r="HS15" s="55">
        <f>SUM(HS13:HS14)</f>
        <v>0</v>
      </c>
    </row>
    <row r="16" spans="1:227" x14ac:dyDescent="0.3">
      <c r="A16" s="23"/>
      <c r="B16" s="24"/>
      <c r="C16" s="12"/>
      <c r="D16" s="12"/>
      <c r="E16" s="12"/>
      <c r="F16" s="12"/>
      <c r="G16" s="12"/>
      <c r="H16" s="12"/>
      <c r="I16" s="12"/>
      <c r="J16" s="12"/>
      <c r="K16" s="12"/>
      <c r="L16" s="25"/>
      <c r="M16" s="12"/>
      <c r="N16" s="12"/>
      <c r="O16" s="27"/>
      <c r="P16" s="12"/>
      <c r="Q16" s="113"/>
      <c r="R16" s="113"/>
      <c r="T16" s="23"/>
      <c r="U16" s="24"/>
      <c r="V16" s="12"/>
      <c r="W16" s="12"/>
      <c r="X16" s="12"/>
      <c r="Y16" s="12"/>
      <c r="Z16" s="12"/>
      <c r="AA16" s="12"/>
      <c r="AB16" s="12"/>
      <c r="AC16" s="12"/>
      <c r="AD16" s="12"/>
      <c r="AE16" s="25"/>
      <c r="AF16" s="12"/>
      <c r="AG16" s="12"/>
      <c r="AH16" s="27"/>
      <c r="AI16" s="12"/>
      <c r="AJ16" s="113"/>
      <c r="AK16" s="113"/>
      <c r="AM16" s="23"/>
      <c r="AN16" s="24"/>
      <c r="AO16" s="12"/>
      <c r="AP16" s="12"/>
      <c r="AQ16" s="12"/>
      <c r="AR16" s="12"/>
      <c r="AS16" s="12"/>
      <c r="AT16" s="12"/>
      <c r="AU16" s="12"/>
      <c r="AV16" s="12"/>
      <c r="AW16" s="12"/>
      <c r="AX16" s="25"/>
      <c r="AY16" s="12"/>
      <c r="AZ16" s="12"/>
      <c r="BA16" s="27"/>
      <c r="BB16" s="12"/>
      <c r="BC16" s="113"/>
      <c r="BD16" s="113"/>
      <c r="BF16" s="23"/>
      <c r="BG16" s="24"/>
      <c r="BH16" s="12"/>
      <c r="BI16" s="12"/>
      <c r="BJ16" s="12"/>
      <c r="BK16" s="12"/>
      <c r="BL16" s="12"/>
      <c r="BM16" s="12"/>
      <c r="BN16" s="12"/>
      <c r="BO16" s="12"/>
      <c r="BP16" s="12"/>
      <c r="BQ16" s="25"/>
      <c r="BR16" s="12"/>
      <c r="BS16" s="12"/>
      <c r="BT16" s="27"/>
      <c r="BU16" s="12"/>
      <c r="BV16" s="113"/>
      <c r="BW16" s="113"/>
      <c r="BY16" s="23"/>
      <c r="BZ16" s="24"/>
      <c r="CA16" s="12"/>
      <c r="CB16" s="12"/>
      <c r="CC16" s="12"/>
      <c r="CD16" s="12"/>
      <c r="CE16" s="12"/>
      <c r="CF16" s="12"/>
      <c r="CG16" s="12"/>
      <c r="CH16" s="12"/>
      <c r="CI16" s="12"/>
      <c r="CJ16" s="25"/>
      <c r="CK16" s="12"/>
      <c r="CL16" s="12"/>
      <c r="CM16" s="27"/>
      <c r="CN16" s="12"/>
      <c r="CO16" s="113"/>
      <c r="CP16" s="113"/>
      <c r="CR16" s="23"/>
      <c r="CS16" s="24"/>
      <c r="CT16" s="12"/>
      <c r="CU16" s="12"/>
      <c r="CV16" s="12"/>
      <c r="CW16" s="12"/>
      <c r="CX16" s="12"/>
      <c r="CY16" s="12"/>
      <c r="CZ16" s="12"/>
      <c r="DA16" s="12"/>
      <c r="DB16" s="12"/>
      <c r="DC16" s="25"/>
      <c r="DD16" s="12"/>
      <c r="DE16" s="12"/>
      <c r="DF16" s="27"/>
      <c r="DG16" s="12"/>
      <c r="DH16" s="113"/>
      <c r="DI16" s="113"/>
      <c r="DK16" s="23"/>
      <c r="DL16" s="24"/>
      <c r="DM16" s="12"/>
      <c r="DN16" s="12"/>
      <c r="DO16" s="12"/>
      <c r="DP16" s="12"/>
      <c r="DQ16" s="12"/>
      <c r="DR16" s="12"/>
      <c r="DS16" s="12"/>
      <c r="DT16" s="12"/>
      <c r="DU16" s="12"/>
      <c r="DV16" s="25"/>
      <c r="DW16" s="12"/>
      <c r="DX16" s="12"/>
      <c r="DY16" s="27"/>
      <c r="DZ16" s="12"/>
      <c r="EA16" s="113"/>
      <c r="EB16" s="113"/>
      <c r="ED16" s="23"/>
      <c r="EE16" s="24"/>
      <c r="EF16" s="12"/>
      <c r="EG16" s="12"/>
      <c r="EH16" s="12"/>
      <c r="EI16" s="12"/>
      <c r="EJ16" s="12"/>
      <c r="EK16" s="12"/>
      <c r="EL16" s="12"/>
      <c r="EM16" s="12"/>
      <c r="EN16" s="12"/>
      <c r="EO16" s="25"/>
      <c r="EP16" s="12"/>
      <c r="EQ16" s="12"/>
      <c r="ER16" s="27"/>
      <c r="ES16" s="12"/>
      <c r="ET16" s="113"/>
      <c r="EU16" s="113"/>
      <c r="EW16" s="23"/>
      <c r="EX16" s="24"/>
      <c r="EY16" s="12"/>
      <c r="EZ16" s="12"/>
      <c r="FA16" s="12"/>
      <c r="FB16" s="12"/>
      <c r="FC16" s="12"/>
      <c r="FD16" s="12"/>
      <c r="FE16" s="12"/>
      <c r="FF16" s="12"/>
      <c r="FG16" s="12"/>
      <c r="FH16" s="25"/>
      <c r="FI16" s="12"/>
      <c r="FJ16" s="12"/>
      <c r="FK16" s="27"/>
      <c r="FL16" s="12"/>
      <c r="FM16" s="113"/>
      <c r="FN16" s="113"/>
      <c r="FP16" s="23"/>
      <c r="FQ16" s="24"/>
      <c r="FR16" s="12"/>
      <c r="FS16" s="12"/>
      <c r="FT16" s="12"/>
      <c r="FU16" s="12"/>
      <c r="FV16" s="12"/>
      <c r="FW16" s="12"/>
      <c r="FX16" s="12"/>
      <c r="FY16" s="12"/>
      <c r="FZ16" s="12"/>
      <c r="GA16" s="25"/>
      <c r="GB16" s="12"/>
      <c r="GC16" s="12"/>
      <c r="GD16" s="27"/>
      <c r="GE16" s="12"/>
      <c r="GF16" s="113"/>
      <c r="GG16" s="113"/>
      <c r="GI16" s="23"/>
      <c r="GJ16" s="24"/>
      <c r="GK16" s="12"/>
      <c r="GL16" s="12"/>
      <c r="GM16" s="12"/>
      <c r="GN16" s="12"/>
      <c r="GO16" s="12"/>
      <c r="GP16" s="12"/>
      <c r="GQ16" s="12"/>
      <c r="GR16" s="12"/>
      <c r="GS16" s="12"/>
      <c r="GT16" s="25"/>
      <c r="GU16" s="12"/>
      <c r="GV16" s="12"/>
      <c r="GW16" s="27"/>
      <c r="GX16" s="12"/>
      <c r="GY16" s="113"/>
      <c r="GZ16" s="113"/>
      <c r="HB16" s="23" t="s">
        <v>40</v>
      </c>
      <c r="HC16" s="24">
        <v>5</v>
      </c>
      <c r="HD16" s="12">
        <f>[2]DISP_JUN!$C$44</f>
        <v>600</v>
      </c>
      <c r="HE16" s="12">
        <f>[2]DISP_JUN!$D$44</f>
        <v>600</v>
      </c>
      <c r="HF16" s="12">
        <f>[2]DISP_JUN!$E$44</f>
        <v>0</v>
      </c>
      <c r="HG16" s="12">
        <f>[2]DISP_JUN!$F$44</f>
        <v>120</v>
      </c>
      <c r="HH16" s="12">
        <f>(HG16/$HC$4)*100</f>
        <v>16.666666666666664</v>
      </c>
      <c r="HI16" s="12">
        <f>[2]DISP_JUN!$G$44</f>
        <v>0</v>
      </c>
      <c r="HJ16" s="12">
        <f>(HI16/$HC$4)*100</f>
        <v>0</v>
      </c>
      <c r="HK16" s="12">
        <f>[2]DISP_JUN!$H$44</f>
        <v>0</v>
      </c>
      <c r="HL16" s="12">
        <f>(HK16/$HC$4)*100</f>
        <v>0</v>
      </c>
      <c r="HM16" s="25"/>
      <c r="HN16" s="12">
        <f>(HD16/$HC$4)*100</f>
        <v>83.333333333333343</v>
      </c>
      <c r="HO16" s="12">
        <f>((HD16-HM16)/$HC$4)*100</f>
        <v>83.333333333333343</v>
      </c>
      <c r="HP16" s="27">
        <f t="shared" ref="HP16:HP17" si="14">IF((AND(HE16=0,HG16=0)),0,(HG16+HM16)/(HE16+HG16)*100)</f>
        <v>16.666666666666664</v>
      </c>
      <c r="HQ16" s="12">
        <f>(HR16/($HC$4*HS16))*100</f>
        <v>83.333333333333343</v>
      </c>
      <c r="HR16" s="113">
        <f>[2]DISP_JUN!$M$44</f>
        <v>126720</v>
      </c>
      <c r="HS16" s="113">
        <f>[2]DISP_JUN!$O$44</f>
        <v>211.2</v>
      </c>
    </row>
    <row r="17" spans="1:227" x14ac:dyDescent="0.3">
      <c r="A17" s="23"/>
      <c r="B17" s="24"/>
      <c r="C17" s="12"/>
      <c r="D17" s="12"/>
      <c r="E17" s="12"/>
      <c r="F17" s="12"/>
      <c r="G17" s="12"/>
      <c r="H17" s="12"/>
      <c r="I17" s="12"/>
      <c r="J17" s="12"/>
      <c r="K17" s="12"/>
      <c r="L17" s="25"/>
      <c r="M17" s="25"/>
      <c r="N17" s="12"/>
      <c r="O17" s="27"/>
      <c r="P17" s="12"/>
      <c r="Q17" s="113"/>
      <c r="R17" s="113"/>
      <c r="T17" s="23"/>
      <c r="U17" s="24"/>
      <c r="V17" s="12"/>
      <c r="W17" s="12"/>
      <c r="X17" s="12"/>
      <c r="Y17" s="12"/>
      <c r="Z17" s="12"/>
      <c r="AA17" s="12"/>
      <c r="AB17" s="12"/>
      <c r="AC17" s="12"/>
      <c r="AD17" s="12"/>
      <c r="AE17" s="25"/>
      <c r="AF17" s="25"/>
      <c r="AG17" s="12"/>
      <c r="AH17" s="27"/>
      <c r="AI17" s="12"/>
      <c r="AJ17" s="113"/>
      <c r="AK17" s="113"/>
      <c r="AM17" s="23"/>
      <c r="AN17" s="24"/>
      <c r="AO17" s="12"/>
      <c r="AP17" s="12"/>
      <c r="AQ17" s="12"/>
      <c r="AR17" s="12"/>
      <c r="AS17" s="12"/>
      <c r="AT17" s="12"/>
      <c r="AU17" s="12"/>
      <c r="AV17" s="12"/>
      <c r="AW17" s="12"/>
      <c r="AX17" s="25"/>
      <c r="AY17" s="25"/>
      <c r="AZ17" s="12"/>
      <c r="BA17" s="27"/>
      <c r="BB17" s="12"/>
      <c r="BC17" s="113"/>
      <c r="BD17" s="113"/>
      <c r="BF17" s="23"/>
      <c r="BG17" s="24"/>
      <c r="BH17" s="12"/>
      <c r="BI17" s="12"/>
      <c r="BJ17" s="12"/>
      <c r="BK17" s="12"/>
      <c r="BL17" s="12"/>
      <c r="BM17" s="12"/>
      <c r="BN17" s="12"/>
      <c r="BO17" s="12"/>
      <c r="BP17" s="12"/>
      <c r="BQ17" s="25"/>
      <c r="BR17" s="25"/>
      <c r="BS17" s="12"/>
      <c r="BT17" s="27"/>
      <c r="BU17" s="12"/>
      <c r="BV17" s="113"/>
      <c r="BW17" s="113"/>
      <c r="BY17" s="23"/>
      <c r="BZ17" s="24"/>
      <c r="CA17" s="12"/>
      <c r="CB17" s="12"/>
      <c r="CC17" s="12"/>
      <c r="CD17" s="12"/>
      <c r="CE17" s="12"/>
      <c r="CF17" s="12"/>
      <c r="CG17" s="12"/>
      <c r="CH17" s="12"/>
      <c r="CI17" s="12"/>
      <c r="CJ17" s="25"/>
      <c r="CK17" s="25"/>
      <c r="CL17" s="12"/>
      <c r="CM17" s="27"/>
      <c r="CN17" s="12"/>
      <c r="CO17" s="113"/>
      <c r="CP17" s="113"/>
      <c r="CR17" s="23"/>
      <c r="CS17" s="24"/>
      <c r="CT17" s="12"/>
      <c r="CU17" s="12"/>
      <c r="CV17" s="12"/>
      <c r="CW17" s="12"/>
      <c r="CX17" s="12"/>
      <c r="CY17" s="12"/>
      <c r="CZ17" s="12"/>
      <c r="DA17" s="12"/>
      <c r="DB17" s="12"/>
      <c r="DC17" s="25"/>
      <c r="DD17" s="25"/>
      <c r="DE17" s="12"/>
      <c r="DF17" s="27"/>
      <c r="DG17" s="12"/>
      <c r="DH17" s="113"/>
      <c r="DI17" s="113"/>
      <c r="DK17" s="23"/>
      <c r="DL17" s="24"/>
      <c r="DM17" s="12"/>
      <c r="DN17" s="12"/>
      <c r="DO17" s="12"/>
      <c r="DP17" s="12"/>
      <c r="DQ17" s="12"/>
      <c r="DR17" s="12"/>
      <c r="DS17" s="12"/>
      <c r="DT17" s="12"/>
      <c r="DU17" s="12"/>
      <c r="DV17" s="25"/>
      <c r="DW17" s="25"/>
      <c r="DX17" s="12"/>
      <c r="DY17" s="27"/>
      <c r="DZ17" s="12"/>
      <c r="EA17" s="113"/>
      <c r="EB17" s="113"/>
      <c r="ED17" s="23"/>
      <c r="EE17" s="24"/>
      <c r="EF17" s="12"/>
      <c r="EG17" s="12"/>
      <c r="EH17" s="12"/>
      <c r="EI17" s="12"/>
      <c r="EJ17" s="12"/>
      <c r="EK17" s="12"/>
      <c r="EL17" s="12"/>
      <c r="EM17" s="12"/>
      <c r="EN17" s="12"/>
      <c r="EO17" s="25"/>
      <c r="EP17" s="25"/>
      <c r="EQ17" s="12"/>
      <c r="ER17" s="27"/>
      <c r="ES17" s="12"/>
      <c r="ET17" s="113"/>
      <c r="EU17" s="113"/>
      <c r="EW17" s="23"/>
      <c r="EX17" s="24"/>
      <c r="EY17" s="12"/>
      <c r="EZ17" s="12"/>
      <c r="FA17" s="12"/>
      <c r="FB17" s="12"/>
      <c r="FC17" s="12"/>
      <c r="FD17" s="12"/>
      <c r="FE17" s="12"/>
      <c r="FF17" s="12"/>
      <c r="FG17" s="12"/>
      <c r="FH17" s="25"/>
      <c r="FI17" s="25"/>
      <c r="FJ17" s="12"/>
      <c r="FK17" s="27"/>
      <c r="FL17" s="12"/>
      <c r="FM17" s="113"/>
      <c r="FN17" s="113"/>
      <c r="FP17" s="23"/>
      <c r="FQ17" s="24"/>
      <c r="FR17" s="12"/>
      <c r="FS17" s="12"/>
      <c r="FT17" s="12"/>
      <c r="FU17" s="12"/>
      <c r="FV17" s="12"/>
      <c r="FW17" s="12"/>
      <c r="FX17" s="12"/>
      <c r="FY17" s="12"/>
      <c r="FZ17" s="12"/>
      <c r="GA17" s="25"/>
      <c r="GB17" s="25"/>
      <c r="GC17" s="12"/>
      <c r="GD17" s="27"/>
      <c r="GE17" s="12"/>
      <c r="GF17" s="113"/>
      <c r="GG17" s="113"/>
      <c r="GI17" s="23"/>
      <c r="GJ17" s="24"/>
      <c r="GK17" s="12"/>
      <c r="GL17" s="12"/>
      <c r="GM17" s="12"/>
      <c r="GN17" s="12"/>
      <c r="GO17" s="12"/>
      <c r="GP17" s="12"/>
      <c r="GQ17" s="12"/>
      <c r="GR17" s="12"/>
      <c r="GS17" s="12"/>
      <c r="GT17" s="25"/>
      <c r="GU17" s="25"/>
      <c r="GV17" s="12"/>
      <c r="GW17" s="27"/>
      <c r="GX17" s="12"/>
      <c r="GY17" s="113"/>
      <c r="GZ17" s="113"/>
      <c r="HB17" s="23" t="s">
        <v>41</v>
      </c>
      <c r="HC17" s="24">
        <v>6</v>
      </c>
      <c r="HD17" s="12">
        <f>[2]DISP_JUN!$C$46</f>
        <v>705</v>
      </c>
      <c r="HE17" s="12">
        <f>[2]DISP_JUN!$D$46</f>
        <v>705</v>
      </c>
      <c r="HF17" s="12">
        <f>[2]DISP_JUN!$E$46</f>
        <v>0</v>
      </c>
      <c r="HG17" s="12">
        <f>[2]DISP_JUN!$F$46</f>
        <v>15</v>
      </c>
      <c r="HH17" s="12">
        <f>(HG17/$HC$4)*100</f>
        <v>2.083333333333333</v>
      </c>
      <c r="HI17" s="12">
        <f>[2]DISP_JUN!$G$46</f>
        <v>0</v>
      </c>
      <c r="HJ17" s="12">
        <f>(HI17/$HC$4)*100</f>
        <v>0</v>
      </c>
      <c r="HK17" s="12">
        <f>[2]DISP_JUN!$H$46</f>
        <v>0</v>
      </c>
      <c r="HL17" s="12">
        <f>(HK17/$HC$4)*100</f>
        <v>0</v>
      </c>
      <c r="HM17" s="25"/>
      <c r="HN17" s="25">
        <f>(HD17/$HC$4)*100</f>
        <v>97.916666666666657</v>
      </c>
      <c r="HO17" s="12">
        <f>((HD17-HM17)/$HC$4)*100</f>
        <v>97.916666666666657</v>
      </c>
      <c r="HP17" s="27">
        <f t="shared" si="14"/>
        <v>2.083333333333333</v>
      </c>
      <c r="HQ17" s="12">
        <f>(HR17/($HC$4*HS17))*100</f>
        <v>97.916666666666657</v>
      </c>
      <c r="HR17" s="113">
        <f>[2]DISP_JUN!$M$46</f>
        <v>214610</v>
      </c>
      <c r="HS17" s="113">
        <f>[2]DISP_JUN!$O$46</f>
        <v>304.41134751773052</v>
      </c>
    </row>
    <row r="18" spans="1:227" x14ac:dyDescent="0.3">
      <c r="A18" s="23"/>
      <c r="B18" s="64"/>
      <c r="C18" s="38"/>
      <c r="D18" s="38"/>
      <c r="E18" s="31"/>
      <c r="F18" s="38"/>
      <c r="G18" s="32"/>
      <c r="H18" s="38"/>
      <c r="I18" s="32"/>
      <c r="J18" s="32"/>
      <c r="K18" s="32"/>
      <c r="L18" s="38"/>
      <c r="M18" s="32"/>
      <c r="N18" s="34"/>
      <c r="O18" s="34"/>
      <c r="P18" s="34"/>
      <c r="Q18" s="41"/>
      <c r="R18" s="40"/>
      <c r="T18" s="23"/>
      <c r="U18" s="64"/>
      <c r="V18" s="38"/>
      <c r="W18" s="38"/>
      <c r="X18" s="31"/>
      <c r="Y18" s="38"/>
      <c r="Z18" s="32"/>
      <c r="AA18" s="38"/>
      <c r="AB18" s="32"/>
      <c r="AC18" s="32"/>
      <c r="AD18" s="32"/>
      <c r="AE18" s="38"/>
      <c r="AF18" s="32"/>
      <c r="AG18" s="34"/>
      <c r="AH18" s="34"/>
      <c r="AI18" s="34"/>
      <c r="AJ18" s="41"/>
      <c r="AK18" s="40"/>
      <c r="AM18" s="23"/>
      <c r="AN18" s="64"/>
      <c r="AO18" s="38"/>
      <c r="AP18" s="38"/>
      <c r="AQ18" s="31"/>
      <c r="AR18" s="38"/>
      <c r="AS18" s="32"/>
      <c r="AT18" s="38"/>
      <c r="AU18" s="32"/>
      <c r="AV18" s="32"/>
      <c r="AW18" s="32"/>
      <c r="AX18" s="38"/>
      <c r="AY18" s="32"/>
      <c r="AZ18" s="34"/>
      <c r="BA18" s="34"/>
      <c r="BB18" s="34"/>
      <c r="BC18" s="41"/>
      <c r="BD18" s="40"/>
      <c r="BF18" s="23"/>
      <c r="BG18" s="64"/>
      <c r="BH18" s="38"/>
      <c r="BI18" s="38"/>
      <c r="BJ18" s="31"/>
      <c r="BK18" s="38"/>
      <c r="BL18" s="32"/>
      <c r="BM18" s="38"/>
      <c r="BN18" s="32"/>
      <c r="BO18" s="32"/>
      <c r="BP18" s="32"/>
      <c r="BQ18" s="38"/>
      <c r="BR18" s="32"/>
      <c r="BS18" s="34"/>
      <c r="BT18" s="34"/>
      <c r="BU18" s="34"/>
      <c r="BV18" s="41"/>
      <c r="BW18" s="40"/>
      <c r="BY18" s="23"/>
      <c r="BZ18" s="64"/>
      <c r="CA18" s="38"/>
      <c r="CB18" s="38"/>
      <c r="CC18" s="31"/>
      <c r="CD18" s="38"/>
      <c r="CE18" s="32"/>
      <c r="CF18" s="38"/>
      <c r="CG18" s="32"/>
      <c r="CH18" s="32"/>
      <c r="CI18" s="32"/>
      <c r="CJ18" s="38"/>
      <c r="CK18" s="32"/>
      <c r="CL18" s="34"/>
      <c r="CM18" s="34"/>
      <c r="CN18" s="34"/>
      <c r="CO18" s="41"/>
      <c r="CP18" s="40"/>
      <c r="CR18" s="23"/>
      <c r="CS18" s="64"/>
      <c r="CT18" s="38"/>
      <c r="CU18" s="38"/>
      <c r="CV18" s="31"/>
      <c r="CW18" s="38"/>
      <c r="CX18" s="32"/>
      <c r="CY18" s="38"/>
      <c r="CZ18" s="32"/>
      <c r="DA18" s="32"/>
      <c r="DB18" s="32"/>
      <c r="DC18" s="38"/>
      <c r="DD18" s="32"/>
      <c r="DE18" s="34"/>
      <c r="DF18" s="34"/>
      <c r="DG18" s="34"/>
      <c r="DH18" s="41"/>
      <c r="DI18" s="40"/>
      <c r="DK18" s="23"/>
      <c r="DL18" s="64"/>
      <c r="DM18" s="38"/>
      <c r="DN18" s="38"/>
      <c r="DO18" s="31"/>
      <c r="DP18" s="38"/>
      <c r="DQ18" s="32"/>
      <c r="DR18" s="38"/>
      <c r="DS18" s="32"/>
      <c r="DT18" s="32"/>
      <c r="DU18" s="32"/>
      <c r="DV18" s="38"/>
      <c r="DW18" s="32"/>
      <c r="DX18" s="34"/>
      <c r="DY18" s="34"/>
      <c r="DZ18" s="34"/>
      <c r="EA18" s="41"/>
      <c r="EB18" s="40"/>
      <c r="ED18" s="23"/>
      <c r="EE18" s="64"/>
      <c r="EF18" s="38"/>
      <c r="EG18" s="38"/>
      <c r="EH18" s="31"/>
      <c r="EI18" s="38"/>
      <c r="EJ18" s="32"/>
      <c r="EK18" s="38"/>
      <c r="EL18" s="32"/>
      <c r="EM18" s="32"/>
      <c r="EN18" s="32"/>
      <c r="EO18" s="38"/>
      <c r="EP18" s="32"/>
      <c r="EQ18" s="34"/>
      <c r="ER18" s="34"/>
      <c r="ES18" s="34"/>
      <c r="ET18" s="41"/>
      <c r="EU18" s="40"/>
      <c r="EW18" s="23"/>
      <c r="EX18" s="64"/>
      <c r="EY18" s="38"/>
      <c r="EZ18" s="38"/>
      <c r="FA18" s="31"/>
      <c r="FB18" s="38"/>
      <c r="FC18" s="32"/>
      <c r="FD18" s="38"/>
      <c r="FE18" s="32"/>
      <c r="FF18" s="32"/>
      <c r="FG18" s="32"/>
      <c r="FH18" s="38"/>
      <c r="FI18" s="32"/>
      <c r="FJ18" s="34"/>
      <c r="FK18" s="34"/>
      <c r="FL18" s="34"/>
      <c r="FM18" s="41"/>
      <c r="FN18" s="40"/>
      <c r="FP18" s="23"/>
      <c r="FQ18" s="64"/>
      <c r="FR18" s="38"/>
      <c r="FS18" s="38"/>
      <c r="FT18" s="31"/>
      <c r="FU18" s="38"/>
      <c r="FV18" s="32"/>
      <c r="FW18" s="38"/>
      <c r="FX18" s="32"/>
      <c r="FY18" s="32"/>
      <c r="FZ18" s="32"/>
      <c r="GA18" s="38"/>
      <c r="GB18" s="32"/>
      <c r="GC18" s="34"/>
      <c r="GD18" s="34"/>
      <c r="GE18" s="34"/>
      <c r="GF18" s="41"/>
      <c r="GG18" s="40"/>
      <c r="GI18" s="23"/>
      <c r="GJ18" s="64"/>
      <c r="GK18" s="38"/>
      <c r="GL18" s="38"/>
      <c r="GM18" s="31"/>
      <c r="GN18" s="38"/>
      <c r="GO18" s="32"/>
      <c r="GP18" s="38"/>
      <c r="GQ18" s="32"/>
      <c r="GR18" s="32"/>
      <c r="GS18" s="32"/>
      <c r="GT18" s="38"/>
      <c r="GU18" s="32"/>
      <c r="GV18" s="34"/>
      <c r="GW18" s="34"/>
      <c r="GX18" s="34"/>
      <c r="GY18" s="41"/>
      <c r="GZ18" s="40"/>
      <c r="HB18" s="23"/>
      <c r="HC18" s="64" t="s">
        <v>37</v>
      </c>
      <c r="HD18" s="38">
        <f>SUM(HD16:HD17)</f>
        <v>1305</v>
      </c>
      <c r="HE18" s="38">
        <f t="shared" ref="HE18" si="15">SUM(HE16:HE17)</f>
        <v>1305</v>
      </c>
      <c r="HF18" s="31">
        <f>SUM(HF16:HF17)</f>
        <v>0</v>
      </c>
      <c r="HG18" s="38">
        <f t="shared" ref="HG18" si="16">SUM(HG16:HG17)</f>
        <v>135</v>
      </c>
      <c r="HH18" s="32">
        <f>(HH16*HS16+HH17*HS17)/HS18</f>
        <v>8.0568248300348966</v>
      </c>
      <c r="HI18" s="38">
        <f t="shared" ref="HI18" si="17">SUM(HI16:HI17)</f>
        <v>0</v>
      </c>
      <c r="HJ18" s="32">
        <f>(HJ16*HS16+HJ17*HS17)/HS18</f>
        <v>0</v>
      </c>
      <c r="HK18" s="32">
        <f>SUM(HK16:HK17)</f>
        <v>0</v>
      </c>
      <c r="HL18" s="32">
        <f>(HL16*HS16+HL17*HS17)/HS18</f>
        <v>0</v>
      </c>
      <c r="HM18" s="38">
        <f t="shared" ref="HM18" si="18">SUM(HM16:HM17)</f>
        <v>0</v>
      </c>
      <c r="HN18" s="32">
        <f>(HN16*HS16+HN17*HS17)/HS18</f>
        <v>91.943175169965087</v>
      </c>
      <c r="HO18" s="34">
        <f>(HO16*HS16+HO17*HS17)/HS18</f>
        <v>91.943175169965087</v>
      </c>
      <c r="HP18" s="34">
        <f>(HP16*HS16+HP17*HS17)/HS18</f>
        <v>8.0568248300348966</v>
      </c>
      <c r="HQ18" s="34">
        <f>(HQ16*HS16+HQ17*HS17)/HS18</f>
        <v>91.943175169965087</v>
      </c>
      <c r="HR18" s="41">
        <f>SUM(HR16:HR17)</f>
        <v>341330</v>
      </c>
      <c r="HS18" s="40">
        <f>SUM(HS16:HS17)</f>
        <v>515.61134751773056</v>
      </c>
    </row>
    <row r="19" spans="1:227" x14ac:dyDescent="0.3">
      <c r="A19" s="43"/>
      <c r="B19" s="44"/>
      <c r="C19" s="13"/>
      <c r="D19" s="13"/>
      <c r="E19" s="13"/>
      <c r="F19" s="13"/>
      <c r="G19" s="13"/>
      <c r="H19" s="13"/>
      <c r="I19" s="13"/>
      <c r="J19" s="13"/>
      <c r="K19" s="13"/>
      <c r="L19" s="15"/>
      <c r="M19" s="13"/>
      <c r="N19" s="13"/>
      <c r="O19" s="45"/>
      <c r="P19" s="13"/>
      <c r="Q19" s="95"/>
      <c r="R19" s="95"/>
      <c r="T19" s="43"/>
      <c r="U19" s="44"/>
      <c r="V19" s="13"/>
      <c r="W19" s="13"/>
      <c r="X19" s="13"/>
      <c r="Y19" s="13"/>
      <c r="Z19" s="13"/>
      <c r="AA19" s="13"/>
      <c r="AB19" s="13"/>
      <c r="AC19" s="13"/>
      <c r="AD19" s="13"/>
      <c r="AE19" s="15"/>
      <c r="AF19" s="13"/>
      <c r="AG19" s="13"/>
      <c r="AH19" s="45"/>
      <c r="AI19" s="13"/>
      <c r="AJ19" s="95"/>
      <c r="AK19" s="95"/>
      <c r="AM19" s="43"/>
      <c r="AN19" s="44"/>
      <c r="AO19" s="13"/>
      <c r="AP19" s="13"/>
      <c r="AQ19" s="13"/>
      <c r="AR19" s="13"/>
      <c r="AS19" s="13"/>
      <c r="AT19" s="13"/>
      <c r="AU19" s="13"/>
      <c r="AV19" s="13"/>
      <c r="AW19" s="13"/>
      <c r="AX19" s="15"/>
      <c r="AY19" s="13"/>
      <c r="AZ19" s="13"/>
      <c r="BA19" s="45"/>
      <c r="BB19" s="13"/>
      <c r="BC19" s="95"/>
      <c r="BD19" s="95"/>
      <c r="BF19" s="43"/>
      <c r="BG19" s="44"/>
      <c r="BH19" s="13"/>
      <c r="BI19" s="13"/>
      <c r="BJ19" s="13"/>
      <c r="BK19" s="13"/>
      <c r="BL19" s="13"/>
      <c r="BM19" s="13"/>
      <c r="BN19" s="13"/>
      <c r="BO19" s="13"/>
      <c r="BP19" s="13"/>
      <c r="BQ19" s="15"/>
      <c r="BR19" s="13"/>
      <c r="BS19" s="13"/>
      <c r="BT19" s="45"/>
      <c r="BU19" s="13"/>
      <c r="BV19" s="95"/>
      <c r="BW19" s="95"/>
      <c r="BY19" s="43"/>
      <c r="BZ19" s="44"/>
      <c r="CA19" s="13"/>
      <c r="CB19" s="13"/>
      <c r="CC19" s="13"/>
      <c r="CD19" s="13"/>
      <c r="CE19" s="13"/>
      <c r="CF19" s="13"/>
      <c r="CG19" s="13"/>
      <c r="CH19" s="13"/>
      <c r="CI19" s="13"/>
      <c r="CJ19" s="15"/>
      <c r="CK19" s="13"/>
      <c r="CL19" s="13"/>
      <c r="CM19" s="45"/>
      <c r="CN19" s="13"/>
      <c r="CO19" s="95"/>
      <c r="CP19" s="95"/>
      <c r="CR19" s="43"/>
      <c r="CS19" s="44"/>
      <c r="CT19" s="13"/>
      <c r="CU19" s="13"/>
      <c r="CV19" s="13"/>
      <c r="CW19" s="13"/>
      <c r="CX19" s="13"/>
      <c r="CY19" s="13"/>
      <c r="CZ19" s="13"/>
      <c r="DA19" s="13"/>
      <c r="DB19" s="13"/>
      <c r="DC19" s="15"/>
      <c r="DD19" s="13"/>
      <c r="DE19" s="13"/>
      <c r="DF19" s="45"/>
      <c r="DG19" s="13"/>
      <c r="DH19" s="95"/>
      <c r="DI19" s="95"/>
      <c r="DK19" s="43"/>
      <c r="DL19" s="44"/>
      <c r="DM19" s="13"/>
      <c r="DN19" s="13"/>
      <c r="DO19" s="13"/>
      <c r="DP19" s="13"/>
      <c r="DQ19" s="13"/>
      <c r="DR19" s="13"/>
      <c r="DS19" s="13"/>
      <c r="DT19" s="13"/>
      <c r="DU19" s="13"/>
      <c r="DV19" s="15"/>
      <c r="DW19" s="13"/>
      <c r="DX19" s="13"/>
      <c r="DY19" s="45"/>
      <c r="DZ19" s="13"/>
      <c r="EA19" s="95"/>
      <c r="EB19" s="95"/>
      <c r="ED19" s="43"/>
      <c r="EE19" s="44"/>
      <c r="EF19" s="13"/>
      <c r="EG19" s="13"/>
      <c r="EH19" s="13"/>
      <c r="EI19" s="13"/>
      <c r="EJ19" s="13"/>
      <c r="EK19" s="13"/>
      <c r="EL19" s="13"/>
      <c r="EM19" s="13"/>
      <c r="EN19" s="13"/>
      <c r="EO19" s="15"/>
      <c r="EP19" s="13"/>
      <c r="EQ19" s="13"/>
      <c r="ER19" s="45"/>
      <c r="ES19" s="13"/>
      <c r="ET19" s="95"/>
      <c r="EU19" s="95"/>
      <c r="EW19" s="43"/>
      <c r="EX19" s="44"/>
      <c r="EY19" s="13"/>
      <c r="EZ19" s="13"/>
      <c r="FA19" s="13"/>
      <c r="FB19" s="13"/>
      <c r="FC19" s="13"/>
      <c r="FD19" s="13"/>
      <c r="FE19" s="13"/>
      <c r="FF19" s="13"/>
      <c r="FG19" s="13"/>
      <c r="FH19" s="15"/>
      <c r="FI19" s="13"/>
      <c r="FJ19" s="13"/>
      <c r="FK19" s="45"/>
      <c r="FL19" s="13"/>
      <c r="FM19" s="95"/>
      <c r="FN19" s="95"/>
      <c r="FP19" s="43"/>
      <c r="FQ19" s="44"/>
      <c r="FR19" s="13"/>
      <c r="FS19" s="13"/>
      <c r="FT19" s="13"/>
      <c r="FU19" s="13"/>
      <c r="FV19" s="13"/>
      <c r="FW19" s="13"/>
      <c r="FX19" s="13"/>
      <c r="FY19" s="13"/>
      <c r="FZ19" s="13"/>
      <c r="GA19" s="15"/>
      <c r="GB19" s="13"/>
      <c r="GC19" s="13"/>
      <c r="GD19" s="45"/>
      <c r="GE19" s="13"/>
      <c r="GF19" s="95"/>
      <c r="GG19" s="95"/>
      <c r="GI19" s="43"/>
      <c r="GJ19" s="44"/>
      <c r="GK19" s="13"/>
      <c r="GL19" s="13"/>
      <c r="GM19" s="13"/>
      <c r="GN19" s="13"/>
      <c r="GO19" s="13"/>
      <c r="GP19" s="13"/>
      <c r="GQ19" s="13"/>
      <c r="GR19" s="13"/>
      <c r="GS19" s="13"/>
      <c r="GT19" s="15"/>
      <c r="GU19" s="13"/>
      <c r="GV19" s="13"/>
      <c r="GW19" s="45"/>
      <c r="GX19" s="13"/>
      <c r="GY19" s="95"/>
      <c r="GZ19" s="95"/>
      <c r="HB19" s="43" t="s">
        <v>42</v>
      </c>
      <c r="HC19" s="44">
        <v>1</v>
      </c>
      <c r="HD19" s="13">
        <f>[2]DISP_JUN!$C$50</f>
        <v>639</v>
      </c>
      <c r="HE19" s="13">
        <f>[2]DISP_JUN!$D$50</f>
        <v>639</v>
      </c>
      <c r="HF19" s="13">
        <f>[2]DISP_JUN!$E$50</f>
        <v>0</v>
      </c>
      <c r="HG19" s="13">
        <f>[2]DISP_JUN!$F$50</f>
        <v>81</v>
      </c>
      <c r="HH19" s="13">
        <f>(HG19/$HC$4)*100</f>
        <v>11.25</v>
      </c>
      <c r="HI19" s="13">
        <f>[2]DISP_JUN!$G$50</f>
        <v>0</v>
      </c>
      <c r="HJ19" s="13">
        <f>(HI19/$HC$4)*100</f>
        <v>0</v>
      </c>
      <c r="HK19" s="13">
        <f>[2]DISP_JUN!$H$50</f>
        <v>0</v>
      </c>
      <c r="HL19" s="13">
        <f>(HK19/$HC$4)*100</f>
        <v>0</v>
      </c>
      <c r="HM19" s="15"/>
      <c r="HN19" s="13">
        <f>(HD19/$HC$4)*100</f>
        <v>88.75</v>
      </c>
      <c r="HO19" s="13">
        <f>((HD19-HM19)/$HC$4)*100</f>
        <v>88.75</v>
      </c>
      <c r="HP19" s="45">
        <f t="shared" ref="HP19:HP20" si="19">IF((AND(HE19=0,HG19=0)),0,(HG19+HM19)/(HE19+HG19)*100)</f>
        <v>11.25</v>
      </c>
      <c r="HQ19" s="13">
        <f>IFERROR((HR19/($HC$4*HS19))*100,0)</f>
        <v>88.75</v>
      </c>
      <c r="HR19" s="95">
        <f>[2]DISP_JUN!$M$50</f>
        <v>160810</v>
      </c>
      <c r="HS19" s="95">
        <f>[2]DISP_JUN!$O$50</f>
        <v>251.65884194053208</v>
      </c>
    </row>
    <row r="20" spans="1:227" x14ac:dyDescent="0.3">
      <c r="A20" s="15"/>
      <c r="B20" s="44"/>
      <c r="C20" s="13"/>
      <c r="D20" s="13"/>
      <c r="E20" s="13"/>
      <c r="F20" s="13"/>
      <c r="G20" s="13"/>
      <c r="H20" s="13"/>
      <c r="I20" s="13"/>
      <c r="J20" s="13"/>
      <c r="K20" s="13"/>
      <c r="L20" s="15"/>
      <c r="M20" s="13"/>
      <c r="N20" s="13"/>
      <c r="O20" s="45"/>
      <c r="P20" s="13"/>
      <c r="Q20" s="95"/>
      <c r="R20" s="95"/>
      <c r="T20" s="15"/>
      <c r="U20" s="44"/>
      <c r="V20" s="13"/>
      <c r="W20" s="13"/>
      <c r="X20" s="13"/>
      <c r="Y20" s="13"/>
      <c r="Z20" s="13"/>
      <c r="AA20" s="13"/>
      <c r="AB20" s="13"/>
      <c r="AC20" s="13"/>
      <c r="AD20" s="13"/>
      <c r="AE20" s="15"/>
      <c r="AF20" s="13"/>
      <c r="AG20" s="13"/>
      <c r="AH20" s="45"/>
      <c r="AI20" s="13"/>
      <c r="AJ20" s="95"/>
      <c r="AK20" s="95"/>
      <c r="AM20" s="15"/>
      <c r="AN20" s="44"/>
      <c r="AO20" s="13"/>
      <c r="AP20" s="13"/>
      <c r="AQ20" s="13"/>
      <c r="AR20" s="13"/>
      <c r="AS20" s="13"/>
      <c r="AT20" s="13"/>
      <c r="AU20" s="13"/>
      <c r="AV20" s="13"/>
      <c r="AW20" s="13"/>
      <c r="AX20" s="15"/>
      <c r="AY20" s="13"/>
      <c r="AZ20" s="13"/>
      <c r="BA20" s="45"/>
      <c r="BB20" s="13"/>
      <c r="BC20" s="95"/>
      <c r="BD20" s="95"/>
      <c r="BF20" s="15"/>
      <c r="BG20" s="44"/>
      <c r="BH20" s="13"/>
      <c r="BI20" s="13"/>
      <c r="BJ20" s="13"/>
      <c r="BK20" s="13"/>
      <c r="BL20" s="13"/>
      <c r="BM20" s="13"/>
      <c r="BN20" s="13"/>
      <c r="BO20" s="13"/>
      <c r="BP20" s="13"/>
      <c r="BQ20" s="15"/>
      <c r="BR20" s="13"/>
      <c r="BS20" s="13"/>
      <c r="BT20" s="45"/>
      <c r="BU20" s="13"/>
      <c r="BV20" s="95"/>
      <c r="BW20" s="95"/>
      <c r="BY20" s="15"/>
      <c r="BZ20" s="44"/>
      <c r="CA20" s="13"/>
      <c r="CB20" s="13"/>
      <c r="CC20" s="13"/>
      <c r="CD20" s="13"/>
      <c r="CE20" s="13"/>
      <c r="CF20" s="13"/>
      <c r="CG20" s="13"/>
      <c r="CH20" s="13"/>
      <c r="CI20" s="13"/>
      <c r="CJ20" s="15"/>
      <c r="CK20" s="13"/>
      <c r="CL20" s="13"/>
      <c r="CM20" s="45"/>
      <c r="CN20" s="13"/>
      <c r="CO20" s="95"/>
      <c r="CP20" s="95"/>
      <c r="CR20" s="15"/>
      <c r="CS20" s="44"/>
      <c r="CT20" s="13"/>
      <c r="CU20" s="13"/>
      <c r="CV20" s="13"/>
      <c r="CW20" s="13"/>
      <c r="CX20" s="13"/>
      <c r="CY20" s="13"/>
      <c r="CZ20" s="13"/>
      <c r="DA20" s="13"/>
      <c r="DB20" s="13"/>
      <c r="DC20" s="15"/>
      <c r="DD20" s="13"/>
      <c r="DE20" s="13"/>
      <c r="DF20" s="45"/>
      <c r="DG20" s="13"/>
      <c r="DH20" s="95"/>
      <c r="DI20" s="95"/>
      <c r="DK20" s="15"/>
      <c r="DL20" s="44"/>
      <c r="DM20" s="13"/>
      <c r="DN20" s="13"/>
      <c r="DO20" s="13"/>
      <c r="DP20" s="13"/>
      <c r="DQ20" s="13"/>
      <c r="DR20" s="13"/>
      <c r="DS20" s="13"/>
      <c r="DT20" s="13"/>
      <c r="DU20" s="13"/>
      <c r="DV20" s="15"/>
      <c r="DW20" s="13"/>
      <c r="DX20" s="13"/>
      <c r="DY20" s="45"/>
      <c r="DZ20" s="13"/>
      <c r="EA20" s="95"/>
      <c r="EB20" s="95"/>
      <c r="ED20" s="15"/>
      <c r="EE20" s="44"/>
      <c r="EF20" s="13"/>
      <c r="EG20" s="13"/>
      <c r="EH20" s="13"/>
      <c r="EI20" s="13"/>
      <c r="EJ20" s="13"/>
      <c r="EK20" s="13"/>
      <c r="EL20" s="13"/>
      <c r="EM20" s="13"/>
      <c r="EN20" s="13"/>
      <c r="EO20" s="15"/>
      <c r="EP20" s="13"/>
      <c r="EQ20" s="13"/>
      <c r="ER20" s="45"/>
      <c r="ES20" s="13"/>
      <c r="ET20" s="95"/>
      <c r="EU20" s="95"/>
      <c r="EW20" s="15"/>
      <c r="EX20" s="44"/>
      <c r="EY20" s="13"/>
      <c r="EZ20" s="13"/>
      <c r="FA20" s="13"/>
      <c r="FB20" s="13"/>
      <c r="FC20" s="13"/>
      <c r="FD20" s="13"/>
      <c r="FE20" s="13"/>
      <c r="FF20" s="13"/>
      <c r="FG20" s="13"/>
      <c r="FH20" s="15"/>
      <c r="FI20" s="13"/>
      <c r="FJ20" s="13"/>
      <c r="FK20" s="45"/>
      <c r="FL20" s="13"/>
      <c r="FM20" s="95"/>
      <c r="FN20" s="95"/>
      <c r="FP20" s="15"/>
      <c r="FQ20" s="44"/>
      <c r="FR20" s="13"/>
      <c r="FS20" s="13"/>
      <c r="FT20" s="13"/>
      <c r="FU20" s="13"/>
      <c r="FV20" s="13"/>
      <c r="FW20" s="13"/>
      <c r="FX20" s="13"/>
      <c r="FY20" s="13"/>
      <c r="FZ20" s="13"/>
      <c r="GA20" s="15"/>
      <c r="GB20" s="13"/>
      <c r="GC20" s="13"/>
      <c r="GD20" s="45"/>
      <c r="GE20" s="13"/>
      <c r="GF20" s="95"/>
      <c r="GG20" s="95"/>
      <c r="GI20" s="15"/>
      <c r="GJ20" s="44"/>
      <c r="GK20" s="13"/>
      <c r="GL20" s="13"/>
      <c r="GM20" s="13"/>
      <c r="GN20" s="13"/>
      <c r="GO20" s="13"/>
      <c r="GP20" s="13"/>
      <c r="GQ20" s="13"/>
      <c r="GR20" s="13"/>
      <c r="GS20" s="13"/>
      <c r="GT20" s="15"/>
      <c r="GU20" s="13"/>
      <c r="GV20" s="13"/>
      <c r="GW20" s="45"/>
      <c r="GX20" s="13"/>
      <c r="GY20" s="95"/>
      <c r="GZ20" s="95"/>
      <c r="HB20" s="15"/>
      <c r="HC20" s="44">
        <v>2</v>
      </c>
      <c r="HD20" s="13">
        <f>[2]DISP_JUN!$C$52</f>
        <v>720</v>
      </c>
      <c r="HE20" s="13">
        <f>[2]DISP_JUN!$D$52</f>
        <v>720</v>
      </c>
      <c r="HF20" s="13">
        <f>[2]DISP_JUN!$E$52</f>
        <v>0</v>
      </c>
      <c r="HG20" s="13">
        <f>[2]DISP_JUN!$F$52</f>
        <v>0</v>
      </c>
      <c r="HH20" s="13">
        <f>(HG20/$HC$4)*100</f>
        <v>0</v>
      </c>
      <c r="HI20" s="13">
        <f>[2]DISP_JUN!$G$52</f>
        <v>0</v>
      </c>
      <c r="HJ20" s="13">
        <f>(HI20/$HC$4)*100</f>
        <v>0</v>
      </c>
      <c r="HK20" s="13">
        <f>[2]DISP_JUN!$H$52</f>
        <v>0</v>
      </c>
      <c r="HL20" s="13">
        <f>(HK20/$HC$4)*100</f>
        <v>0</v>
      </c>
      <c r="HM20" s="15"/>
      <c r="HN20" s="13">
        <f>(HD20/$HC$4)*100</f>
        <v>100</v>
      </c>
      <c r="HO20" s="13">
        <f>((HD20-HM20)/$HC$4)*100</f>
        <v>100</v>
      </c>
      <c r="HP20" s="45">
        <f t="shared" si="19"/>
        <v>0</v>
      </c>
      <c r="HQ20" s="13">
        <f>(HR20/($HC$4*HS20))*100</f>
        <v>100</v>
      </c>
      <c r="HR20" s="95">
        <f>[2]DISP_JUN!$M$52</f>
        <v>175610</v>
      </c>
      <c r="HS20" s="95">
        <f>[2]DISP_JUN!$O$52</f>
        <v>243.90277777777777</v>
      </c>
    </row>
    <row r="21" spans="1:227" x14ac:dyDescent="0.3">
      <c r="A21" s="15"/>
      <c r="B21" s="51"/>
      <c r="C21" s="52"/>
      <c r="D21" s="52"/>
      <c r="E21" s="52"/>
      <c r="F21" s="52"/>
      <c r="G21" s="53"/>
      <c r="H21" s="52"/>
      <c r="I21" s="53"/>
      <c r="J21" s="53"/>
      <c r="K21" s="53"/>
      <c r="L21" s="52"/>
      <c r="M21" s="53"/>
      <c r="N21" s="14"/>
      <c r="O21" s="14"/>
      <c r="P21" s="14"/>
      <c r="Q21" s="69"/>
      <c r="R21" s="55"/>
      <c r="T21" s="15"/>
      <c r="U21" s="51"/>
      <c r="V21" s="52"/>
      <c r="W21" s="52"/>
      <c r="X21" s="52"/>
      <c r="Y21" s="52"/>
      <c r="Z21" s="53"/>
      <c r="AA21" s="52"/>
      <c r="AB21" s="53"/>
      <c r="AC21" s="53"/>
      <c r="AD21" s="53"/>
      <c r="AE21" s="52"/>
      <c r="AF21" s="53"/>
      <c r="AG21" s="14"/>
      <c r="AH21" s="14"/>
      <c r="AI21" s="14"/>
      <c r="AJ21" s="69"/>
      <c r="AK21" s="55"/>
      <c r="AM21" s="15"/>
      <c r="AN21" s="51"/>
      <c r="AO21" s="52"/>
      <c r="AP21" s="52"/>
      <c r="AQ21" s="52"/>
      <c r="AR21" s="52"/>
      <c r="AS21" s="53"/>
      <c r="AT21" s="52"/>
      <c r="AU21" s="53"/>
      <c r="AV21" s="53"/>
      <c r="AW21" s="53"/>
      <c r="AX21" s="52"/>
      <c r="AY21" s="53"/>
      <c r="AZ21" s="14"/>
      <c r="BA21" s="14"/>
      <c r="BB21" s="14"/>
      <c r="BC21" s="69"/>
      <c r="BD21" s="55"/>
      <c r="BF21" s="15"/>
      <c r="BG21" s="51"/>
      <c r="BH21" s="52"/>
      <c r="BI21" s="52"/>
      <c r="BJ21" s="52"/>
      <c r="BK21" s="52"/>
      <c r="BL21" s="53"/>
      <c r="BM21" s="52"/>
      <c r="BN21" s="53"/>
      <c r="BO21" s="53"/>
      <c r="BP21" s="53"/>
      <c r="BQ21" s="52"/>
      <c r="BR21" s="53"/>
      <c r="BS21" s="14"/>
      <c r="BT21" s="14"/>
      <c r="BU21" s="14"/>
      <c r="BV21" s="69"/>
      <c r="BW21" s="55"/>
      <c r="BY21" s="15"/>
      <c r="BZ21" s="51"/>
      <c r="CA21" s="52"/>
      <c r="CB21" s="52"/>
      <c r="CC21" s="52"/>
      <c r="CD21" s="52"/>
      <c r="CE21" s="53"/>
      <c r="CF21" s="52"/>
      <c r="CG21" s="53"/>
      <c r="CH21" s="53"/>
      <c r="CI21" s="53"/>
      <c r="CJ21" s="52"/>
      <c r="CK21" s="53"/>
      <c r="CL21" s="14"/>
      <c r="CM21" s="14"/>
      <c r="CN21" s="14"/>
      <c r="CO21" s="69"/>
      <c r="CP21" s="55"/>
      <c r="CR21" s="15"/>
      <c r="CS21" s="51"/>
      <c r="CT21" s="52"/>
      <c r="CU21" s="52"/>
      <c r="CV21" s="52"/>
      <c r="CW21" s="52"/>
      <c r="CX21" s="53"/>
      <c r="CY21" s="52"/>
      <c r="CZ21" s="53"/>
      <c r="DA21" s="53"/>
      <c r="DB21" s="53"/>
      <c r="DC21" s="52"/>
      <c r="DD21" s="53"/>
      <c r="DE21" s="14"/>
      <c r="DF21" s="14"/>
      <c r="DG21" s="14"/>
      <c r="DH21" s="69"/>
      <c r="DI21" s="55"/>
      <c r="DK21" s="15"/>
      <c r="DL21" s="51"/>
      <c r="DM21" s="52"/>
      <c r="DN21" s="52"/>
      <c r="DO21" s="52"/>
      <c r="DP21" s="52"/>
      <c r="DQ21" s="53"/>
      <c r="DR21" s="52"/>
      <c r="DS21" s="53"/>
      <c r="DT21" s="53"/>
      <c r="DU21" s="53"/>
      <c r="DV21" s="52"/>
      <c r="DW21" s="53"/>
      <c r="DX21" s="14"/>
      <c r="DY21" s="14"/>
      <c r="DZ21" s="14"/>
      <c r="EA21" s="69"/>
      <c r="EB21" s="55"/>
      <c r="ED21" s="15"/>
      <c r="EE21" s="51"/>
      <c r="EF21" s="52"/>
      <c r="EG21" s="52"/>
      <c r="EH21" s="52"/>
      <c r="EI21" s="52"/>
      <c r="EJ21" s="53"/>
      <c r="EK21" s="52"/>
      <c r="EL21" s="53"/>
      <c r="EM21" s="53"/>
      <c r="EN21" s="53"/>
      <c r="EO21" s="52"/>
      <c r="EP21" s="53"/>
      <c r="EQ21" s="14"/>
      <c r="ER21" s="14"/>
      <c r="ES21" s="14"/>
      <c r="ET21" s="69"/>
      <c r="EU21" s="55"/>
      <c r="EW21" s="15"/>
      <c r="EX21" s="51"/>
      <c r="EY21" s="52"/>
      <c r="EZ21" s="52"/>
      <c r="FA21" s="52"/>
      <c r="FB21" s="52"/>
      <c r="FC21" s="53"/>
      <c r="FD21" s="52"/>
      <c r="FE21" s="53"/>
      <c r="FF21" s="53"/>
      <c r="FG21" s="53"/>
      <c r="FH21" s="52"/>
      <c r="FI21" s="53"/>
      <c r="FJ21" s="14"/>
      <c r="FK21" s="14"/>
      <c r="FL21" s="14"/>
      <c r="FM21" s="69"/>
      <c r="FN21" s="55"/>
      <c r="FP21" s="15"/>
      <c r="FQ21" s="51"/>
      <c r="FR21" s="52"/>
      <c r="FS21" s="52"/>
      <c r="FT21" s="52"/>
      <c r="FU21" s="52"/>
      <c r="FV21" s="53"/>
      <c r="FW21" s="52"/>
      <c r="FX21" s="53"/>
      <c r="FY21" s="53"/>
      <c r="FZ21" s="53"/>
      <c r="GA21" s="52"/>
      <c r="GB21" s="53"/>
      <c r="GC21" s="14"/>
      <c r="GD21" s="14"/>
      <c r="GE21" s="14"/>
      <c r="GF21" s="69"/>
      <c r="GG21" s="55"/>
      <c r="GI21" s="15"/>
      <c r="GJ21" s="51"/>
      <c r="GK21" s="52"/>
      <c r="GL21" s="52"/>
      <c r="GM21" s="52"/>
      <c r="GN21" s="52"/>
      <c r="GO21" s="53"/>
      <c r="GP21" s="52"/>
      <c r="GQ21" s="53"/>
      <c r="GR21" s="53"/>
      <c r="GS21" s="53"/>
      <c r="GT21" s="52"/>
      <c r="GU21" s="53"/>
      <c r="GV21" s="14"/>
      <c r="GW21" s="14"/>
      <c r="GX21" s="14"/>
      <c r="GY21" s="69"/>
      <c r="GZ21" s="55"/>
      <c r="HB21" s="15"/>
      <c r="HC21" s="51" t="s">
        <v>37</v>
      </c>
      <c r="HD21" s="52">
        <f>SUM(HD19:HD20)</f>
        <v>1359</v>
      </c>
      <c r="HE21" s="52">
        <f t="shared" ref="HE21" si="20">SUM(HE19:HE20)</f>
        <v>1359</v>
      </c>
      <c r="HF21" s="52">
        <f>SUM(HF19:HF20)</f>
        <v>0</v>
      </c>
      <c r="HG21" s="52">
        <f t="shared" ref="HG21" si="21">SUM(HG19:HG20)</f>
        <v>81</v>
      </c>
      <c r="HH21" s="53">
        <f>(HH19*HS19+HH20*HS20)/HS21</f>
        <v>5.7130372070385347</v>
      </c>
      <c r="HI21" s="52">
        <f t="shared" ref="HI21" si="22">SUM(HI19:HI20)</f>
        <v>0</v>
      </c>
      <c r="HJ21" s="53">
        <f>(HJ19*HS19+HJ20*HS20)/HS21</f>
        <v>0</v>
      </c>
      <c r="HK21" s="53">
        <f>SUM(HK19:HK20)</f>
        <v>0</v>
      </c>
      <c r="HL21" s="53">
        <f>(HL19*HS19+HL20*HS20)/HS21</f>
        <v>0</v>
      </c>
      <c r="HM21" s="52">
        <f t="shared" ref="HM21" si="23">SUM(HM19:HM20)</f>
        <v>0</v>
      </c>
      <c r="HN21" s="53">
        <f>(HN19*HS19+HN20*HS20)/HS21</f>
        <v>94.286962792961461</v>
      </c>
      <c r="HO21" s="14">
        <f>(HO19*HS19+HO20*HS20)/HS21</f>
        <v>94.286962792961461</v>
      </c>
      <c r="HP21" s="14">
        <f>(HP19*HS19+HP20*HS20)/HS21</f>
        <v>5.7130372070385347</v>
      </c>
      <c r="HQ21" s="14">
        <f>(HQ19*HS19+HQ20*HS20)/HS21</f>
        <v>94.286962792961461</v>
      </c>
      <c r="HR21" s="69">
        <f>SUM(HR19:HR20)</f>
        <v>336420</v>
      </c>
      <c r="HS21" s="55">
        <f>SUM(HS19:HS20)</f>
        <v>495.56161971830988</v>
      </c>
    </row>
    <row r="22" spans="1:227" x14ac:dyDescent="0.3">
      <c r="A22" s="70"/>
      <c r="B22" s="25"/>
      <c r="C22" s="12"/>
      <c r="D22" s="12"/>
      <c r="E22" s="12"/>
      <c r="F22" s="12"/>
      <c r="G22" s="12"/>
      <c r="H22" s="12"/>
      <c r="I22" s="12"/>
      <c r="J22" s="12"/>
      <c r="K22" s="12"/>
      <c r="L22" s="25"/>
      <c r="M22" s="12"/>
      <c r="N22" s="12"/>
      <c r="O22" s="12"/>
      <c r="P22" s="12"/>
      <c r="Q22" s="113"/>
      <c r="R22" s="113"/>
      <c r="T22" s="70"/>
      <c r="U22" s="25"/>
      <c r="V22" s="12"/>
      <c r="W22" s="12"/>
      <c r="X22" s="12"/>
      <c r="Y22" s="12"/>
      <c r="Z22" s="12"/>
      <c r="AA22" s="12"/>
      <c r="AB22" s="12"/>
      <c r="AC22" s="12"/>
      <c r="AD22" s="12"/>
      <c r="AE22" s="25"/>
      <c r="AF22" s="12"/>
      <c r="AG22" s="12"/>
      <c r="AH22" s="12"/>
      <c r="AI22" s="12"/>
      <c r="AJ22" s="113"/>
      <c r="AK22" s="113"/>
      <c r="AM22" s="70"/>
      <c r="AN22" s="25"/>
      <c r="AO22" s="12"/>
      <c r="AP22" s="12"/>
      <c r="AQ22" s="12"/>
      <c r="AR22" s="12"/>
      <c r="AS22" s="12"/>
      <c r="AT22" s="12"/>
      <c r="AU22" s="12"/>
      <c r="AV22" s="12"/>
      <c r="AW22" s="12"/>
      <c r="AX22" s="25"/>
      <c r="AY22" s="12"/>
      <c r="AZ22" s="12"/>
      <c r="BA22" s="12"/>
      <c r="BB22" s="12"/>
      <c r="BC22" s="113"/>
      <c r="BD22" s="113"/>
      <c r="BF22" s="70"/>
      <c r="BG22" s="25"/>
      <c r="BH22" s="12"/>
      <c r="BI22" s="12"/>
      <c r="BJ22" s="12"/>
      <c r="BK22" s="12"/>
      <c r="BL22" s="12"/>
      <c r="BM22" s="12"/>
      <c r="BN22" s="12"/>
      <c r="BO22" s="12"/>
      <c r="BP22" s="12"/>
      <c r="BQ22" s="25"/>
      <c r="BR22" s="12"/>
      <c r="BS22" s="12"/>
      <c r="BT22" s="12"/>
      <c r="BU22" s="12"/>
      <c r="BV22" s="113"/>
      <c r="BW22" s="113"/>
      <c r="BY22" s="70"/>
      <c r="BZ22" s="25"/>
      <c r="CA22" s="12"/>
      <c r="CB22" s="12"/>
      <c r="CC22" s="12"/>
      <c r="CD22" s="12"/>
      <c r="CE22" s="12"/>
      <c r="CF22" s="12"/>
      <c r="CG22" s="12"/>
      <c r="CH22" s="12"/>
      <c r="CI22" s="12"/>
      <c r="CJ22" s="25"/>
      <c r="CK22" s="12"/>
      <c r="CL22" s="12"/>
      <c r="CM22" s="12"/>
      <c r="CN22" s="12"/>
      <c r="CO22" s="113"/>
      <c r="CP22" s="113"/>
      <c r="CR22" s="70"/>
      <c r="CS22" s="25"/>
      <c r="CT22" s="12"/>
      <c r="CU22" s="12"/>
      <c r="CV22" s="12"/>
      <c r="CW22" s="12"/>
      <c r="CX22" s="12"/>
      <c r="CY22" s="12"/>
      <c r="CZ22" s="12"/>
      <c r="DA22" s="12"/>
      <c r="DB22" s="12"/>
      <c r="DC22" s="25"/>
      <c r="DD22" s="12"/>
      <c r="DE22" s="12"/>
      <c r="DF22" s="12"/>
      <c r="DG22" s="12"/>
      <c r="DH22" s="113"/>
      <c r="DI22" s="113"/>
      <c r="DK22" s="70"/>
      <c r="DL22" s="25"/>
      <c r="DM22" s="12"/>
      <c r="DN22" s="12"/>
      <c r="DO22" s="12"/>
      <c r="DP22" s="12"/>
      <c r="DQ22" s="12"/>
      <c r="DR22" s="12"/>
      <c r="DS22" s="12"/>
      <c r="DT22" s="12"/>
      <c r="DU22" s="12"/>
      <c r="DV22" s="25"/>
      <c r="DW22" s="12"/>
      <c r="DX22" s="12"/>
      <c r="DY22" s="12"/>
      <c r="DZ22" s="12"/>
      <c r="EA22" s="113"/>
      <c r="EB22" s="113"/>
      <c r="ED22" s="70"/>
      <c r="EE22" s="25"/>
      <c r="EF22" s="12"/>
      <c r="EG22" s="12"/>
      <c r="EH22" s="12"/>
      <c r="EI22" s="12"/>
      <c r="EJ22" s="12"/>
      <c r="EK22" s="12"/>
      <c r="EL22" s="12"/>
      <c r="EM22" s="12"/>
      <c r="EN22" s="12"/>
      <c r="EO22" s="25"/>
      <c r="EP22" s="12"/>
      <c r="EQ22" s="12"/>
      <c r="ER22" s="12"/>
      <c r="ES22" s="12"/>
      <c r="ET22" s="113"/>
      <c r="EU22" s="113"/>
      <c r="EW22" s="70"/>
      <c r="EX22" s="25"/>
      <c r="EY22" s="12"/>
      <c r="EZ22" s="12"/>
      <c r="FA22" s="12"/>
      <c r="FB22" s="12"/>
      <c r="FC22" s="12"/>
      <c r="FD22" s="12"/>
      <c r="FE22" s="12"/>
      <c r="FF22" s="12"/>
      <c r="FG22" s="12"/>
      <c r="FH22" s="25"/>
      <c r="FI22" s="12"/>
      <c r="FJ22" s="12"/>
      <c r="FK22" s="12"/>
      <c r="FL22" s="12"/>
      <c r="FM22" s="113"/>
      <c r="FN22" s="113"/>
      <c r="FP22" s="70"/>
      <c r="FQ22" s="25"/>
      <c r="FR22" s="12"/>
      <c r="FS22" s="12"/>
      <c r="FT22" s="12"/>
      <c r="FU22" s="12"/>
      <c r="FV22" s="12"/>
      <c r="FW22" s="12"/>
      <c r="FX22" s="12"/>
      <c r="FY22" s="12"/>
      <c r="FZ22" s="12"/>
      <c r="GA22" s="25"/>
      <c r="GB22" s="12"/>
      <c r="GC22" s="12"/>
      <c r="GD22" s="12"/>
      <c r="GE22" s="12"/>
      <c r="GF22" s="113"/>
      <c r="GG22" s="113"/>
      <c r="GI22" s="70"/>
      <c r="GJ22" s="25"/>
      <c r="GK22" s="12"/>
      <c r="GL22" s="12"/>
      <c r="GM22" s="12"/>
      <c r="GN22" s="12"/>
      <c r="GO22" s="12"/>
      <c r="GP22" s="12"/>
      <c r="GQ22" s="12"/>
      <c r="GR22" s="12"/>
      <c r="GS22" s="12"/>
      <c r="GT22" s="25"/>
      <c r="GU22" s="12"/>
      <c r="GV22" s="12"/>
      <c r="GW22" s="12"/>
      <c r="GX22" s="12"/>
      <c r="GY22" s="113"/>
      <c r="GZ22" s="113"/>
      <c r="HB22" s="70" t="s">
        <v>44</v>
      </c>
      <c r="HC22" s="25" t="s">
        <v>45</v>
      </c>
      <c r="HD22" s="12">
        <f>[2]DISP_JUN!$C$67</f>
        <v>448</v>
      </c>
      <c r="HE22" s="12">
        <f>[2]DISP_JUN!$D$67</f>
        <v>227</v>
      </c>
      <c r="HF22" s="12">
        <f>[2]DISP_JUN!$E$67</f>
        <v>221</v>
      </c>
      <c r="HG22" s="12">
        <f>[2]DISP_JUN!$F$67</f>
        <v>204</v>
      </c>
      <c r="HH22" s="12">
        <f t="shared" ref="HH22:HH31" si="24">(HG22/$HC$4)*100</f>
        <v>28.333333333333332</v>
      </c>
      <c r="HI22" s="12">
        <f>[2]DISP_JUN!$G$67</f>
        <v>0</v>
      </c>
      <c r="HJ22" s="12">
        <f t="shared" ref="HJ22:HJ31" si="25">(HI22/$HC$4)*100</f>
        <v>0</v>
      </c>
      <c r="HK22" s="12">
        <f>[2]DISP_JUN!$H$67</f>
        <v>68</v>
      </c>
      <c r="HL22" s="12">
        <f t="shared" ref="HL22:HL31" si="26">(HK22/$HC$4)*100</f>
        <v>9.4444444444444446</v>
      </c>
      <c r="HM22" s="25"/>
      <c r="HN22" s="12">
        <f t="shared" ref="HN22:HN31" si="27">(HD22/$HC$4)*100</f>
        <v>62.222222222222221</v>
      </c>
      <c r="HO22" s="12">
        <f t="shared" ref="HO22:HO31" si="28">((HD22-HM22)/$HC$4)*100</f>
        <v>62.222222222222221</v>
      </c>
      <c r="HP22" s="12">
        <f t="shared" ref="HP22:HP31" si="29">IF((AND(HE22=0,HG22=0)),0,(HG22+HM22)/(HE22+HG22)*100)</f>
        <v>47.331786542923432</v>
      </c>
      <c r="HQ22" s="12">
        <f t="shared" ref="HQ22:HQ31" si="30">(HR22/($HC$4*HS22))*100</f>
        <v>31.527777777777782</v>
      </c>
      <c r="HR22" s="113">
        <f>[2]DISP_JUN!$M$67</f>
        <v>6491</v>
      </c>
      <c r="HS22" s="113">
        <f>[2]DISP_JUN!$O$67</f>
        <v>28.594713656387665</v>
      </c>
    </row>
    <row r="23" spans="1:227" x14ac:dyDescent="0.3">
      <c r="A23" s="25"/>
      <c r="B23" s="73"/>
      <c r="C23" s="12"/>
      <c r="D23" s="12"/>
      <c r="E23" s="12"/>
      <c r="F23" s="12"/>
      <c r="G23" s="12"/>
      <c r="H23" s="12"/>
      <c r="I23" s="12"/>
      <c r="J23" s="12"/>
      <c r="K23" s="12"/>
      <c r="L23" s="25"/>
      <c r="M23" s="12"/>
      <c r="N23" s="12"/>
      <c r="O23" s="12"/>
      <c r="P23" s="12"/>
      <c r="Q23" s="113"/>
      <c r="R23" s="113"/>
      <c r="T23" s="25"/>
      <c r="U23" s="73"/>
      <c r="V23" s="12"/>
      <c r="W23" s="12"/>
      <c r="X23" s="12"/>
      <c r="Y23" s="12"/>
      <c r="Z23" s="12"/>
      <c r="AA23" s="12"/>
      <c r="AB23" s="12"/>
      <c r="AC23" s="12"/>
      <c r="AD23" s="12"/>
      <c r="AE23" s="25"/>
      <c r="AF23" s="12"/>
      <c r="AG23" s="12"/>
      <c r="AH23" s="12"/>
      <c r="AI23" s="12"/>
      <c r="AJ23" s="113"/>
      <c r="AK23" s="113"/>
      <c r="AM23" s="25"/>
      <c r="AN23" s="73"/>
      <c r="AO23" s="12"/>
      <c r="AP23" s="12"/>
      <c r="AQ23" s="12"/>
      <c r="AR23" s="12"/>
      <c r="AS23" s="12"/>
      <c r="AT23" s="12"/>
      <c r="AU23" s="12"/>
      <c r="AV23" s="12"/>
      <c r="AW23" s="12"/>
      <c r="AX23" s="25"/>
      <c r="AY23" s="12"/>
      <c r="AZ23" s="12"/>
      <c r="BA23" s="12"/>
      <c r="BB23" s="12"/>
      <c r="BC23" s="113"/>
      <c r="BD23" s="113"/>
      <c r="BF23" s="25"/>
      <c r="BG23" s="73"/>
      <c r="BH23" s="12"/>
      <c r="BI23" s="12"/>
      <c r="BJ23" s="12"/>
      <c r="BK23" s="12"/>
      <c r="BL23" s="12"/>
      <c r="BM23" s="12"/>
      <c r="BN23" s="12"/>
      <c r="BO23" s="12"/>
      <c r="BP23" s="12"/>
      <c r="BQ23" s="25"/>
      <c r="BR23" s="12"/>
      <c r="BS23" s="12"/>
      <c r="BT23" s="12"/>
      <c r="BU23" s="12"/>
      <c r="BV23" s="113"/>
      <c r="BW23" s="113"/>
      <c r="BY23" s="25"/>
      <c r="BZ23" s="73"/>
      <c r="CA23" s="12"/>
      <c r="CB23" s="12"/>
      <c r="CC23" s="12"/>
      <c r="CD23" s="12"/>
      <c r="CE23" s="12"/>
      <c r="CF23" s="12"/>
      <c r="CG23" s="12"/>
      <c r="CH23" s="12"/>
      <c r="CI23" s="12"/>
      <c r="CJ23" s="25"/>
      <c r="CK23" s="12"/>
      <c r="CL23" s="12"/>
      <c r="CM23" s="12"/>
      <c r="CN23" s="12"/>
      <c r="CO23" s="113"/>
      <c r="CP23" s="113"/>
      <c r="CR23" s="25"/>
      <c r="CS23" s="73"/>
      <c r="CT23" s="12"/>
      <c r="CU23" s="12"/>
      <c r="CV23" s="12"/>
      <c r="CW23" s="12"/>
      <c r="CX23" s="12"/>
      <c r="CY23" s="12"/>
      <c r="CZ23" s="12"/>
      <c r="DA23" s="12"/>
      <c r="DB23" s="12"/>
      <c r="DC23" s="25"/>
      <c r="DD23" s="12"/>
      <c r="DE23" s="12"/>
      <c r="DF23" s="12"/>
      <c r="DG23" s="12"/>
      <c r="DH23" s="113"/>
      <c r="DI23" s="113"/>
      <c r="DK23" s="25"/>
      <c r="DL23" s="73"/>
      <c r="DM23" s="12"/>
      <c r="DN23" s="12"/>
      <c r="DO23" s="12"/>
      <c r="DP23" s="12"/>
      <c r="DQ23" s="12"/>
      <c r="DR23" s="12"/>
      <c r="DS23" s="12"/>
      <c r="DT23" s="12"/>
      <c r="DU23" s="12"/>
      <c r="DV23" s="25"/>
      <c r="DW23" s="12"/>
      <c r="DX23" s="12"/>
      <c r="DY23" s="12"/>
      <c r="DZ23" s="12"/>
      <c r="EA23" s="113"/>
      <c r="EB23" s="113"/>
      <c r="ED23" s="25"/>
      <c r="EE23" s="73"/>
      <c r="EF23" s="12"/>
      <c r="EG23" s="12"/>
      <c r="EH23" s="12"/>
      <c r="EI23" s="12"/>
      <c r="EJ23" s="12"/>
      <c r="EK23" s="12"/>
      <c r="EL23" s="12"/>
      <c r="EM23" s="12"/>
      <c r="EN23" s="12"/>
      <c r="EO23" s="25"/>
      <c r="EP23" s="12"/>
      <c r="EQ23" s="12"/>
      <c r="ER23" s="12"/>
      <c r="ES23" s="12"/>
      <c r="ET23" s="113"/>
      <c r="EU23" s="113"/>
      <c r="EW23" s="25"/>
      <c r="EX23" s="73"/>
      <c r="EY23" s="12"/>
      <c r="EZ23" s="12"/>
      <c r="FA23" s="12"/>
      <c r="FB23" s="12"/>
      <c r="FC23" s="12"/>
      <c r="FD23" s="12"/>
      <c r="FE23" s="12"/>
      <c r="FF23" s="12"/>
      <c r="FG23" s="12"/>
      <c r="FH23" s="25"/>
      <c r="FI23" s="12"/>
      <c r="FJ23" s="12"/>
      <c r="FK23" s="12"/>
      <c r="FL23" s="12"/>
      <c r="FM23" s="113"/>
      <c r="FN23" s="113"/>
      <c r="FP23" s="25"/>
      <c r="FQ23" s="73"/>
      <c r="FR23" s="12"/>
      <c r="FS23" s="12"/>
      <c r="FT23" s="12"/>
      <c r="FU23" s="12"/>
      <c r="FV23" s="12"/>
      <c r="FW23" s="12"/>
      <c r="FX23" s="12"/>
      <c r="FY23" s="12"/>
      <c r="FZ23" s="12"/>
      <c r="GA23" s="25"/>
      <c r="GB23" s="12"/>
      <c r="GC23" s="12"/>
      <c r="GD23" s="12"/>
      <c r="GE23" s="12"/>
      <c r="GF23" s="113"/>
      <c r="GG23" s="113"/>
      <c r="GI23" s="25"/>
      <c r="GJ23" s="73"/>
      <c r="GK23" s="12"/>
      <c r="GL23" s="12"/>
      <c r="GM23" s="12"/>
      <c r="GN23" s="12"/>
      <c r="GO23" s="12"/>
      <c r="GP23" s="12"/>
      <c r="GQ23" s="12"/>
      <c r="GR23" s="12"/>
      <c r="GS23" s="12"/>
      <c r="GT23" s="25"/>
      <c r="GU23" s="12"/>
      <c r="GV23" s="12"/>
      <c r="GW23" s="12"/>
      <c r="GX23" s="12"/>
      <c r="GY23" s="113"/>
      <c r="GZ23" s="113"/>
      <c r="HB23" s="25"/>
      <c r="HC23" s="73" t="s">
        <v>46</v>
      </c>
      <c r="HD23" s="12">
        <f>[2]DISP_JUN!$C$69</f>
        <v>702</v>
      </c>
      <c r="HE23" s="12">
        <f>[2]DISP_JUN!$D$69</f>
        <v>358</v>
      </c>
      <c r="HF23" s="12">
        <f>[2]DISP_JUN!$E$69</f>
        <v>344</v>
      </c>
      <c r="HG23" s="12">
        <f>[2]DISP_JUN!$F$69</f>
        <v>17</v>
      </c>
      <c r="HH23" s="12">
        <f t="shared" si="24"/>
        <v>2.3611111111111112</v>
      </c>
      <c r="HI23" s="12">
        <f>[2]DISP_JUN!$G$69</f>
        <v>0</v>
      </c>
      <c r="HJ23" s="12">
        <f t="shared" si="25"/>
        <v>0</v>
      </c>
      <c r="HK23" s="12">
        <f>[2]DISP_JUN!$H$69</f>
        <v>1</v>
      </c>
      <c r="HL23" s="12">
        <f t="shared" si="26"/>
        <v>0.1388888888888889</v>
      </c>
      <c r="HM23" s="25"/>
      <c r="HN23" s="12">
        <f t="shared" si="27"/>
        <v>97.5</v>
      </c>
      <c r="HO23" s="12">
        <f t="shared" si="28"/>
        <v>97.5</v>
      </c>
      <c r="HP23" s="12">
        <f t="shared" si="29"/>
        <v>4.5333333333333332</v>
      </c>
      <c r="HQ23" s="12">
        <f t="shared" si="30"/>
        <v>49.722222222222221</v>
      </c>
      <c r="HR23" s="113">
        <f>[2]DISP_JUN!$M$69</f>
        <v>14159</v>
      </c>
      <c r="HS23" s="113">
        <f>[2]DISP_JUN!$O$69</f>
        <v>39.550279329608941</v>
      </c>
    </row>
    <row r="24" spans="1:227" x14ac:dyDescent="0.3">
      <c r="A24" s="25"/>
      <c r="B24" s="73"/>
      <c r="C24" s="12"/>
      <c r="D24" s="12"/>
      <c r="E24" s="12"/>
      <c r="F24" s="12"/>
      <c r="G24" s="12"/>
      <c r="H24" s="12"/>
      <c r="I24" s="12"/>
      <c r="J24" s="12"/>
      <c r="K24" s="12"/>
      <c r="L24" s="25"/>
      <c r="M24" s="12"/>
      <c r="N24" s="12"/>
      <c r="O24" s="12"/>
      <c r="P24" s="12"/>
      <c r="Q24" s="113"/>
      <c r="R24" s="113"/>
      <c r="T24" s="25"/>
      <c r="U24" s="73"/>
      <c r="V24" s="12"/>
      <c r="W24" s="12"/>
      <c r="X24" s="12"/>
      <c r="Y24" s="12"/>
      <c r="Z24" s="12"/>
      <c r="AA24" s="12"/>
      <c r="AB24" s="12"/>
      <c r="AC24" s="12"/>
      <c r="AD24" s="12"/>
      <c r="AE24" s="25"/>
      <c r="AF24" s="12"/>
      <c r="AG24" s="12"/>
      <c r="AH24" s="12"/>
      <c r="AI24" s="12"/>
      <c r="AJ24" s="113"/>
      <c r="AK24" s="113"/>
      <c r="AM24" s="25"/>
      <c r="AN24" s="73"/>
      <c r="AO24" s="12"/>
      <c r="AP24" s="12"/>
      <c r="AQ24" s="12"/>
      <c r="AR24" s="12"/>
      <c r="AS24" s="12"/>
      <c r="AT24" s="12"/>
      <c r="AU24" s="12"/>
      <c r="AV24" s="12"/>
      <c r="AW24" s="12"/>
      <c r="AX24" s="25"/>
      <c r="AY24" s="12"/>
      <c r="AZ24" s="12"/>
      <c r="BA24" s="12"/>
      <c r="BB24" s="12"/>
      <c r="BC24" s="113"/>
      <c r="BD24" s="113"/>
      <c r="BF24" s="25"/>
      <c r="BG24" s="73"/>
      <c r="BH24" s="12"/>
      <c r="BI24" s="12"/>
      <c r="BJ24" s="12"/>
      <c r="BK24" s="12"/>
      <c r="BL24" s="12"/>
      <c r="BM24" s="12"/>
      <c r="BN24" s="12"/>
      <c r="BO24" s="12"/>
      <c r="BP24" s="12"/>
      <c r="BQ24" s="25"/>
      <c r="BR24" s="12"/>
      <c r="BS24" s="12"/>
      <c r="BT24" s="12"/>
      <c r="BU24" s="12"/>
      <c r="BV24" s="113"/>
      <c r="BW24" s="113"/>
      <c r="BY24" s="25"/>
      <c r="BZ24" s="73"/>
      <c r="CA24" s="12"/>
      <c r="CB24" s="12"/>
      <c r="CC24" s="12"/>
      <c r="CD24" s="12"/>
      <c r="CE24" s="12"/>
      <c r="CF24" s="12"/>
      <c r="CG24" s="12"/>
      <c r="CH24" s="12"/>
      <c r="CI24" s="12"/>
      <c r="CJ24" s="25"/>
      <c r="CK24" s="12"/>
      <c r="CL24" s="12"/>
      <c r="CM24" s="12"/>
      <c r="CN24" s="12"/>
      <c r="CO24" s="113"/>
      <c r="CP24" s="113"/>
      <c r="CR24" s="25"/>
      <c r="CS24" s="73"/>
      <c r="CT24" s="12"/>
      <c r="CU24" s="12"/>
      <c r="CV24" s="12"/>
      <c r="CW24" s="12"/>
      <c r="CX24" s="12"/>
      <c r="CY24" s="12"/>
      <c r="CZ24" s="12"/>
      <c r="DA24" s="12"/>
      <c r="DB24" s="12"/>
      <c r="DC24" s="25"/>
      <c r="DD24" s="12"/>
      <c r="DE24" s="12"/>
      <c r="DF24" s="12"/>
      <c r="DG24" s="12"/>
      <c r="DH24" s="113"/>
      <c r="DI24" s="113"/>
      <c r="DK24" s="25"/>
      <c r="DL24" s="73"/>
      <c r="DM24" s="12"/>
      <c r="DN24" s="12"/>
      <c r="DO24" s="12"/>
      <c r="DP24" s="12"/>
      <c r="DQ24" s="12"/>
      <c r="DR24" s="12"/>
      <c r="DS24" s="12"/>
      <c r="DT24" s="12"/>
      <c r="DU24" s="12"/>
      <c r="DV24" s="25"/>
      <c r="DW24" s="12"/>
      <c r="DX24" s="12"/>
      <c r="DY24" s="12"/>
      <c r="DZ24" s="12"/>
      <c r="EA24" s="113"/>
      <c r="EB24" s="113"/>
      <c r="ED24" s="25"/>
      <c r="EE24" s="73"/>
      <c r="EF24" s="12"/>
      <c r="EG24" s="12"/>
      <c r="EH24" s="12"/>
      <c r="EI24" s="12"/>
      <c r="EJ24" s="12"/>
      <c r="EK24" s="12"/>
      <c r="EL24" s="12"/>
      <c r="EM24" s="12"/>
      <c r="EN24" s="12"/>
      <c r="EO24" s="25"/>
      <c r="EP24" s="12"/>
      <c r="EQ24" s="12"/>
      <c r="ER24" s="12"/>
      <c r="ES24" s="12"/>
      <c r="ET24" s="113"/>
      <c r="EU24" s="113"/>
      <c r="EW24" s="25"/>
      <c r="EX24" s="73"/>
      <c r="EY24" s="12"/>
      <c r="EZ24" s="12"/>
      <c r="FA24" s="12"/>
      <c r="FB24" s="12"/>
      <c r="FC24" s="12"/>
      <c r="FD24" s="12"/>
      <c r="FE24" s="12"/>
      <c r="FF24" s="12"/>
      <c r="FG24" s="12"/>
      <c r="FH24" s="25"/>
      <c r="FI24" s="12"/>
      <c r="FJ24" s="12"/>
      <c r="FK24" s="12"/>
      <c r="FL24" s="12"/>
      <c r="FM24" s="113"/>
      <c r="FN24" s="113"/>
      <c r="FP24" s="25"/>
      <c r="FQ24" s="73"/>
      <c r="FR24" s="12"/>
      <c r="FS24" s="12"/>
      <c r="FT24" s="12"/>
      <c r="FU24" s="12"/>
      <c r="FV24" s="12"/>
      <c r="FW24" s="12"/>
      <c r="FX24" s="12"/>
      <c r="FY24" s="12"/>
      <c r="FZ24" s="12"/>
      <c r="GA24" s="25"/>
      <c r="GB24" s="12"/>
      <c r="GC24" s="12"/>
      <c r="GD24" s="12"/>
      <c r="GE24" s="12"/>
      <c r="GF24" s="113"/>
      <c r="GG24" s="113"/>
      <c r="GI24" s="25"/>
      <c r="GJ24" s="73"/>
      <c r="GK24" s="12"/>
      <c r="GL24" s="12"/>
      <c r="GM24" s="12"/>
      <c r="GN24" s="12"/>
      <c r="GO24" s="12"/>
      <c r="GP24" s="12"/>
      <c r="GQ24" s="12"/>
      <c r="GR24" s="12"/>
      <c r="GS24" s="12"/>
      <c r="GT24" s="25"/>
      <c r="GU24" s="12"/>
      <c r="GV24" s="12"/>
      <c r="GW24" s="12"/>
      <c r="GX24" s="12"/>
      <c r="GY24" s="113"/>
      <c r="GZ24" s="113"/>
      <c r="HB24" s="25"/>
      <c r="HC24" s="73" t="s">
        <v>47</v>
      </c>
      <c r="HD24" s="12">
        <f>[2]DISP_JUN!$C$71</f>
        <v>719</v>
      </c>
      <c r="HE24" s="12">
        <f>[2]DISP_JUN!$D$71</f>
        <v>437</v>
      </c>
      <c r="HF24" s="12">
        <f>[2]DISP_JUN!$E$71</f>
        <v>282</v>
      </c>
      <c r="HG24" s="12">
        <f>[2]DISP_JUN!$F$71</f>
        <v>0</v>
      </c>
      <c r="HH24" s="12">
        <f t="shared" si="24"/>
        <v>0</v>
      </c>
      <c r="HI24" s="12">
        <f>[2]DISP_JUN!$G$71</f>
        <v>0</v>
      </c>
      <c r="HJ24" s="12">
        <f t="shared" si="25"/>
        <v>0</v>
      </c>
      <c r="HK24" s="12">
        <f>[2]DISP_JUN!$H$71</f>
        <v>1</v>
      </c>
      <c r="HL24" s="12">
        <f t="shared" si="26"/>
        <v>0.1388888888888889</v>
      </c>
      <c r="HM24" s="25"/>
      <c r="HN24" s="12">
        <f t="shared" si="27"/>
        <v>99.861111111111114</v>
      </c>
      <c r="HO24" s="12">
        <f t="shared" si="28"/>
        <v>99.861111111111114</v>
      </c>
      <c r="HP24" s="12">
        <f t="shared" si="29"/>
        <v>0</v>
      </c>
      <c r="HQ24" s="12">
        <f t="shared" si="30"/>
        <v>60.694444444444443</v>
      </c>
      <c r="HR24" s="113">
        <f>[2]DISP_JUN!$M$71</f>
        <v>17518</v>
      </c>
      <c r="HS24" s="113">
        <f>[2]DISP_JUN!$O$71</f>
        <v>40.086956521739133</v>
      </c>
    </row>
    <row r="25" spans="1:227" x14ac:dyDescent="0.3">
      <c r="A25" s="25"/>
      <c r="B25" s="73"/>
      <c r="C25" s="12"/>
      <c r="D25" s="12"/>
      <c r="E25" s="12"/>
      <c r="F25" s="12"/>
      <c r="G25" s="12"/>
      <c r="H25" s="12"/>
      <c r="I25" s="12"/>
      <c r="J25" s="12"/>
      <c r="K25" s="12"/>
      <c r="L25" s="25"/>
      <c r="M25" s="12"/>
      <c r="N25" s="12"/>
      <c r="O25" s="12"/>
      <c r="P25" s="12"/>
      <c r="Q25" s="113"/>
      <c r="R25" s="113"/>
      <c r="T25" s="25"/>
      <c r="U25" s="73"/>
      <c r="V25" s="12"/>
      <c r="W25" s="12"/>
      <c r="X25" s="12"/>
      <c r="Y25" s="12"/>
      <c r="Z25" s="12"/>
      <c r="AA25" s="12"/>
      <c r="AB25" s="12"/>
      <c r="AC25" s="12"/>
      <c r="AD25" s="12"/>
      <c r="AE25" s="25"/>
      <c r="AF25" s="12"/>
      <c r="AG25" s="12"/>
      <c r="AH25" s="12"/>
      <c r="AI25" s="12"/>
      <c r="AJ25" s="113"/>
      <c r="AK25" s="113"/>
      <c r="AM25" s="25"/>
      <c r="AN25" s="73"/>
      <c r="AO25" s="12"/>
      <c r="AP25" s="12"/>
      <c r="AQ25" s="12"/>
      <c r="AR25" s="12"/>
      <c r="AS25" s="12"/>
      <c r="AT25" s="12"/>
      <c r="AU25" s="12"/>
      <c r="AV25" s="12"/>
      <c r="AW25" s="12"/>
      <c r="AX25" s="25"/>
      <c r="AY25" s="12"/>
      <c r="AZ25" s="12"/>
      <c r="BA25" s="12"/>
      <c r="BB25" s="12"/>
      <c r="BC25" s="113"/>
      <c r="BD25" s="113"/>
      <c r="BF25" s="25"/>
      <c r="BG25" s="73"/>
      <c r="BH25" s="12"/>
      <c r="BI25" s="12"/>
      <c r="BJ25" s="12"/>
      <c r="BK25" s="12"/>
      <c r="BL25" s="12"/>
      <c r="BM25" s="12"/>
      <c r="BN25" s="12"/>
      <c r="BO25" s="12"/>
      <c r="BP25" s="12"/>
      <c r="BQ25" s="25"/>
      <c r="BR25" s="12"/>
      <c r="BS25" s="12"/>
      <c r="BT25" s="12"/>
      <c r="BU25" s="12"/>
      <c r="BV25" s="113"/>
      <c r="BW25" s="113"/>
      <c r="BY25" s="25"/>
      <c r="BZ25" s="73"/>
      <c r="CA25" s="12"/>
      <c r="CB25" s="12"/>
      <c r="CC25" s="12"/>
      <c r="CD25" s="12"/>
      <c r="CE25" s="12"/>
      <c r="CF25" s="12"/>
      <c r="CG25" s="12"/>
      <c r="CH25" s="12"/>
      <c r="CI25" s="12"/>
      <c r="CJ25" s="25"/>
      <c r="CK25" s="12"/>
      <c r="CL25" s="12"/>
      <c r="CM25" s="12"/>
      <c r="CN25" s="12"/>
      <c r="CO25" s="113"/>
      <c r="CP25" s="113"/>
      <c r="CR25" s="25"/>
      <c r="CS25" s="73"/>
      <c r="CT25" s="12"/>
      <c r="CU25" s="12"/>
      <c r="CV25" s="12"/>
      <c r="CW25" s="12"/>
      <c r="CX25" s="12"/>
      <c r="CY25" s="12"/>
      <c r="CZ25" s="12"/>
      <c r="DA25" s="12"/>
      <c r="DB25" s="12"/>
      <c r="DC25" s="25"/>
      <c r="DD25" s="12"/>
      <c r="DE25" s="12"/>
      <c r="DF25" s="12"/>
      <c r="DG25" s="12"/>
      <c r="DH25" s="113"/>
      <c r="DI25" s="113"/>
      <c r="DK25" s="25"/>
      <c r="DL25" s="73"/>
      <c r="DM25" s="12"/>
      <c r="DN25" s="12"/>
      <c r="DO25" s="12"/>
      <c r="DP25" s="12"/>
      <c r="DQ25" s="12"/>
      <c r="DR25" s="12"/>
      <c r="DS25" s="12"/>
      <c r="DT25" s="12"/>
      <c r="DU25" s="12"/>
      <c r="DV25" s="25"/>
      <c r="DW25" s="12"/>
      <c r="DX25" s="12"/>
      <c r="DY25" s="12"/>
      <c r="DZ25" s="12"/>
      <c r="EA25" s="113"/>
      <c r="EB25" s="113"/>
      <c r="ED25" s="25"/>
      <c r="EE25" s="73"/>
      <c r="EF25" s="12"/>
      <c r="EG25" s="12"/>
      <c r="EH25" s="12"/>
      <c r="EI25" s="12"/>
      <c r="EJ25" s="12"/>
      <c r="EK25" s="12"/>
      <c r="EL25" s="12"/>
      <c r="EM25" s="12"/>
      <c r="EN25" s="12"/>
      <c r="EO25" s="25"/>
      <c r="EP25" s="12"/>
      <c r="EQ25" s="12"/>
      <c r="ER25" s="12"/>
      <c r="ES25" s="12"/>
      <c r="ET25" s="113"/>
      <c r="EU25" s="113"/>
      <c r="EW25" s="25"/>
      <c r="EX25" s="73"/>
      <c r="EY25" s="12"/>
      <c r="EZ25" s="12"/>
      <c r="FA25" s="12"/>
      <c r="FB25" s="12"/>
      <c r="FC25" s="12"/>
      <c r="FD25" s="12"/>
      <c r="FE25" s="12"/>
      <c r="FF25" s="12"/>
      <c r="FG25" s="12"/>
      <c r="FH25" s="25"/>
      <c r="FI25" s="12"/>
      <c r="FJ25" s="12"/>
      <c r="FK25" s="12"/>
      <c r="FL25" s="12"/>
      <c r="FM25" s="113"/>
      <c r="FN25" s="113"/>
      <c r="FP25" s="25"/>
      <c r="FQ25" s="73"/>
      <c r="FR25" s="12"/>
      <c r="FS25" s="12"/>
      <c r="FT25" s="12"/>
      <c r="FU25" s="12"/>
      <c r="FV25" s="12"/>
      <c r="FW25" s="12"/>
      <c r="FX25" s="12"/>
      <c r="FY25" s="12"/>
      <c r="FZ25" s="12"/>
      <c r="GA25" s="25"/>
      <c r="GB25" s="12"/>
      <c r="GC25" s="12"/>
      <c r="GD25" s="12"/>
      <c r="GE25" s="12"/>
      <c r="GF25" s="113"/>
      <c r="GG25" s="113"/>
      <c r="GI25" s="25"/>
      <c r="GJ25" s="73"/>
      <c r="GK25" s="12"/>
      <c r="GL25" s="12"/>
      <c r="GM25" s="12"/>
      <c r="GN25" s="12"/>
      <c r="GO25" s="12"/>
      <c r="GP25" s="12"/>
      <c r="GQ25" s="12"/>
      <c r="GR25" s="12"/>
      <c r="GS25" s="12"/>
      <c r="GT25" s="25"/>
      <c r="GU25" s="12"/>
      <c r="GV25" s="12"/>
      <c r="GW25" s="12"/>
      <c r="GX25" s="12"/>
      <c r="GY25" s="113"/>
      <c r="GZ25" s="113"/>
      <c r="HB25" s="25"/>
      <c r="HC25" s="73" t="s">
        <v>48</v>
      </c>
      <c r="HD25" s="12">
        <f>[2]DISP_JUN!$C$73</f>
        <v>0</v>
      </c>
      <c r="HE25" s="12">
        <f>[2]DISP_JUN!$D$73</f>
        <v>0</v>
      </c>
      <c r="HF25" s="12">
        <f>[2]DISP_JUN!$E$73</f>
        <v>0</v>
      </c>
      <c r="HG25" s="12">
        <f>[2]DISP_JUN!$F$73</f>
        <v>0</v>
      </c>
      <c r="HH25" s="12">
        <f t="shared" si="24"/>
        <v>0</v>
      </c>
      <c r="HI25" s="12">
        <f>[2]DISP_JUN!$G$73</f>
        <v>720</v>
      </c>
      <c r="HJ25" s="12">
        <f t="shared" si="25"/>
        <v>100</v>
      </c>
      <c r="HK25" s="12">
        <f>[2]DISP_JUN!$H$73</f>
        <v>0</v>
      </c>
      <c r="HL25" s="12">
        <f t="shared" si="26"/>
        <v>0</v>
      </c>
      <c r="HM25" s="25"/>
      <c r="HN25" s="12">
        <f t="shared" si="27"/>
        <v>0</v>
      </c>
      <c r="HO25" s="12">
        <f t="shared" si="28"/>
        <v>0</v>
      </c>
      <c r="HP25" s="12">
        <f t="shared" si="29"/>
        <v>0</v>
      </c>
      <c r="HQ25" s="12" t="e">
        <f t="shared" si="30"/>
        <v>#DIV/0!</v>
      </c>
      <c r="HR25" s="113">
        <f>[2]DISP_JUN!$M$73</f>
        <v>0</v>
      </c>
      <c r="HS25" s="113">
        <f>[2]DISP_JUN!$O$73</f>
        <v>0</v>
      </c>
    </row>
    <row r="26" spans="1:227" x14ac:dyDescent="0.3">
      <c r="A26" s="25"/>
      <c r="B26" s="73"/>
      <c r="C26" s="12"/>
      <c r="D26" s="12"/>
      <c r="E26" s="12"/>
      <c r="F26" s="12"/>
      <c r="G26" s="12"/>
      <c r="H26" s="12"/>
      <c r="I26" s="12"/>
      <c r="J26" s="12"/>
      <c r="K26" s="12"/>
      <c r="L26" s="25"/>
      <c r="M26" s="12"/>
      <c r="N26" s="12"/>
      <c r="O26" s="12"/>
      <c r="P26" s="12"/>
      <c r="Q26" s="113"/>
      <c r="R26" s="113"/>
      <c r="T26" s="25"/>
      <c r="U26" s="73"/>
      <c r="V26" s="12"/>
      <c r="W26" s="12"/>
      <c r="X26" s="12"/>
      <c r="Y26" s="12"/>
      <c r="Z26" s="12"/>
      <c r="AA26" s="12"/>
      <c r="AB26" s="12"/>
      <c r="AC26" s="12"/>
      <c r="AD26" s="12"/>
      <c r="AE26" s="25"/>
      <c r="AF26" s="12"/>
      <c r="AG26" s="12"/>
      <c r="AH26" s="12"/>
      <c r="AI26" s="12"/>
      <c r="AJ26" s="113"/>
      <c r="AK26" s="113"/>
      <c r="AM26" s="25"/>
      <c r="AN26" s="73"/>
      <c r="AO26" s="12"/>
      <c r="AP26" s="12"/>
      <c r="AQ26" s="12"/>
      <c r="AR26" s="12"/>
      <c r="AS26" s="12"/>
      <c r="AT26" s="12"/>
      <c r="AU26" s="12"/>
      <c r="AV26" s="12"/>
      <c r="AW26" s="12"/>
      <c r="AX26" s="25"/>
      <c r="AY26" s="12"/>
      <c r="AZ26" s="12"/>
      <c r="BA26" s="12"/>
      <c r="BB26" s="12"/>
      <c r="BC26" s="113"/>
      <c r="BD26" s="113"/>
      <c r="BF26" s="25"/>
      <c r="BG26" s="73"/>
      <c r="BH26" s="12"/>
      <c r="BI26" s="12"/>
      <c r="BJ26" s="12"/>
      <c r="BK26" s="12"/>
      <c r="BL26" s="12"/>
      <c r="BM26" s="12"/>
      <c r="BN26" s="12"/>
      <c r="BO26" s="12"/>
      <c r="BP26" s="12"/>
      <c r="BQ26" s="25"/>
      <c r="BR26" s="12"/>
      <c r="BS26" s="12"/>
      <c r="BT26" s="12"/>
      <c r="BU26" s="12"/>
      <c r="BV26" s="113"/>
      <c r="BW26" s="113"/>
      <c r="BY26" s="25"/>
      <c r="BZ26" s="73"/>
      <c r="CA26" s="12"/>
      <c r="CB26" s="12"/>
      <c r="CC26" s="12"/>
      <c r="CD26" s="12"/>
      <c r="CE26" s="12"/>
      <c r="CF26" s="12"/>
      <c r="CG26" s="12"/>
      <c r="CH26" s="12"/>
      <c r="CI26" s="12"/>
      <c r="CJ26" s="25"/>
      <c r="CK26" s="12"/>
      <c r="CL26" s="12"/>
      <c r="CM26" s="12"/>
      <c r="CN26" s="12"/>
      <c r="CO26" s="113"/>
      <c r="CP26" s="113"/>
      <c r="CR26" s="25"/>
      <c r="CS26" s="73"/>
      <c r="CT26" s="12"/>
      <c r="CU26" s="12"/>
      <c r="CV26" s="12"/>
      <c r="CW26" s="12"/>
      <c r="CX26" s="12"/>
      <c r="CY26" s="12"/>
      <c r="CZ26" s="12"/>
      <c r="DA26" s="12"/>
      <c r="DB26" s="12"/>
      <c r="DC26" s="25"/>
      <c r="DD26" s="12"/>
      <c r="DE26" s="12"/>
      <c r="DF26" s="12"/>
      <c r="DG26" s="12"/>
      <c r="DH26" s="113"/>
      <c r="DI26" s="113"/>
      <c r="DK26" s="25"/>
      <c r="DL26" s="73"/>
      <c r="DM26" s="12"/>
      <c r="DN26" s="12"/>
      <c r="DO26" s="12"/>
      <c r="DP26" s="12"/>
      <c r="DQ26" s="12"/>
      <c r="DR26" s="12"/>
      <c r="DS26" s="12"/>
      <c r="DT26" s="12"/>
      <c r="DU26" s="12"/>
      <c r="DV26" s="25"/>
      <c r="DW26" s="12"/>
      <c r="DX26" s="12"/>
      <c r="DY26" s="12"/>
      <c r="DZ26" s="12"/>
      <c r="EA26" s="113"/>
      <c r="EB26" s="113"/>
      <c r="ED26" s="25"/>
      <c r="EE26" s="73"/>
      <c r="EF26" s="12"/>
      <c r="EG26" s="12"/>
      <c r="EH26" s="12"/>
      <c r="EI26" s="12"/>
      <c r="EJ26" s="12"/>
      <c r="EK26" s="12"/>
      <c r="EL26" s="12"/>
      <c r="EM26" s="12"/>
      <c r="EN26" s="12"/>
      <c r="EO26" s="25"/>
      <c r="EP26" s="12"/>
      <c r="EQ26" s="12"/>
      <c r="ER26" s="12"/>
      <c r="ES26" s="12"/>
      <c r="ET26" s="113"/>
      <c r="EU26" s="113"/>
      <c r="EW26" s="25"/>
      <c r="EX26" s="73"/>
      <c r="EY26" s="12"/>
      <c r="EZ26" s="12"/>
      <c r="FA26" s="12"/>
      <c r="FB26" s="12"/>
      <c r="FC26" s="12"/>
      <c r="FD26" s="12"/>
      <c r="FE26" s="12"/>
      <c r="FF26" s="12"/>
      <c r="FG26" s="12"/>
      <c r="FH26" s="25"/>
      <c r="FI26" s="12"/>
      <c r="FJ26" s="12"/>
      <c r="FK26" s="12"/>
      <c r="FL26" s="12"/>
      <c r="FM26" s="113"/>
      <c r="FN26" s="113"/>
      <c r="FP26" s="25"/>
      <c r="FQ26" s="73"/>
      <c r="FR26" s="12"/>
      <c r="FS26" s="12"/>
      <c r="FT26" s="12"/>
      <c r="FU26" s="12"/>
      <c r="FV26" s="12"/>
      <c r="FW26" s="12"/>
      <c r="FX26" s="12"/>
      <c r="FY26" s="12"/>
      <c r="FZ26" s="12"/>
      <c r="GA26" s="25"/>
      <c r="GB26" s="12"/>
      <c r="GC26" s="12"/>
      <c r="GD26" s="12"/>
      <c r="GE26" s="12"/>
      <c r="GF26" s="113"/>
      <c r="GG26" s="113"/>
      <c r="GI26" s="25"/>
      <c r="GJ26" s="73"/>
      <c r="GK26" s="12"/>
      <c r="GL26" s="12"/>
      <c r="GM26" s="12"/>
      <c r="GN26" s="12"/>
      <c r="GO26" s="12"/>
      <c r="GP26" s="12"/>
      <c r="GQ26" s="12"/>
      <c r="GR26" s="12"/>
      <c r="GS26" s="12"/>
      <c r="GT26" s="25"/>
      <c r="GU26" s="12"/>
      <c r="GV26" s="12"/>
      <c r="GW26" s="12"/>
      <c r="GX26" s="12"/>
      <c r="GY26" s="113"/>
      <c r="GZ26" s="113"/>
      <c r="HB26" s="25"/>
      <c r="HC26" s="73" t="s">
        <v>49</v>
      </c>
      <c r="HD26" s="12">
        <f>[2]DISP_JUN!$C$75</f>
        <v>441</v>
      </c>
      <c r="HE26" s="12">
        <f>[2]DISP_JUN!$D$75</f>
        <v>187</v>
      </c>
      <c r="HF26" s="12">
        <f>[2]DISP_JUN!$E$75</f>
        <v>254</v>
      </c>
      <c r="HG26" s="12">
        <f>[2]DISP_JUN!$F$75</f>
        <v>279</v>
      </c>
      <c r="HH26" s="12">
        <f t="shared" si="24"/>
        <v>38.75</v>
      </c>
      <c r="HI26" s="12">
        <f>[2]DISP_JUN!$G$75</f>
        <v>0</v>
      </c>
      <c r="HJ26" s="12">
        <f t="shared" si="25"/>
        <v>0</v>
      </c>
      <c r="HK26" s="12">
        <f>[2]DISP_JUN!$H$75</f>
        <v>0</v>
      </c>
      <c r="HL26" s="12">
        <f t="shared" si="26"/>
        <v>0</v>
      </c>
      <c r="HM26" s="25"/>
      <c r="HN26" s="12">
        <f t="shared" si="27"/>
        <v>61.250000000000007</v>
      </c>
      <c r="HO26" s="12">
        <f t="shared" si="28"/>
        <v>61.250000000000007</v>
      </c>
      <c r="HP26" s="12">
        <f t="shared" si="29"/>
        <v>59.871244635193136</v>
      </c>
      <c r="HQ26" s="12">
        <f t="shared" si="30"/>
        <v>25.972222222222218</v>
      </c>
      <c r="HR26" s="113">
        <f>[2]DISP_JUN!$M$75</f>
        <v>5483</v>
      </c>
      <c r="HS26" s="113">
        <f>[2]DISP_JUN!$O$75</f>
        <v>29.320855614973262</v>
      </c>
    </row>
    <row r="27" spans="1:227" x14ac:dyDescent="0.3">
      <c r="A27" s="25"/>
      <c r="B27" s="73"/>
      <c r="C27" s="12"/>
      <c r="D27" s="12"/>
      <c r="E27" s="12"/>
      <c r="F27" s="12"/>
      <c r="G27" s="12"/>
      <c r="H27" s="12"/>
      <c r="I27" s="12"/>
      <c r="J27" s="12"/>
      <c r="K27" s="12"/>
      <c r="L27" s="25"/>
      <c r="M27" s="12"/>
      <c r="N27" s="12"/>
      <c r="O27" s="12"/>
      <c r="P27" s="12"/>
      <c r="Q27" s="113"/>
      <c r="R27" s="113"/>
      <c r="T27" s="25"/>
      <c r="U27" s="73"/>
      <c r="V27" s="12"/>
      <c r="W27" s="12"/>
      <c r="X27" s="12"/>
      <c r="Y27" s="12"/>
      <c r="Z27" s="12"/>
      <c r="AA27" s="12"/>
      <c r="AB27" s="12"/>
      <c r="AC27" s="12"/>
      <c r="AD27" s="12"/>
      <c r="AE27" s="25"/>
      <c r="AF27" s="12"/>
      <c r="AG27" s="12"/>
      <c r="AH27" s="12"/>
      <c r="AI27" s="12"/>
      <c r="AJ27" s="113"/>
      <c r="AK27" s="113"/>
      <c r="AM27" s="25"/>
      <c r="AN27" s="73"/>
      <c r="AO27" s="12"/>
      <c r="AP27" s="12"/>
      <c r="AQ27" s="12"/>
      <c r="AR27" s="12"/>
      <c r="AS27" s="12"/>
      <c r="AT27" s="12"/>
      <c r="AU27" s="12"/>
      <c r="AV27" s="12"/>
      <c r="AW27" s="12"/>
      <c r="AX27" s="25"/>
      <c r="AY27" s="12"/>
      <c r="AZ27" s="12"/>
      <c r="BA27" s="12"/>
      <c r="BB27" s="12"/>
      <c r="BC27" s="113"/>
      <c r="BD27" s="113"/>
      <c r="BF27" s="25"/>
      <c r="BG27" s="73"/>
      <c r="BH27" s="12"/>
      <c r="BI27" s="12"/>
      <c r="BJ27" s="12"/>
      <c r="BK27" s="12"/>
      <c r="BL27" s="12"/>
      <c r="BM27" s="12"/>
      <c r="BN27" s="12"/>
      <c r="BO27" s="12"/>
      <c r="BP27" s="12"/>
      <c r="BQ27" s="25"/>
      <c r="BR27" s="12"/>
      <c r="BS27" s="12"/>
      <c r="BT27" s="12"/>
      <c r="BU27" s="12"/>
      <c r="BV27" s="113"/>
      <c r="BW27" s="113"/>
      <c r="BY27" s="25"/>
      <c r="BZ27" s="73"/>
      <c r="CA27" s="12"/>
      <c r="CB27" s="12"/>
      <c r="CC27" s="12"/>
      <c r="CD27" s="12"/>
      <c r="CE27" s="12"/>
      <c r="CF27" s="12"/>
      <c r="CG27" s="12"/>
      <c r="CH27" s="12"/>
      <c r="CI27" s="12"/>
      <c r="CJ27" s="25"/>
      <c r="CK27" s="12"/>
      <c r="CL27" s="12"/>
      <c r="CM27" s="12"/>
      <c r="CN27" s="12"/>
      <c r="CO27" s="113"/>
      <c r="CP27" s="113"/>
      <c r="CR27" s="25"/>
      <c r="CS27" s="73"/>
      <c r="CT27" s="12"/>
      <c r="CU27" s="12"/>
      <c r="CV27" s="12"/>
      <c r="CW27" s="12"/>
      <c r="CX27" s="12"/>
      <c r="CY27" s="12"/>
      <c r="CZ27" s="12"/>
      <c r="DA27" s="12"/>
      <c r="DB27" s="12"/>
      <c r="DC27" s="25"/>
      <c r="DD27" s="12"/>
      <c r="DE27" s="12"/>
      <c r="DF27" s="12"/>
      <c r="DG27" s="12"/>
      <c r="DH27" s="113"/>
      <c r="DI27" s="113"/>
      <c r="DK27" s="25"/>
      <c r="DL27" s="73"/>
      <c r="DM27" s="12"/>
      <c r="DN27" s="12"/>
      <c r="DO27" s="12"/>
      <c r="DP27" s="12"/>
      <c r="DQ27" s="12"/>
      <c r="DR27" s="12"/>
      <c r="DS27" s="12"/>
      <c r="DT27" s="12"/>
      <c r="DU27" s="12"/>
      <c r="DV27" s="25"/>
      <c r="DW27" s="12"/>
      <c r="DX27" s="12"/>
      <c r="DY27" s="12"/>
      <c r="DZ27" s="12"/>
      <c r="EA27" s="113"/>
      <c r="EB27" s="113"/>
      <c r="ED27" s="25"/>
      <c r="EE27" s="73"/>
      <c r="EF27" s="12"/>
      <c r="EG27" s="12"/>
      <c r="EH27" s="12"/>
      <c r="EI27" s="12"/>
      <c r="EJ27" s="12"/>
      <c r="EK27" s="12"/>
      <c r="EL27" s="12"/>
      <c r="EM27" s="12"/>
      <c r="EN27" s="12"/>
      <c r="EO27" s="25"/>
      <c r="EP27" s="12"/>
      <c r="EQ27" s="12"/>
      <c r="ER27" s="12"/>
      <c r="ES27" s="12"/>
      <c r="ET27" s="113"/>
      <c r="EU27" s="113"/>
      <c r="EW27" s="25"/>
      <c r="EX27" s="73"/>
      <c r="EY27" s="12"/>
      <c r="EZ27" s="12"/>
      <c r="FA27" s="12"/>
      <c r="FB27" s="12"/>
      <c r="FC27" s="12"/>
      <c r="FD27" s="12"/>
      <c r="FE27" s="12"/>
      <c r="FF27" s="12"/>
      <c r="FG27" s="12"/>
      <c r="FH27" s="25"/>
      <c r="FI27" s="12"/>
      <c r="FJ27" s="12"/>
      <c r="FK27" s="12"/>
      <c r="FL27" s="12"/>
      <c r="FM27" s="113"/>
      <c r="FN27" s="113"/>
      <c r="FP27" s="25"/>
      <c r="FQ27" s="73"/>
      <c r="FR27" s="12"/>
      <c r="FS27" s="12"/>
      <c r="FT27" s="12"/>
      <c r="FU27" s="12"/>
      <c r="FV27" s="12"/>
      <c r="FW27" s="12"/>
      <c r="FX27" s="12"/>
      <c r="FY27" s="12"/>
      <c r="FZ27" s="12"/>
      <c r="GA27" s="25"/>
      <c r="GB27" s="12"/>
      <c r="GC27" s="12"/>
      <c r="GD27" s="12"/>
      <c r="GE27" s="12"/>
      <c r="GF27" s="113"/>
      <c r="GG27" s="113"/>
      <c r="GI27" s="25"/>
      <c r="GJ27" s="73"/>
      <c r="GK27" s="12"/>
      <c r="GL27" s="12"/>
      <c r="GM27" s="12"/>
      <c r="GN27" s="12"/>
      <c r="GO27" s="12"/>
      <c r="GP27" s="12"/>
      <c r="GQ27" s="12"/>
      <c r="GR27" s="12"/>
      <c r="GS27" s="12"/>
      <c r="GT27" s="25"/>
      <c r="GU27" s="12"/>
      <c r="GV27" s="12"/>
      <c r="GW27" s="12"/>
      <c r="GX27" s="12"/>
      <c r="GY27" s="113"/>
      <c r="GZ27" s="113"/>
      <c r="HB27" s="25"/>
      <c r="HC27" s="73" t="s">
        <v>50</v>
      </c>
      <c r="HD27" s="12">
        <f>[2]DISP_JUN!$C$79</f>
        <v>0</v>
      </c>
      <c r="HE27" s="12">
        <f>[2]DISP_JUN!$D$79</f>
        <v>0</v>
      </c>
      <c r="HF27" s="12">
        <f>[2]DISP_JUN!$E$79</f>
        <v>0</v>
      </c>
      <c r="HG27" s="12">
        <f>[2]DISP_JUN!$F$79</f>
        <v>0</v>
      </c>
      <c r="HH27" s="12">
        <f t="shared" si="24"/>
        <v>0</v>
      </c>
      <c r="HI27" s="12">
        <f>[2]DISP_JUN!$G$79</f>
        <v>720</v>
      </c>
      <c r="HJ27" s="12">
        <f t="shared" si="25"/>
        <v>100</v>
      </c>
      <c r="HK27" s="12">
        <f>[2]DISP_JUN!$H$79</f>
        <v>0</v>
      </c>
      <c r="HL27" s="12">
        <f t="shared" si="26"/>
        <v>0</v>
      </c>
      <c r="HM27" s="25"/>
      <c r="HN27" s="12">
        <f t="shared" si="27"/>
        <v>0</v>
      </c>
      <c r="HO27" s="12">
        <f t="shared" si="28"/>
        <v>0</v>
      </c>
      <c r="HP27" s="12">
        <f t="shared" si="29"/>
        <v>0</v>
      </c>
      <c r="HQ27" s="12" t="e">
        <f t="shared" si="30"/>
        <v>#DIV/0!</v>
      </c>
      <c r="HR27" s="113">
        <f>[2]DISP_JUN!$M$79</f>
        <v>0</v>
      </c>
      <c r="HS27" s="113">
        <f>[2]DISP_JUN!$O$79</f>
        <v>0</v>
      </c>
    </row>
    <row r="28" spans="1:227" x14ac:dyDescent="0.3">
      <c r="A28" s="70"/>
      <c r="B28" s="73"/>
      <c r="C28" s="12"/>
      <c r="D28" s="12"/>
      <c r="E28" s="12"/>
      <c r="F28" s="12"/>
      <c r="G28" s="12"/>
      <c r="H28" s="12"/>
      <c r="I28" s="12"/>
      <c r="J28" s="12"/>
      <c r="K28" s="12"/>
      <c r="L28" s="25"/>
      <c r="M28" s="12"/>
      <c r="N28" s="12"/>
      <c r="O28" s="12"/>
      <c r="P28" s="12"/>
      <c r="Q28" s="113"/>
      <c r="R28" s="113"/>
      <c r="T28" s="70"/>
      <c r="U28" s="73"/>
      <c r="V28" s="12"/>
      <c r="W28" s="12"/>
      <c r="X28" s="12"/>
      <c r="Y28" s="12"/>
      <c r="Z28" s="12"/>
      <c r="AA28" s="12"/>
      <c r="AB28" s="12"/>
      <c r="AC28" s="12"/>
      <c r="AD28" s="12"/>
      <c r="AE28" s="25"/>
      <c r="AF28" s="12"/>
      <c r="AG28" s="12"/>
      <c r="AH28" s="12"/>
      <c r="AI28" s="12"/>
      <c r="AJ28" s="113"/>
      <c r="AK28" s="113"/>
      <c r="AM28" s="70"/>
      <c r="AN28" s="73"/>
      <c r="AO28" s="12"/>
      <c r="AP28" s="12"/>
      <c r="AQ28" s="12"/>
      <c r="AR28" s="12"/>
      <c r="AS28" s="12"/>
      <c r="AT28" s="12"/>
      <c r="AU28" s="12"/>
      <c r="AV28" s="12"/>
      <c r="AW28" s="12"/>
      <c r="AX28" s="25"/>
      <c r="AY28" s="12"/>
      <c r="AZ28" s="12"/>
      <c r="BA28" s="12"/>
      <c r="BB28" s="12"/>
      <c r="BC28" s="113"/>
      <c r="BD28" s="113"/>
      <c r="BF28" s="70"/>
      <c r="BG28" s="73"/>
      <c r="BH28" s="12"/>
      <c r="BI28" s="12"/>
      <c r="BJ28" s="12"/>
      <c r="BK28" s="12"/>
      <c r="BL28" s="12"/>
      <c r="BM28" s="12"/>
      <c r="BN28" s="12"/>
      <c r="BO28" s="12"/>
      <c r="BP28" s="12"/>
      <c r="BQ28" s="25"/>
      <c r="BR28" s="12"/>
      <c r="BS28" s="12"/>
      <c r="BT28" s="12"/>
      <c r="BU28" s="12"/>
      <c r="BV28" s="113"/>
      <c r="BW28" s="113"/>
      <c r="BY28" s="70"/>
      <c r="BZ28" s="73"/>
      <c r="CA28" s="12"/>
      <c r="CB28" s="12"/>
      <c r="CC28" s="12"/>
      <c r="CD28" s="12"/>
      <c r="CE28" s="12"/>
      <c r="CF28" s="12"/>
      <c r="CG28" s="12"/>
      <c r="CH28" s="12"/>
      <c r="CI28" s="12"/>
      <c r="CJ28" s="25"/>
      <c r="CK28" s="12"/>
      <c r="CL28" s="12"/>
      <c r="CM28" s="12"/>
      <c r="CN28" s="12"/>
      <c r="CO28" s="113"/>
      <c r="CP28" s="113"/>
      <c r="CR28" s="70"/>
      <c r="CS28" s="73"/>
      <c r="CT28" s="12"/>
      <c r="CU28" s="12"/>
      <c r="CV28" s="12"/>
      <c r="CW28" s="12"/>
      <c r="CX28" s="12"/>
      <c r="CY28" s="12"/>
      <c r="CZ28" s="12"/>
      <c r="DA28" s="12"/>
      <c r="DB28" s="12"/>
      <c r="DC28" s="25"/>
      <c r="DD28" s="12"/>
      <c r="DE28" s="12"/>
      <c r="DF28" s="12"/>
      <c r="DG28" s="12"/>
      <c r="DH28" s="113"/>
      <c r="DI28" s="113"/>
      <c r="DK28" s="70"/>
      <c r="DL28" s="73"/>
      <c r="DM28" s="12"/>
      <c r="DN28" s="12"/>
      <c r="DO28" s="12"/>
      <c r="DP28" s="12"/>
      <c r="DQ28" s="12"/>
      <c r="DR28" s="12"/>
      <c r="DS28" s="12"/>
      <c r="DT28" s="12"/>
      <c r="DU28" s="12"/>
      <c r="DV28" s="25"/>
      <c r="DW28" s="12"/>
      <c r="DX28" s="12"/>
      <c r="DY28" s="12"/>
      <c r="DZ28" s="12"/>
      <c r="EA28" s="113"/>
      <c r="EB28" s="113"/>
      <c r="ED28" s="70"/>
      <c r="EE28" s="73"/>
      <c r="EF28" s="12"/>
      <c r="EG28" s="12"/>
      <c r="EH28" s="12"/>
      <c r="EI28" s="12"/>
      <c r="EJ28" s="12"/>
      <c r="EK28" s="12"/>
      <c r="EL28" s="12"/>
      <c r="EM28" s="12"/>
      <c r="EN28" s="12"/>
      <c r="EO28" s="25"/>
      <c r="EP28" s="12"/>
      <c r="EQ28" s="12"/>
      <c r="ER28" s="12"/>
      <c r="ES28" s="12"/>
      <c r="ET28" s="113"/>
      <c r="EU28" s="113"/>
      <c r="EW28" s="70"/>
      <c r="EX28" s="73"/>
      <c r="EY28" s="12"/>
      <c r="EZ28" s="12"/>
      <c r="FA28" s="12"/>
      <c r="FB28" s="12"/>
      <c r="FC28" s="12"/>
      <c r="FD28" s="12"/>
      <c r="FE28" s="12"/>
      <c r="FF28" s="12"/>
      <c r="FG28" s="12"/>
      <c r="FH28" s="25"/>
      <c r="FI28" s="12"/>
      <c r="FJ28" s="12"/>
      <c r="FK28" s="12"/>
      <c r="FL28" s="12"/>
      <c r="FM28" s="113"/>
      <c r="FN28" s="113"/>
      <c r="FP28" s="70"/>
      <c r="FQ28" s="73"/>
      <c r="FR28" s="12"/>
      <c r="FS28" s="12"/>
      <c r="FT28" s="12"/>
      <c r="FU28" s="12"/>
      <c r="FV28" s="12"/>
      <c r="FW28" s="12"/>
      <c r="FX28" s="12"/>
      <c r="FY28" s="12"/>
      <c r="FZ28" s="12"/>
      <c r="GA28" s="25"/>
      <c r="GB28" s="12"/>
      <c r="GC28" s="12"/>
      <c r="GD28" s="12"/>
      <c r="GE28" s="12"/>
      <c r="GF28" s="113"/>
      <c r="GG28" s="113"/>
      <c r="GI28" s="70"/>
      <c r="GJ28" s="73"/>
      <c r="GK28" s="12"/>
      <c r="GL28" s="12"/>
      <c r="GM28" s="12"/>
      <c r="GN28" s="12"/>
      <c r="GO28" s="12"/>
      <c r="GP28" s="12"/>
      <c r="GQ28" s="12"/>
      <c r="GR28" s="12"/>
      <c r="GS28" s="12"/>
      <c r="GT28" s="25"/>
      <c r="GU28" s="12"/>
      <c r="GV28" s="12"/>
      <c r="GW28" s="12"/>
      <c r="GX28" s="12"/>
      <c r="GY28" s="113"/>
      <c r="GZ28" s="113"/>
      <c r="HB28" s="70"/>
      <c r="HC28" s="73" t="s">
        <v>51</v>
      </c>
      <c r="HD28" s="12">
        <f>[2]DISP_JUN!$C$81</f>
        <v>0</v>
      </c>
      <c r="HE28" s="12">
        <f>[2]DISP_JUN!$D$81</f>
        <v>0</v>
      </c>
      <c r="HF28" s="12">
        <f>[2]DISP_JUN!$E$81</f>
        <v>0</v>
      </c>
      <c r="HG28" s="12">
        <f>[2]DISP_JUN!$F$81</f>
        <v>720</v>
      </c>
      <c r="HH28" s="12">
        <f t="shared" si="24"/>
        <v>100</v>
      </c>
      <c r="HI28" s="12">
        <f>[2]DISP_JUN!$G$81</f>
        <v>0</v>
      </c>
      <c r="HJ28" s="12">
        <f t="shared" si="25"/>
        <v>0</v>
      </c>
      <c r="HK28" s="12">
        <f>[2]DISP_JUN!$H$81</f>
        <v>0</v>
      </c>
      <c r="HL28" s="12">
        <f t="shared" si="26"/>
        <v>0</v>
      </c>
      <c r="HM28" s="25"/>
      <c r="HN28" s="12">
        <f t="shared" si="27"/>
        <v>0</v>
      </c>
      <c r="HO28" s="12">
        <f t="shared" si="28"/>
        <v>0</v>
      </c>
      <c r="HP28" s="12">
        <f t="shared" si="29"/>
        <v>100</v>
      </c>
      <c r="HQ28" s="12" t="e">
        <f t="shared" si="30"/>
        <v>#DIV/0!</v>
      </c>
      <c r="HR28" s="113">
        <f>[2]DISP_JUN!$M$81</f>
        <v>0</v>
      </c>
      <c r="HS28" s="113">
        <f>[2]DISP_JUN!$O$81</f>
        <v>0</v>
      </c>
    </row>
    <row r="29" spans="1:227" x14ac:dyDescent="0.3">
      <c r="A29" s="25"/>
      <c r="B29" s="73"/>
      <c r="C29" s="12"/>
      <c r="D29" s="12"/>
      <c r="E29" s="12"/>
      <c r="F29" s="12"/>
      <c r="G29" s="12"/>
      <c r="H29" s="12"/>
      <c r="I29" s="12"/>
      <c r="J29" s="12"/>
      <c r="K29" s="12"/>
      <c r="L29" s="25"/>
      <c r="M29" s="12"/>
      <c r="N29" s="12"/>
      <c r="O29" s="12"/>
      <c r="P29" s="12"/>
      <c r="Q29" s="113"/>
      <c r="R29" s="113"/>
      <c r="T29" s="25"/>
      <c r="U29" s="73"/>
      <c r="V29" s="12"/>
      <c r="W29" s="12"/>
      <c r="X29" s="12"/>
      <c r="Y29" s="12"/>
      <c r="Z29" s="12"/>
      <c r="AA29" s="12"/>
      <c r="AB29" s="12"/>
      <c r="AC29" s="12"/>
      <c r="AD29" s="12"/>
      <c r="AE29" s="25"/>
      <c r="AF29" s="12"/>
      <c r="AG29" s="12"/>
      <c r="AH29" s="12"/>
      <c r="AI29" s="12"/>
      <c r="AJ29" s="113"/>
      <c r="AK29" s="113"/>
      <c r="AM29" s="25"/>
      <c r="AN29" s="73"/>
      <c r="AO29" s="12"/>
      <c r="AP29" s="12"/>
      <c r="AQ29" s="12"/>
      <c r="AR29" s="12"/>
      <c r="AS29" s="12"/>
      <c r="AT29" s="12"/>
      <c r="AU29" s="12"/>
      <c r="AV29" s="12"/>
      <c r="AW29" s="12"/>
      <c r="AX29" s="25"/>
      <c r="AY29" s="12"/>
      <c r="AZ29" s="12"/>
      <c r="BA29" s="12"/>
      <c r="BB29" s="12"/>
      <c r="BC29" s="113"/>
      <c r="BD29" s="113"/>
      <c r="BF29" s="25"/>
      <c r="BG29" s="73"/>
      <c r="BH29" s="12"/>
      <c r="BI29" s="12"/>
      <c r="BJ29" s="12"/>
      <c r="BK29" s="12"/>
      <c r="BL29" s="12"/>
      <c r="BM29" s="12"/>
      <c r="BN29" s="12"/>
      <c r="BO29" s="12"/>
      <c r="BP29" s="12"/>
      <c r="BQ29" s="25"/>
      <c r="BR29" s="12"/>
      <c r="BS29" s="12"/>
      <c r="BT29" s="12"/>
      <c r="BU29" s="12"/>
      <c r="BV29" s="113"/>
      <c r="BW29" s="113"/>
      <c r="BY29" s="25"/>
      <c r="BZ29" s="73"/>
      <c r="CA29" s="12"/>
      <c r="CB29" s="12"/>
      <c r="CC29" s="12"/>
      <c r="CD29" s="12"/>
      <c r="CE29" s="12"/>
      <c r="CF29" s="12"/>
      <c r="CG29" s="12"/>
      <c r="CH29" s="12"/>
      <c r="CI29" s="12"/>
      <c r="CJ29" s="25"/>
      <c r="CK29" s="12"/>
      <c r="CL29" s="12"/>
      <c r="CM29" s="12"/>
      <c r="CN29" s="12"/>
      <c r="CO29" s="113"/>
      <c r="CP29" s="113"/>
      <c r="CR29" s="25"/>
      <c r="CS29" s="73"/>
      <c r="CT29" s="12"/>
      <c r="CU29" s="12"/>
      <c r="CV29" s="12"/>
      <c r="CW29" s="12"/>
      <c r="CX29" s="12"/>
      <c r="CY29" s="12"/>
      <c r="CZ29" s="12"/>
      <c r="DA29" s="12"/>
      <c r="DB29" s="12"/>
      <c r="DC29" s="25"/>
      <c r="DD29" s="12"/>
      <c r="DE29" s="12"/>
      <c r="DF29" s="12"/>
      <c r="DG29" s="12"/>
      <c r="DH29" s="113"/>
      <c r="DI29" s="113"/>
      <c r="DK29" s="25"/>
      <c r="DL29" s="73"/>
      <c r="DM29" s="12"/>
      <c r="DN29" s="12"/>
      <c r="DO29" s="12"/>
      <c r="DP29" s="12"/>
      <c r="DQ29" s="12"/>
      <c r="DR29" s="12"/>
      <c r="DS29" s="12"/>
      <c r="DT29" s="12"/>
      <c r="DU29" s="12"/>
      <c r="DV29" s="25"/>
      <c r="DW29" s="12"/>
      <c r="DX29" s="12"/>
      <c r="DY29" s="12"/>
      <c r="DZ29" s="12"/>
      <c r="EA29" s="113"/>
      <c r="EB29" s="113"/>
      <c r="ED29" s="25"/>
      <c r="EE29" s="73"/>
      <c r="EF29" s="12"/>
      <c r="EG29" s="12"/>
      <c r="EH29" s="12"/>
      <c r="EI29" s="12"/>
      <c r="EJ29" s="12"/>
      <c r="EK29" s="12"/>
      <c r="EL29" s="12"/>
      <c r="EM29" s="12"/>
      <c r="EN29" s="12"/>
      <c r="EO29" s="25"/>
      <c r="EP29" s="12"/>
      <c r="EQ29" s="12"/>
      <c r="ER29" s="12"/>
      <c r="ES29" s="12"/>
      <c r="ET29" s="113"/>
      <c r="EU29" s="113"/>
      <c r="EW29" s="25"/>
      <c r="EX29" s="73"/>
      <c r="EY29" s="12"/>
      <c r="EZ29" s="12"/>
      <c r="FA29" s="12"/>
      <c r="FB29" s="12"/>
      <c r="FC29" s="12"/>
      <c r="FD29" s="12"/>
      <c r="FE29" s="12"/>
      <c r="FF29" s="12"/>
      <c r="FG29" s="12"/>
      <c r="FH29" s="25"/>
      <c r="FI29" s="12"/>
      <c r="FJ29" s="12"/>
      <c r="FK29" s="12"/>
      <c r="FL29" s="12"/>
      <c r="FM29" s="113"/>
      <c r="FN29" s="113"/>
      <c r="FP29" s="25"/>
      <c r="FQ29" s="73"/>
      <c r="FR29" s="12"/>
      <c r="FS29" s="12"/>
      <c r="FT29" s="12"/>
      <c r="FU29" s="12"/>
      <c r="FV29" s="12"/>
      <c r="FW29" s="12"/>
      <c r="FX29" s="12"/>
      <c r="FY29" s="12"/>
      <c r="FZ29" s="12"/>
      <c r="GA29" s="25"/>
      <c r="GB29" s="12"/>
      <c r="GC29" s="12"/>
      <c r="GD29" s="12"/>
      <c r="GE29" s="12"/>
      <c r="GF29" s="113"/>
      <c r="GG29" s="113"/>
      <c r="GI29" s="25"/>
      <c r="GJ29" s="73"/>
      <c r="GK29" s="12"/>
      <c r="GL29" s="12"/>
      <c r="GM29" s="12"/>
      <c r="GN29" s="12"/>
      <c r="GO29" s="12"/>
      <c r="GP29" s="12"/>
      <c r="GQ29" s="12"/>
      <c r="GR29" s="12"/>
      <c r="GS29" s="12"/>
      <c r="GT29" s="25"/>
      <c r="GU29" s="12"/>
      <c r="GV29" s="12"/>
      <c r="GW29" s="12"/>
      <c r="GX29" s="12"/>
      <c r="GY29" s="113"/>
      <c r="GZ29" s="113"/>
      <c r="HB29" s="25"/>
      <c r="HC29" s="73" t="s">
        <v>52</v>
      </c>
      <c r="HD29" s="12">
        <f>[2]DISP_JUN!$C$83</f>
        <v>0</v>
      </c>
      <c r="HE29" s="12">
        <f>[2]DISP_JUN!$D$83</f>
        <v>0</v>
      </c>
      <c r="HF29" s="12">
        <f>[2]DISP_JUN!$E$83</f>
        <v>0</v>
      </c>
      <c r="HG29" s="12">
        <f>[2]DISP_JUN!$F$83</f>
        <v>0</v>
      </c>
      <c r="HH29" s="12">
        <f t="shared" si="24"/>
        <v>0</v>
      </c>
      <c r="HI29" s="12">
        <f>[2]DISP_JUN!$G$83</f>
        <v>720</v>
      </c>
      <c r="HJ29" s="12">
        <f t="shared" si="25"/>
        <v>100</v>
      </c>
      <c r="HK29" s="12">
        <f>[2]DISP_JUN!$H$83</f>
        <v>0</v>
      </c>
      <c r="HL29" s="12">
        <f t="shared" si="26"/>
        <v>0</v>
      </c>
      <c r="HM29" s="25"/>
      <c r="HN29" s="12">
        <f t="shared" si="27"/>
        <v>0</v>
      </c>
      <c r="HO29" s="12">
        <f t="shared" si="28"/>
        <v>0</v>
      </c>
      <c r="HP29" s="12">
        <f t="shared" si="29"/>
        <v>0</v>
      </c>
      <c r="HQ29" s="12" t="e">
        <f t="shared" si="30"/>
        <v>#DIV/0!</v>
      </c>
      <c r="HR29" s="113">
        <f>[2]DISP_JUN!$M$83</f>
        <v>0</v>
      </c>
      <c r="HS29" s="113">
        <f>[2]DISP_JUN!$O$83</f>
        <v>0</v>
      </c>
    </row>
    <row r="30" spans="1:227" x14ac:dyDescent="0.3">
      <c r="A30" s="25"/>
      <c r="B30" s="73"/>
      <c r="C30" s="12"/>
      <c r="D30" s="12"/>
      <c r="E30" s="12"/>
      <c r="F30" s="12"/>
      <c r="G30" s="12"/>
      <c r="H30" s="12"/>
      <c r="I30" s="12"/>
      <c r="J30" s="12"/>
      <c r="K30" s="12"/>
      <c r="L30" s="25"/>
      <c r="M30" s="12"/>
      <c r="N30" s="12"/>
      <c r="O30" s="12"/>
      <c r="P30" s="12"/>
      <c r="Q30" s="113"/>
      <c r="R30" s="113"/>
      <c r="T30" s="25"/>
      <c r="U30" s="73"/>
      <c r="V30" s="12"/>
      <c r="W30" s="12"/>
      <c r="X30" s="12"/>
      <c r="Y30" s="12"/>
      <c r="Z30" s="12"/>
      <c r="AA30" s="12"/>
      <c r="AB30" s="12"/>
      <c r="AC30" s="12"/>
      <c r="AD30" s="12"/>
      <c r="AE30" s="25"/>
      <c r="AF30" s="12"/>
      <c r="AG30" s="12"/>
      <c r="AH30" s="12"/>
      <c r="AI30" s="12"/>
      <c r="AJ30" s="113"/>
      <c r="AK30" s="113"/>
      <c r="AM30" s="25"/>
      <c r="AN30" s="73"/>
      <c r="AO30" s="12"/>
      <c r="AP30" s="12"/>
      <c r="AQ30" s="12"/>
      <c r="AR30" s="12"/>
      <c r="AS30" s="12"/>
      <c r="AT30" s="12"/>
      <c r="AU30" s="12"/>
      <c r="AV30" s="12"/>
      <c r="AW30" s="12"/>
      <c r="AX30" s="25"/>
      <c r="AY30" s="12"/>
      <c r="AZ30" s="12"/>
      <c r="BA30" s="12"/>
      <c r="BB30" s="12"/>
      <c r="BC30" s="113"/>
      <c r="BD30" s="113"/>
      <c r="BF30" s="25"/>
      <c r="BG30" s="73"/>
      <c r="BH30" s="12"/>
      <c r="BI30" s="12"/>
      <c r="BJ30" s="12"/>
      <c r="BK30" s="12"/>
      <c r="BL30" s="12"/>
      <c r="BM30" s="12"/>
      <c r="BN30" s="12"/>
      <c r="BO30" s="12"/>
      <c r="BP30" s="12"/>
      <c r="BQ30" s="25"/>
      <c r="BR30" s="12"/>
      <c r="BS30" s="12"/>
      <c r="BT30" s="12"/>
      <c r="BU30" s="12"/>
      <c r="BV30" s="113"/>
      <c r="BW30" s="113"/>
      <c r="BY30" s="25"/>
      <c r="BZ30" s="73"/>
      <c r="CA30" s="12"/>
      <c r="CB30" s="12"/>
      <c r="CC30" s="12"/>
      <c r="CD30" s="12"/>
      <c r="CE30" s="12"/>
      <c r="CF30" s="12"/>
      <c r="CG30" s="12"/>
      <c r="CH30" s="12"/>
      <c r="CI30" s="12"/>
      <c r="CJ30" s="25"/>
      <c r="CK30" s="12"/>
      <c r="CL30" s="12"/>
      <c r="CM30" s="12"/>
      <c r="CN30" s="12"/>
      <c r="CO30" s="113"/>
      <c r="CP30" s="113"/>
      <c r="CR30" s="25"/>
      <c r="CS30" s="73"/>
      <c r="CT30" s="12"/>
      <c r="CU30" s="12"/>
      <c r="CV30" s="12"/>
      <c r="CW30" s="12"/>
      <c r="CX30" s="12"/>
      <c r="CY30" s="12"/>
      <c r="CZ30" s="12"/>
      <c r="DA30" s="12"/>
      <c r="DB30" s="12"/>
      <c r="DC30" s="25"/>
      <c r="DD30" s="12"/>
      <c r="DE30" s="12"/>
      <c r="DF30" s="12"/>
      <c r="DG30" s="12"/>
      <c r="DH30" s="113"/>
      <c r="DI30" s="113"/>
      <c r="DK30" s="25"/>
      <c r="DL30" s="73"/>
      <c r="DM30" s="12"/>
      <c r="DN30" s="12"/>
      <c r="DO30" s="12"/>
      <c r="DP30" s="12"/>
      <c r="DQ30" s="12"/>
      <c r="DR30" s="12"/>
      <c r="DS30" s="12"/>
      <c r="DT30" s="12"/>
      <c r="DU30" s="12"/>
      <c r="DV30" s="25"/>
      <c r="DW30" s="12"/>
      <c r="DX30" s="12"/>
      <c r="DY30" s="12"/>
      <c r="DZ30" s="12"/>
      <c r="EA30" s="113"/>
      <c r="EB30" s="113"/>
      <c r="ED30" s="25"/>
      <c r="EE30" s="73"/>
      <c r="EF30" s="12"/>
      <c r="EG30" s="12"/>
      <c r="EH30" s="12"/>
      <c r="EI30" s="12"/>
      <c r="EJ30" s="12"/>
      <c r="EK30" s="12"/>
      <c r="EL30" s="12"/>
      <c r="EM30" s="12"/>
      <c r="EN30" s="12"/>
      <c r="EO30" s="25"/>
      <c r="EP30" s="12"/>
      <c r="EQ30" s="12"/>
      <c r="ER30" s="12"/>
      <c r="ES30" s="12"/>
      <c r="ET30" s="113"/>
      <c r="EU30" s="113"/>
      <c r="EW30" s="25"/>
      <c r="EX30" s="73"/>
      <c r="EY30" s="12"/>
      <c r="EZ30" s="12"/>
      <c r="FA30" s="12"/>
      <c r="FB30" s="12"/>
      <c r="FC30" s="12"/>
      <c r="FD30" s="12"/>
      <c r="FE30" s="12"/>
      <c r="FF30" s="12"/>
      <c r="FG30" s="12"/>
      <c r="FH30" s="25"/>
      <c r="FI30" s="12"/>
      <c r="FJ30" s="12"/>
      <c r="FK30" s="12"/>
      <c r="FL30" s="12"/>
      <c r="FM30" s="113"/>
      <c r="FN30" s="113"/>
      <c r="FP30" s="25"/>
      <c r="FQ30" s="73"/>
      <c r="FR30" s="12"/>
      <c r="FS30" s="12"/>
      <c r="FT30" s="12"/>
      <c r="FU30" s="12"/>
      <c r="FV30" s="12"/>
      <c r="FW30" s="12"/>
      <c r="FX30" s="12"/>
      <c r="FY30" s="12"/>
      <c r="FZ30" s="12"/>
      <c r="GA30" s="25"/>
      <c r="GB30" s="12"/>
      <c r="GC30" s="12"/>
      <c r="GD30" s="12"/>
      <c r="GE30" s="12"/>
      <c r="GF30" s="113"/>
      <c r="GG30" s="113"/>
      <c r="GI30" s="25"/>
      <c r="GJ30" s="73"/>
      <c r="GK30" s="12"/>
      <c r="GL30" s="12"/>
      <c r="GM30" s="12"/>
      <c r="GN30" s="12"/>
      <c r="GO30" s="12"/>
      <c r="GP30" s="12"/>
      <c r="GQ30" s="12"/>
      <c r="GR30" s="12"/>
      <c r="GS30" s="12"/>
      <c r="GT30" s="25"/>
      <c r="GU30" s="12"/>
      <c r="GV30" s="12"/>
      <c r="GW30" s="12"/>
      <c r="GX30" s="12"/>
      <c r="GY30" s="113"/>
      <c r="GZ30" s="113"/>
      <c r="HB30" s="25"/>
      <c r="HC30" s="73" t="s">
        <v>53</v>
      </c>
      <c r="HD30" s="12">
        <f>[2]DISP_JUN!$C$85</f>
        <v>0</v>
      </c>
      <c r="HE30" s="12">
        <f>[2]DISP_JUN!$D$85</f>
        <v>0</v>
      </c>
      <c r="HF30" s="12">
        <f>[2]DISP_JUN!$E$85</f>
        <v>0</v>
      </c>
      <c r="HG30" s="12">
        <f>[2]DISP_JUN!$F$85</f>
        <v>0</v>
      </c>
      <c r="HH30" s="12">
        <f t="shared" si="24"/>
        <v>0</v>
      </c>
      <c r="HI30" s="12">
        <f>[2]DISP_JUN!$G$85</f>
        <v>720</v>
      </c>
      <c r="HJ30" s="12">
        <f t="shared" si="25"/>
        <v>100</v>
      </c>
      <c r="HK30" s="12">
        <f>[2]DISP_JUN!$H$85</f>
        <v>0</v>
      </c>
      <c r="HL30" s="12">
        <f t="shared" si="26"/>
        <v>0</v>
      </c>
      <c r="HM30" s="25"/>
      <c r="HN30" s="12">
        <f t="shared" si="27"/>
        <v>0</v>
      </c>
      <c r="HO30" s="12">
        <f t="shared" si="28"/>
        <v>0</v>
      </c>
      <c r="HP30" s="12">
        <f t="shared" si="29"/>
        <v>0</v>
      </c>
      <c r="HQ30" s="12" t="e">
        <f t="shared" si="30"/>
        <v>#DIV/0!</v>
      </c>
      <c r="HR30" s="113">
        <f>[2]DISP_JUN!$M$85</f>
        <v>0</v>
      </c>
      <c r="HS30" s="113">
        <f>[2]DISP_JUN!$O$85</f>
        <v>0</v>
      </c>
    </row>
    <row r="31" spans="1:227" x14ac:dyDescent="0.3">
      <c r="A31" s="25"/>
      <c r="B31" s="73"/>
      <c r="C31" s="12"/>
      <c r="D31" s="12"/>
      <c r="E31" s="12"/>
      <c r="F31" s="12"/>
      <c r="G31" s="12"/>
      <c r="H31" s="12"/>
      <c r="I31" s="12"/>
      <c r="J31" s="12"/>
      <c r="K31" s="12"/>
      <c r="L31" s="25"/>
      <c r="M31" s="12"/>
      <c r="N31" s="12"/>
      <c r="O31" s="12"/>
      <c r="P31" s="12"/>
      <c r="Q31" s="113"/>
      <c r="R31" s="113"/>
      <c r="T31" s="25"/>
      <c r="U31" s="73"/>
      <c r="V31" s="12"/>
      <c r="W31" s="12"/>
      <c r="X31" s="12"/>
      <c r="Y31" s="12"/>
      <c r="Z31" s="12"/>
      <c r="AA31" s="12"/>
      <c r="AB31" s="12"/>
      <c r="AC31" s="12"/>
      <c r="AD31" s="12"/>
      <c r="AE31" s="25"/>
      <c r="AF31" s="12"/>
      <c r="AG31" s="12"/>
      <c r="AH31" s="12"/>
      <c r="AI31" s="12"/>
      <c r="AJ31" s="113"/>
      <c r="AK31" s="113"/>
      <c r="AM31" s="25"/>
      <c r="AN31" s="73"/>
      <c r="AO31" s="12"/>
      <c r="AP31" s="12"/>
      <c r="AQ31" s="12"/>
      <c r="AR31" s="12"/>
      <c r="AS31" s="12"/>
      <c r="AT31" s="12"/>
      <c r="AU31" s="12"/>
      <c r="AV31" s="12"/>
      <c r="AW31" s="12"/>
      <c r="AX31" s="25"/>
      <c r="AY31" s="12"/>
      <c r="AZ31" s="12"/>
      <c r="BA31" s="12"/>
      <c r="BB31" s="12"/>
      <c r="BC31" s="113"/>
      <c r="BD31" s="113"/>
      <c r="BF31" s="25"/>
      <c r="BG31" s="73"/>
      <c r="BH31" s="12"/>
      <c r="BI31" s="12"/>
      <c r="BJ31" s="12"/>
      <c r="BK31" s="12"/>
      <c r="BL31" s="12"/>
      <c r="BM31" s="12"/>
      <c r="BN31" s="12"/>
      <c r="BO31" s="12"/>
      <c r="BP31" s="12"/>
      <c r="BQ31" s="25"/>
      <c r="BR31" s="12"/>
      <c r="BS31" s="12"/>
      <c r="BT31" s="12"/>
      <c r="BU31" s="12"/>
      <c r="BV31" s="113"/>
      <c r="BW31" s="113"/>
      <c r="BY31" s="25"/>
      <c r="BZ31" s="73"/>
      <c r="CA31" s="12"/>
      <c r="CB31" s="12"/>
      <c r="CC31" s="12"/>
      <c r="CD31" s="12"/>
      <c r="CE31" s="12"/>
      <c r="CF31" s="12"/>
      <c r="CG31" s="12"/>
      <c r="CH31" s="12"/>
      <c r="CI31" s="12"/>
      <c r="CJ31" s="25"/>
      <c r="CK31" s="12"/>
      <c r="CL31" s="12"/>
      <c r="CM31" s="12"/>
      <c r="CN31" s="12"/>
      <c r="CO31" s="113"/>
      <c r="CP31" s="113"/>
      <c r="CR31" s="25"/>
      <c r="CS31" s="73"/>
      <c r="CT31" s="12"/>
      <c r="CU31" s="12"/>
      <c r="CV31" s="12"/>
      <c r="CW31" s="12"/>
      <c r="CX31" s="12"/>
      <c r="CY31" s="12"/>
      <c r="CZ31" s="12"/>
      <c r="DA31" s="12"/>
      <c r="DB31" s="12"/>
      <c r="DC31" s="25"/>
      <c r="DD31" s="12"/>
      <c r="DE31" s="12"/>
      <c r="DF31" s="12"/>
      <c r="DG31" s="12"/>
      <c r="DH31" s="113"/>
      <c r="DI31" s="113"/>
      <c r="DK31" s="25"/>
      <c r="DL31" s="73"/>
      <c r="DM31" s="12"/>
      <c r="DN31" s="12"/>
      <c r="DO31" s="12"/>
      <c r="DP31" s="12"/>
      <c r="DQ31" s="12"/>
      <c r="DR31" s="12"/>
      <c r="DS31" s="12"/>
      <c r="DT31" s="12"/>
      <c r="DU31" s="12"/>
      <c r="DV31" s="25"/>
      <c r="DW31" s="12"/>
      <c r="DX31" s="12"/>
      <c r="DY31" s="12"/>
      <c r="DZ31" s="12"/>
      <c r="EA31" s="113"/>
      <c r="EB31" s="113"/>
      <c r="ED31" s="25"/>
      <c r="EE31" s="73"/>
      <c r="EF31" s="12"/>
      <c r="EG31" s="12"/>
      <c r="EH31" s="12"/>
      <c r="EI31" s="12"/>
      <c r="EJ31" s="12"/>
      <c r="EK31" s="12"/>
      <c r="EL31" s="12"/>
      <c r="EM31" s="12"/>
      <c r="EN31" s="12"/>
      <c r="EO31" s="25"/>
      <c r="EP31" s="12"/>
      <c r="EQ31" s="12"/>
      <c r="ER31" s="12"/>
      <c r="ES31" s="12"/>
      <c r="ET31" s="113"/>
      <c r="EU31" s="113"/>
      <c r="EW31" s="25"/>
      <c r="EX31" s="73"/>
      <c r="EY31" s="12"/>
      <c r="EZ31" s="12"/>
      <c r="FA31" s="12"/>
      <c r="FB31" s="12"/>
      <c r="FC31" s="12"/>
      <c r="FD31" s="12"/>
      <c r="FE31" s="12"/>
      <c r="FF31" s="12"/>
      <c r="FG31" s="12"/>
      <c r="FH31" s="25"/>
      <c r="FI31" s="12"/>
      <c r="FJ31" s="12"/>
      <c r="FK31" s="12"/>
      <c r="FL31" s="12"/>
      <c r="FM31" s="113"/>
      <c r="FN31" s="113"/>
      <c r="FP31" s="25"/>
      <c r="FQ31" s="73"/>
      <c r="FR31" s="12"/>
      <c r="FS31" s="12"/>
      <c r="FT31" s="12"/>
      <c r="FU31" s="12"/>
      <c r="FV31" s="12"/>
      <c r="FW31" s="12"/>
      <c r="FX31" s="12"/>
      <c r="FY31" s="12"/>
      <c r="FZ31" s="12"/>
      <c r="GA31" s="25"/>
      <c r="GB31" s="12"/>
      <c r="GC31" s="12"/>
      <c r="GD31" s="12"/>
      <c r="GE31" s="12"/>
      <c r="GF31" s="113"/>
      <c r="GG31" s="113"/>
      <c r="GI31" s="25"/>
      <c r="GJ31" s="73"/>
      <c r="GK31" s="12"/>
      <c r="GL31" s="12"/>
      <c r="GM31" s="12"/>
      <c r="GN31" s="12"/>
      <c r="GO31" s="12"/>
      <c r="GP31" s="12"/>
      <c r="GQ31" s="12"/>
      <c r="GR31" s="12"/>
      <c r="GS31" s="12"/>
      <c r="GT31" s="25"/>
      <c r="GU31" s="12"/>
      <c r="GV31" s="12"/>
      <c r="GW31" s="12"/>
      <c r="GX31" s="12"/>
      <c r="GY31" s="113"/>
      <c r="GZ31" s="113"/>
      <c r="HB31" s="25"/>
      <c r="HC31" s="73" t="s">
        <v>54</v>
      </c>
      <c r="HD31" s="12">
        <f>[2]DISP_JUN!$C$87</f>
        <v>719</v>
      </c>
      <c r="HE31" s="12">
        <f>[2]DISP_JUN!$D$87</f>
        <v>277</v>
      </c>
      <c r="HF31" s="12">
        <f>[2]DISP_JUN!$E$87</f>
        <v>442</v>
      </c>
      <c r="HG31" s="12">
        <f>[2]DISP_JUN!$F$87</f>
        <v>0</v>
      </c>
      <c r="HH31" s="12">
        <f t="shared" si="24"/>
        <v>0</v>
      </c>
      <c r="HI31" s="12">
        <f>[2]DISP_JUN!$G$87</f>
        <v>0</v>
      </c>
      <c r="HJ31" s="12">
        <f t="shared" si="25"/>
        <v>0</v>
      </c>
      <c r="HK31" s="12">
        <f>[2]DISP_JUN!$H$87</f>
        <v>1</v>
      </c>
      <c r="HL31" s="12">
        <f t="shared" si="26"/>
        <v>0.1388888888888889</v>
      </c>
      <c r="HM31" s="25"/>
      <c r="HN31" s="12">
        <f t="shared" si="27"/>
        <v>99.861111111111114</v>
      </c>
      <c r="HO31" s="12">
        <f t="shared" si="28"/>
        <v>99.861111111111114</v>
      </c>
      <c r="HP31" s="12">
        <f t="shared" si="29"/>
        <v>0</v>
      </c>
      <c r="HQ31" s="12">
        <f t="shared" si="30"/>
        <v>38.472222222222221</v>
      </c>
      <c r="HR31" s="113">
        <f>[2]DISP_JUN!$M$87</f>
        <v>8563</v>
      </c>
      <c r="HS31" s="113">
        <f>[2]DISP_JUN!$O$87</f>
        <v>30.91335740072202</v>
      </c>
    </row>
    <row r="32" spans="1:227" x14ac:dyDescent="0.3">
      <c r="A32" s="25"/>
      <c r="B32" s="77"/>
      <c r="C32" s="31"/>
      <c r="D32" s="31"/>
      <c r="E32" s="31"/>
      <c r="F32" s="31"/>
      <c r="G32" s="32"/>
      <c r="H32" s="31"/>
      <c r="I32" s="32"/>
      <c r="J32" s="32"/>
      <c r="K32" s="32"/>
      <c r="L32" s="31"/>
      <c r="M32" s="32"/>
      <c r="N32" s="34"/>
      <c r="O32" s="34"/>
      <c r="P32" s="34"/>
      <c r="Q32" s="35"/>
      <c r="R32" s="32"/>
      <c r="T32" s="25"/>
      <c r="U32" s="77"/>
      <c r="V32" s="31"/>
      <c r="W32" s="31"/>
      <c r="X32" s="31"/>
      <c r="Y32" s="31"/>
      <c r="Z32" s="32"/>
      <c r="AA32" s="31"/>
      <c r="AB32" s="32"/>
      <c r="AC32" s="32"/>
      <c r="AD32" s="32"/>
      <c r="AE32" s="31"/>
      <c r="AF32" s="32"/>
      <c r="AG32" s="34"/>
      <c r="AH32" s="34"/>
      <c r="AI32" s="34"/>
      <c r="AJ32" s="35"/>
      <c r="AK32" s="32"/>
      <c r="AM32" s="25"/>
      <c r="AN32" s="77"/>
      <c r="AO32" s="31"/>
      <c r="AP32" s="31"/>
      <c r="AQ32" s="31"/>
      <c r="AR32" s="31"/>
      <c r="AS32" s="32"/>
      <c r="AT32" s="31"/>
      <c r="AU32" s="32"/>
      <c r="AV32" s="32"/>
      <c r="AW32" s="32"/>
      <c r="AX32" s="31"/>
      <c r="AY32" s="32"/>
      <c r="AZ32" s="34"/>
      <c r="BA32" s="34"/>
      <c r="BB32" s="34"/>
      <c r="BC32" s="35"/>
      <c r="BD32" s="32"/>
      <c r="BF32" s="25"/>
      <c r="BG32" s="77"/>
      <c r="BH32" s="31"/>
      <c r="BI32" s="31"/>
      <c r="BJ32" s="31"/>
      <c r="BK32" s="31"/>
      <c r="BL32" s="32"/>
      <c r="BM32" s="31"/>
      <c r="BN32" s="32"/>
      <c r="BO32" s="32"/>
      <c r="BP32" s="32"/>
      <c r="BQ32" s="31"/>
      <c r="BR32" s="32"/>
      <c r="BS32" s="34"/>
      <c r="BT32" s="34"/>
      <c r="BU32" s="34"/>
      <c r="BV32" s="35"/>
      <c r="BW32" s="32"/>
      <c r="BY32" s="25"/>
      <c r="BZ32" s="77"/>
      <c r="CA32" s="31"/>
      <c r="CB32" s="31"/>
      <c r="CC32" s="31"/>
      <c r="CD32" s="31"/>
      <c r="CE32" s="32"/>
      <c r="CF32" s="31"/>
      <c r="CG32" s="32"/>
      <c r="CH32" s="32"/>
      <c r="CI32" s="32"/>
      <c r="CJ32" s="31"/>
      <c r="CK32" s="32"/>
      <c r="CL32" s="34"/>
      <c r="CM32" s="34"/>
      <c r="CN32" s="34"/>
      <c r="CO32" s="35"/>
      <c r="CP32" s="32"/>
      <c r="CR32" s="25"/>
      <c r="CS32" s="77"/>
      <c r="CT32" s="31"/>
      <c r="CU32" s="31"/>
      <c r="CV32" s="31"/>
      <c r="CW32" s="31"/>
      <c r="CX32" s="32"/>
      <c r="CY32" s="31"/>
      <c r="CZ32" s="32"/>
      <c r="DA32" s="32"/>
      <c r="DB32" s="32"/>
      <c r="DC32" s="31"/>
      <c r="DD32" s="32"/>
      <c r="DE32" s="34"/>
      <c r="DF32" s="34"/>
      <c r="DG32" s="34"/>
      <c r="DH32" s="35"/>
      <c r="DI32" s="32"/>
      <c r="DK32" s="25"/>
      <c r="DL32" s="77"/>
      <c r="DM32" s="31"/>
      <c r="DN32" s="31"/>
      <c r="DO32" s="31"/>
      <c r="DP32" s="31"/>
      <c r="DQ32" s="32"/>
      <c r="DR32" s="31"/>
      <c r="DS32" s="32"/>
      <c r="DT32" s="32"/>
      <c r="DU32" s="32"/>
      <c r="DV32" s="31"/>
      <c r="DW32" s="32"/>
      <c r="DX32" s="34"/>
      <c r="DY32" s="34"/>
      <c r="DZ32" s="34"/>
      <c r="EA32" s="35"/>
      <c r="EB32" s="32"/>
      <c r="ED32" s="25"/>
      <c r="EE32" s="77"/>
      <c r="EF32" s="31"/>
      <c r="EG32" s="31"/>
      <c r="EH32" s="31"/>
      <c r="EI32" s="31"/>
      <c r="EJ32" s="32"/>
      <c r="EK32" s="31"/>
      <c r="EL32" s="32"/>
      <c r="EM32" s="32"/>
      <c r="EN32" s="32"/>
      <c r="EO32" s="31"/>
      <c r="EP32" s="32"/>
      <c r="EQ32" s="34"/>
      <c r="ER32" s="34"/>
      <c r="ES32" s="34"/>
      <c r="ET32" s="35"/>
      <c r="EU32" s="32"/>
      <c r="EW32" s="25"/>
      <c r="EX32" s="77"/>
      <c r="EY32" s="31"/>
      <c r="EZ32" s="31"/>
      <c r="FA32" s="31"/>
      <c r="FB32" s="31"/>
      <c r="FC32" s="32"/>
      <c r="FD32" s="31"/>
      <c r="FE32" s="32"/>
      <c r="FF32" s="32"/>
      <c r="FG32" s="32"/>
      <c r="FH32" s="31"/>
      <c r="FI32" s="32"/>
      <c r="FJ32" s="34"/>
      <c r="FK32" s="34"/>
      <c r="FL32" s="34"/>
      <c r="FM32" s="35"/>
      <c r="FN32" s="32"/>
      <c r="FP32" s="25"/>
      <c r="FQ32" s="77"/>
      <c r="FR32" s="31"/>
      <c r="FS32" s="31"/>
      <c r="FT32" s="31"/>
      <c r="FU32" s="31"/>
      <c r="FV32" s="32"/>
      <c r="FW32" s="31"/>
      <c r="FX32" s="32"/>
      <c r="FY32" s="32"/>
      <c r="FZ32" s="32"/>
      <c r="GA32" s="31"/>
      <c r="GB32" s="32"/>
      <c r="GC32" s="34"/>
      <c r="GD32" s="34"/>
      <c r="GE32" s="34"/>
      <c r="GF32" s="35"/>
      <c r="GG32" s="32"/>
      <c r="GI32" s="25"/>
      <c r="GJ32" s="77"/>
      <c r="GK32" s="31"/>
      <c r="GL32" s="31"/>
      <c r="GM32" s="31"/>
      <c r="GN32" s="31"/>
      <c r="GO32" s="32"/>
      <c r="GP32" s="31"/>
      <c r="GQ32" s="32"/>
      <c r="GR32" s="32"/>
      <c r="GS32" s="32"/>
      <c r="GT32" s="31"/>
      <c r="GU32" s="32"/>
      <c r="GV32" s="34"/>
      <c r="GW32" s="34"/>
      <c r="GX32" s="34"/>
      <c r="GY32" s="35"/>
      <c r="GZ32" s="32"/>
      <c r="HB32" s="25"/>
      <c r="HC32" s="77" t="s">
        <v>37</v>
      </c>
      <c r="HD32" s="31">
        <f>SUM(HD22:HD31)</f>
        <v>3029</v>
      </c>
      <c r="HE32" s="31">
        <f t="shared" ref="HE32:HG32" si="31">SUM(HE22:HE31)</f>
        <v>1486</v>
      </c>
      <c r="HF32" s="31">
        <f t="shared" si="31"/>
        <v>1543</v>
      </c>
      <c r="HG32" s="31">
        <f t="shared" si="31"/>
        <v>1220</v>
      </c>
      <c r="HH32" s="32">
        <f>(HH22*HS22+HH23*HS23+HH24*HS24+HH25*HS25+HH26*HS26+HH27*HS27+HH28*HS28+HH29*HS29+HH30*HS30+HH31*HS31)/HS32</f>
        <v>12.107768599328395</v>
      </c>
      <c r="HI32" s="31">
        <f t="shared" ref="HI32" si="32">SUM(HI22:HI31)</f>
        <v>2880</v>
      </c>
      <c r="HJ32" s="32">
        <f>(HJ22*HS22+HJ23*HS23+HJ24*HS24+HJ25*HS25+HJ26*HS26+HJ27*HS27+HJ28*HS28+HJ29*HS29+HJ30*HS30+HJ31*HS31)/HS32</f>
        <v>0</v>
      </c>
      <c r="HK32" s="32">
        <f>SUM(HK22:HK31)</f>
        <v>71</v>
      </c>
      <c r="HL32" s="32">
        <f>(HL22*HS22+HL23*HS23+HL24*HS24+HL25*HS25+HL26*HS26+HL27*HS27+HL28*HS28+HL29*HS29+HL30*HS30+HL31*HS31)/HS32</f>
        <v>1.6942003623762769</v>
      </c>
      <c r="HM32" s="31">
        <f t="shared" ref="HM32" si="33">SUM(HM22:HM31)</f>
        <v>0</v>
      </c>
      <c r="HN32" s="32">
        <f>(HN22*HS22+HN23*HS23+HN24*HS24+HN25*HS25+HN26*HS26+HN27*HS27+HN28*HS28+HN29*HS29+HN30*HS30+HN31*HS31)/HS32</f>
        <v>86.198031038295312</v>
      </c>
      <c r="HO32" s="34">
        <f>(HO22*HS22+HO23*HS23+HO24*HS24+HO25*HS25+HO26*HS26+HO27*HS27+HO28*HS28+HO29*HS29+HO30*HS30+HO31*HS31)/HS32</f>
        <v>86.198031038295312</v>
      </c>
      <c r="HP32" s="34">
        <f>(HP22*HS22+HP23*HS23+HP24*HS24+HP25*HS25+HP26*HS26+HP27*HS27+HP28*HS28+HP29*HS29+HP30*HS30+HP31*HS31)/HS32</f>
        <v>19.518516673326729</v>
      </c>
      <c r="HQ32" s="34" t="e">
        <f>(HQ22*HS22+HQ23*HS23+HQ24*HS24+HQ25*HS25+HQ26*HS26+HQ27*HS27+HQ28*HS28+HQ29*HS29+HQ30*HS30+HQ31*HS31)/HS32</f>
        <v>#DIV/0!</v>
      </c>
      <c r="HR32" s="35">
        <f>SUM(HR22:HR31)</f>
        <v>52214</v>
      </c>
      <c r="HS32" s="32">
        <f>SUM(HS22:HS31)</f>
        <v>168.46616252343102</v>
      </c>
    </row>
    <row r="33" spans="1:227" x14ac:dyDescent="0.3">
      <c r="A33" s="43"/>
      <c r="B33" s="78"/>
      <c r="C33" s="13"/>
      <c r="D33" s="13"/>
      <c r="E33" s="13"/>
      <c r="F33" s="13"/>
      <c r="G33" s="13"/>
      <c r="H33" s="13"/>
      <c r="I33" s="13"/>
      <c r="J33" s="13"/>
      <c r="K33" s="13"/>
      <c r="L33" s="15"/>
      <c r="M33" s="13"/>
      <c r="N33" s="15"/>
      <c r="O33" s="15"/>
      <c r="P33" s="13"/>
      <c r="Q33" s="95"/>
      <c r="R33" s="95"/>
      <c r="T33" s="43"/>
      <c r="U33" s="78"/>
      <c r="V33" s="13"/>
      <c r="W33" s="13"/>
      <c r="X33" s="13"/>
      <c r="Y33" s="13"/>
      <c r="Z33" s="13"/>
      <c r="AA33" s="13"/>
      <c r="AB33" s="13"/>
      <c r="AC33" s="13"/>
      <c r="AD33" s="13"/>
      <c r="AE33" s="15"/>
      <c r="AF33" s="13"/>
      <c r="AG33" s="15"/>
      <c r="AH33" s="15"/>
      <c r="AI33" s="13"/>
      <c r="AJ33" s="95"/>
      <c r="AK33" s="95"/>
      <c r="AM33" s="43"/>
      <c r="AN33" s="78"/>
      <c r="AO33" s="13"/>
      <c r="AP33" s="13"/>
      <c r="AQ33" s="13"/>
      <c r="AR33" s="13"/>
      <c r="AS33" s="13"/>
      <c r="AT33" s="13"/>
      <c r="AU33" s="13"/>
      <c r="AV33" s="13"/>
      <c r="AW33" s="13"/>
      <c r="AX33" s="15"/>
      <c r="AY33" s="13"/>
      <c r="AZ33" s="15"/>
      <c r="BA33" s="15"/>
      <c r="BB33" s="13"/>
      <c r="BC33" s="95"/>
      <c r="BD33" s="95"/>
      <c r="BF33" s="43"/>
      <c r="BG33" s="78"/>
      <c r="BH33" s="13"/>
      <c r="BI33" s="13"/>
      <c r="BJ33" s="13"/>
      <c r="BK33" s="13"/>
      <c r="BL33" s="13"/>
      <c r="BM33" s="13"/>
      <c r="BN33" s="13"/>
      <c r="BO33" s="13"/>
      <c r="BP33" s="13"/>
      <c r="BQ33" s="15"/>
      <c r="BR33" s="13"/>
      <c r="BS33" s="15"/>
      <c r="BT33" s="15"/>
      <c r="BU33" s="13"/>
      <c r="BV33" s="95"/>
      <c r="BW33" s="95"/>
      <c r="BY33" s="43"/>
      <c r="BZ33" s="78"/>
      <c r="CA33" s="13"/>
      <c r="CB33" s="13"/>
      <c r="CC33" s="13"/>
      <c r="CD33" s="13"/>
      <c r="CE33" s="13"/>
      <c r="CF33" s="13"/>
      <c r="CG33" s="13"/>
      <c r="CH33" s="13"/>
      <c r="CI33" s="13"/>
      <c r="CJ33" s="15"/>
      <c r="CK33" s="13"/>
      <c r="CL33" s="15"/>
      <c r="CM33" s="15"/>
      <c r="CN33" s="13"/>
      <c r="CO33" s="95"/>
      <c r="CP33" s="95"/>
      <c r="CR33" s="43"/>
      <c r="CS33" s="78"/>
      <c r="CT33" s="13"/>
      <c r="CU33" s="13"/>
      <c r="CV33" s="13"/>
      <c r="CW33" s="13"/>
      <c r="CX33" s="13"/>
      <c r="CY33" s="13"/>
      <c r="CZ33" s="13"/>
      <c r="DA33" s="13"/>
      <c r="DB33" s="13"/>
      <c r="DC33" s="15"/>
      <c r="DD33" s="13"/>
      <c r="DE33" s="15"/>
      <c r="DF33" s="15"/>
      <c r="DG33" s="13"/>
      <c r="DH33" s="95"/>
      <c r="DI33" s="95"/>
      <c r="DK33" s="43"/>
      <c r="DL33" s="78"/>
      <c r="DM33" s="13"/>
      <c r="DN33" s="13"/>
      <c r="DO33" s="13"/>
      <c r="DP33" s="13"/>
      <c r="DQ33" s="13"/>
      <c r="DR33" s="13"/>
      <c r="DS33" s="13"/>
      <c r="DT33" s="13"/>
      <c r="DU33" s="13"/>
      <c r="DV33" s="15"/>
      <c r="DW33" s="13"/>
      <c r="DX33" s="15"/>
      <c r="DY33" s="15"/>
      <c r="DZ33" s="13"/>
      <c r="EA33" s="95"/>
      <c r="EB33" s="95"/>
      <c r="ED33" s="43"/>
      <c r="EE33" s="78"/>
      <c r="EF33" s="13"/>
      <c r="EG33" s="13"/>
      <c r="EH33" s="13"/>
      <c r="EI33" s="13"/>
      <c r="EJ33" s="13"/>
      <c r="EK33" s="13"/>
      <c r="EL33" s="13"/>
      <c r="EM33" s="13"/>
      <c r="EN33" s="13"/>
      <c r="EO33" s="15"/>
      <c r="EP33" s="13"/>
      <c r="EQ33" s="15"/>
      <c r="ER33" s="15"/>
      <c r="ES33" s="13"/>
      <c r="ET33" s="95"/>
      <c r="EU33" s="95"/>
      <c r="EW33" s="43"/>
      <c r="EX33" s="78"/>
      <c r="EY33" s="13"/>
      <c r="EZ33" s="13"/>
      <c r="FA33" s="13"/>
      <c r="FB33" s="13"/>
      <c r="FC33" s="13"/>
      <c r="FD33" s="13"/>
      <c r="FE33" s="13"/>
      <c r="FF33" s="13"/>
      <c r="FG33" s="13"/>
      <c r="FH33" s="15"/>
      <c r="FI33" s="13"/>
      <c r="FJ33" s="15"/>
      <c r="FK33" s="15"/>
      <c r="FL33" s="13"/>
      <c r="FM33" s="95"/>
      <c r="FN33" s="95"/>
      <c r="FP33" s="43"/>
      <c r="FQ33" s="78"/>
      <c r="FR33" s="13"/>
      <c r="FS33" s="13"/>
      <c r="FT33" s="13"/>
      <c r="FU33" s="13"/>
      <c r="FV33" s="13"/>
      <c r="FW33" s="13"/>
      <c r="FX33" s="13"/>
      <c r="FY33" s="13"/>
      <c r="FZ33" s="13"/>
      <c r="GA33" s="15"/>
      <c r="GB33" s="13"/>
      <c r="GC33" s="15"/>
      <c r="GD33" s="15"/>
      <c r="GE33" s="13"/>
      <c r="GF33" s="95"/>
      <c r="GG33" s="95"/>
      <c r="GI33" s="43"/>
      <c r="GJ33" s="78"/>
      <c r="GK33" s="13"/>
      <c r="GL33" s="13"/>
      <c r="GM33" s="13"/>
      <c r="GN33" s="13"/>
      <c r="GO33" s="13"/>
      <c r="GP33" s="13"/>
      <c r="GQ33" s="13"/>
      <c r="GR33" s="13"/>
      <c r="GS33" s="13"/>
      <c r="GT33" s="15"/>
      <c r="GU33" s="13"/>
      <c r="GV33" s="15"/>
      <c r="GW33" s="15"/>
      <c r="GX33" s="13"/>
      <c r="GY33" s="95"/>
      <c r="GZ33" s="95"/>
      <c r="HB33" s="43" t="s">
        <v>38</v>
      </c>
      <c r="HC33" s="78" t="s">
        <v>46</v>
      </c>
      <c r="HD33" s="13">
        <f>[2]DISP_JUN!$D$106</f>
        <v>704</v>
      </c>
      <c r="HE33" s="13">
        <f>[2]DISP_JUN!$E$106</f>
        <v>143</v>
      </c>
      <c r="HF33" s="13">
        <f>[2]DISP_JUN!$F$106</f>
        <v>561</v>
      </c>
      <c r="HG33" s="13">
        <f>[2]DISP_JUN!$G$106</f>
        <v>16</v>
      </c>
      <c r="HH33" s="13">
        <f>(HG33/$HC$4)*100</f>
        <v>2.2222222222222223</v>
      </c>
      <c r="HI33" s="13">
        <f>[2]DISP_JUN!$H$106</f>
        <v>0</v>
      </c>
      <c r="HJ33" s="13">
        <f>(HI33/$HC$4)*100</f>
        <v>0</v>
      </c>
      <c r="HK33" s="13">
        <f>[2]DISP_JUN!$I$106</f>
        <v>0</v>
      </c>
      <c r="HL33" s="13">
        <f>(HK33/$HC$4)*100</f>
        <v>0</v>
      </c>
      <c r="HM33" s="15"/>
      <c r="HN33" s="13">
        <f>(HD33/$HC$4)*100</f>
        <v>97.777777777777771</v>
      </c>
      <c r="HO33" s="15">
        <f>((HD33-HM33)/$HC$4)*100</f>
        <v>97.777777777777771</v>
      </c>
      <c r="HP33" s="15">
        <f>IF((AND(HE33=0,HG33=0)),0,(HG33+HM33)/(HE33+HG33)*100)</f>
        <v>10.062893081761008</v>
      </c>
      <c r="HQ33" s="13">
        <f>(HR33/($HC$4*HS33))*100</f>
        <v>19.861111111111111</v>
      </c>
      <c r="HR33" s="95">
        <f>[2]DISP_JUN!$M$106</f>
        <v>2409</v>
      </c>
      <c r="HS33" s="95">
        <f>[2]DISP_JUN!$O$106</f>
        <v>16.846153846153847</v>
      </c>
    </row>
    <row r="34" spans="1:227" x14ac:dyDescent="0.3">
      <c r="A34" s="43"/>
      <c r="B34" s="78"/>
      <c r="C34" s="13"/>
      <c r="D34" s="13"/>
      <c r="E34" s="13"/>
      <c r="F34" s="13"/>
      <c r="G34" s="13"/>
      <c r="H34" s="13"/>
      <c r="I34" s="13"/>
      <c r="J34" s="13"/>
      <c r="K34" s="13"/>
      <c r="L34" s="15"/>
      <c r="M34" s="13"/>
      <c r="N34" s="13"/>
      <c r="O34" s="13"/>
      <c r="P34" s="13"/>
      <c r="Q34" s="95"/>
      <c r="R34" s="95"/>
      <c r="T34" s="43"/>
      <c r="U34" s="78"/>
      <c r="V34" s="13"/>
      <c r="W34" s="13"/>
      <c r="X34" s="13"/>
      <c r="Y34" s="13"/>
      <c r="Z34" s="13"/>
      <c r="AA34" s="13"/>
      <c r="AB34" s="13"/>
      <c r="AC34" s="13"/>
      <c r="AD34" s="13"/>
      <c r="AE34" s="15"/>
      <c r="AF34" s="13"/>
      <c r="AG34" s="13"/>
      <c r="AH34" s="13"/>
      <c r="AI34" s="13"/>
      <c r="AJ34" s="95"/>
      <c r="AK34" s="95"/>
      <c r="AM34" s="43"/>
      <c r="AN34" s="78"/>
      <c r="AO34" s="13"/>
      <c r="AP34" s="13"/>
      <c r="AQ34" s="13"/>
      <c r="AR34" s="13"/>
      <c r="AS34" s="13"/>
      <c r="AT34" s="13"/>
      <c r="AU34" s="13"/>
      <c r="AV34" s="13"/>
      <c r="AW34" s="13"/>
      <c r="AX34" s="15"/>
      <c r="AY34" s="13"/>
      <c r="AZ34" s="13"/>
      <c r="BA34" s="13"/>
      <c r="BB34" s="13"/>
      <c r="BC34" s="95"/>
      <c r="BD34" s="95"/>
      <c r="BF34" s="43"/>
      <c r="BG34" s="78"/>
      <c r="BH34" s="13"/>
      <c r="BI34" s="13"/>
      <c r="BJ34" s="13"/>
      <c r="BK34" s="13"/>
      <c r="BL34" s="13"/>
      <c r="BM34" s="13"/>
      <c r="BN34" s="13"/>
      <c r="BO34" s="13"/>
      <c r="BP34" s="13"/>
      <c r="BQ34" s="15"/>
      <c r="BR34" s="13"/>
      <c r="BS34" s="13"/>
      <c r="BT34" s="13"/>
      <c r="BU34" s="13"/>
      <c r="BV34" s="95"/>
      <c r="BW34" s="95"/>
      <c r="BY34" s="43"/>
      <c r="BZ34" s="78"/>
      <c r="CA34" s="13"/>
      <c r="CB34" s="13"/>
      <c r="CC34" s="13"/>
      <c r="CD34" s="13"/>
      <c r="CE34" s="13"/>
      <c r="CF34" s="13"/>
      <c r="CG34" s="13"/>
      <c r="CH34" s="13"/>
      <c r="CI34" s="13"/>
      <c r="CJ34" s="15"/>
      <c r="CK34" s="13"/>
      <c r="CL34" s="13"/>
      <c r="CM34" s="13"/>
      <c r="CN34" s="13"/>
      <c r="CO34" s="95"/>
      <c r="CP34" s="95"/>
      <c r="CR34" s="43"/>
      <c r="CS34" s="78"/>
      <c r="CT34" s="13"/>
      <c r="CU34" s="13"/>
      <c r="CV34" s="13"/>
      <c r="CW34" s="13"/>
      <c r="CX34" s="13"/>
      <c r="CY34" s="13"/>
      <c r="CZ34" s="13"/>
      <c r="DA34" s="13"/>
      <c r="DB34" s="13"/>
      <c r="DC34" s="15"/>
      <c r="DD34" s="13"/>
      <c r="DE34" s="13"/>
      <c r="DF34" s="13"/>
      <c r="DG34" s="13"/>
      <c r="DH34" s="95"/>
      <c r="DI34" s="95"/>
      <c r="DK34" s="43"/>
      <c r="DL34" s="78"/>
      <c r="DM34" s="13"/>
      <c r="DN34" s="13"/>
      <c r="DO34" s="13"/>
      <c r="DP34" s="13"/>
      <c r="DQ34" s="13"/>
      <c r="DR34" s="13"/>
      <c r="DS34" s="13"/>
      <c r="DT34" s="13"/>
      <c r="DU34" s="13"/>
      <c r="DV34" s="15"/>
      <c r="DW34" s="13"/>
      <c r="DX34" s="13"/>
      <c r="DY34" s="13"/>
      <c r="DZ34" s="13"/>
      <c r="EA34" s="95"/>
      <c r="EB34" s="95"/>
      <c r="ED34" s="43"/>
      <c r="EE34" s="78"/>
      <c r="EF34" s="13"/>
      <c r="EG34" s="13"/>
      <c r="EH34" s="13"/>
      <c r="EI34" s="13"/>
      <c r="EJ34" s="13"/>
      <c r="EK34" s="13"/>
      <c r="EL34" s="13"/>
      <c r="EM34" s="13"/>
      <c r="EN34" s="13"/>
      <c r="EO34" s="15"/>
      <c r="EP34" s="13"/>
      <c r="EQ34" s="13"/>
      <c r="ER34" s="13"/>
      <c r="ES34" s="13"/>
      <c r="ET34" s="95"/>
      <c r="EU34" s="95"/>
      <c r="EW34" s="43"/>
      <c r="EX34" s="78"/>
      <c r="EY34" s="13"/>
      <c r="EZ34" s="13"/>
      <c r="FA34" s="13"/>
      <c r="FB34" s="13"/>
      <c r="FC34" s="13"/>
      <c r="FD34" s="13"/>
      <c r="FE34" s="13"/>
      <c r="FF34" s="13"/>
      <c r="FG34" s="13"/>
      <c r="FH34" s="15"/>
      <c r="FI34" s="13"/>
      <c r="FJ34" s="13"/>
      <c r="FK34" s="13"/>
      <c r="FL34" s="13"/>
      <c r="FM34" s="95"/>
      <c r="FN34" s="95"/>
      <c r="FP34" s="43"/>
      <c r="FQ34" s="78"/>
      <c r="FR34" s="13"/>
      <c r="FS34" s="13"/>
      <c r="FT34" s="13"/>
      <c r="FU34" s="13"/>
      <c r="FV34" s="13"/>
      <c r="FW34" s="13"/>
      <c r="FX34" s="13"/>
      <c r="FY34" s="13"/>
      <c r="FZ34" s="13"/>
      <c r="GA34" s="15"/>
      <c r="GB34" s="13"/>
      <c r="GC34" s="13"/>
      <c r="GD34" s="13"/>
      <c r="GE34" s="13"/>
      <c r="GF34" s="95"/>
      <c r="GG34" s="95"/>
      <c r="GI34" s="43"/>
      <c r="GJ34" s="78"/>
      <c r="GK34" s="13"/>
      <c r="GL34" s="13"/>
      <c r="GM34" s="13"/>
      <c r="GN34" s="13"/>
      <c r="GO34" s="13"/>
      <c r="GP34" s="13"/>
      <c r="GQ34" s="13"/>
      <c r="GR34" s="13"/>
      <c r="GS34" s="13"/>
      <c r="GT34" s="15"/>
      <c r="GU34" s="13"/>
      <c r="GV34" s="13"/>
      <c r="GW34" s="13"/>
      <c r="GX34" s="13"/>
      <c r="GY34" s="95"/>
      <c r="GZ34" s="95"/>
      <c r="HB34" s="43" t="s">
        <v>39</v>
      </c>
      <c r="HC34" s="78" t="s">
        <v>47</v>
      </c>
      <c r="HD34" s="13">
        <f>[2]DISP_JUN!$D$108</f>
        <v>720</v>
      </c>
      <c r="HE34" s="13">
        <f>[2]DISP_JUN!$E$108</f>
        <v>159</v>
      </c>
      <c r="HF34" s="13">
        <f>[2]DISP_JUN!$F$108</f>
        <v>561</v>
      </c>
      <c r="HG34" s="13">
        <f>[2]DISP_JUN!$G$108</f>
        <v>0</v>
      </c>
      <c r="HH34" s="13">
        <f>(HG34/$HC$4)*100</f>
        <v>0</v>
      </c>
      <c r="HI34" s="13">
        <f>[2]DISP_JUN!$H$108</f>
        <v>0</v>
      </c>
      <c r="HJ34" s="13">
        <f>(HI34/$HC$4)*100</f>
        <v>0</v>
      </c>
      <c r="HK34" s="13">
        <f>[2]DISP_JUN!$I$108</f>
        <v>0</v>
      </c>
      <c r="HL34" s="13">
        <f>(HK34/$HC$4)*100</f>
        <v>0</v>
      </c>
      <c r="HM34" s="15"/>
      <c r="HN34" s="13">
        <f>(HD34/$HC$4)*100</f>
        <v>100</v>
      </c>
      <c r="HO34" s="13">
        <f>((HD34-HM34)/$HC$4)*100</f>
        <v>100</v>
      </c>
      <c r="HP34" s="13">
        <f t="shared" ref="HP34:HP35" si="34">IF((AND(HE34=0,HG34=0)),0,(HG34+HM34)/(HE34+HG34)*100)</f>
        <v>0</v>
      </c>
      <c r="HQ34" s="13">
        <f>(HR34/($HC$4*HS34))*100</f>
        <v>22.083333333333336</v>
      </c>
      <c r="HR34" s="95">
        <f>[2]DISP_JUN!$M$108</f>
        <v>2833</v>
      </c>
      <c r="HS34" s="95">
        <f>[2]DISP_JUN!$O$108</f>
        <v>17.817610062893081</v>
      </c>
    </row>
    <row r="35" spans="1:227" x14ac:dyDescent="0.3">
      <c r="A35" s="15"/>
      <c r="B35" s="78"/>
      <c r="C35" s="13"/>
      <c r="D35" s="13"/>
      <c r="E35" s="13"/>
      <c r="F35" s="13"/>
      <c r="G35" s="13"/>
      <c r="H35" s="13"/>
      <c r="I35" s="13"/>
      <c r="J35" s="13"/>
      <c r="K35" s="13"/>
      <c r="L35" s="15"/>
      <c r="M35" s="15"/>
      <c r="N35" s="15"/>
      <c r="O35" s="15"/>
      <c r="P35" s="13"/>
      <c r="Q35" s="95"/>
      <c r="R35" s="95"/>
      <c r="T35" s="15"/>
      <c r="U35" s="78"/>
      <c r="V35" s="13"/>
      <c r="W35" s="13"/>
      <c r="X35" s="13"/>
      <c r="Y35" s="13"/>
      <c r="Z35" s="13"/>
      <c r="AA35" s="13"/>
      <c r="AB35" s="13"/>
      <c r="AC35" s="13"/>
      <c r="AD35" s="13"/>
      <c r="AE35" s="15"/>
      <c r="AF35" s="15"/>
      <c r="AG35" s="15"/>
      <c r="AH35" s="15"/>
      <c r="AI35" s="13"/>
      <c r="AJ35" s="95"/>
      <c r="AK35" s="95"/>
      <c r="AM35" s="15"/>
      <c r="AN35" s="78"/>
      <c r="AO35" s="13"/>
      <c r="AP35" s="13"/>
      <c r="AQ35" s="13"/>
      <c r="AR35" s="13"/>
      <c r="AS35" s="13"/>
      <c r="AT35" s="13"/>
      <c r="AU35" s="13"/>
      <c r="AV35" s="13"/>
      <c r="AW35" s="13"/>
      <c r="AX35" s="15"/>
      <c r="AY35" s="15"/>
      <c r="AZ35" s="15"/>
      <c r="BA35" s="15"/>
      <c r="BB35" s="13"/>
      <c r="BC35" s="95"/>
      <c r="BD35" s="95"/>
      <c r="BF35" s="15"/>
      <c r="BG35" s="78"/>
      <c r="BH35" s="13"/>
      <c r="BI35" s="13"/>
      <c r="BJ35" s="13"/>
      <c r="BK35" s="13"/>
      <c r="BL35" s="13"/>
      <c r="BM35" s="13"/>
      <c r="BN35" s="13"/>
      <c r="BO35" s="13"/>
      <c r="BP35" s="13"/>
      <c r="BQ35" s="15"/>
      <c r="BR35" s="15"/>
      <c r="BS35" s="15"/>
      <c r="BT35" s="15"/>
      <c r="BU35" s="13"/>
      <c r="BV35" s="95"/>
      <c r="BW35" s="95"/>
      <c r="BY35" s="15"/>
      <c r="BZ35" s="78"/>
      <c r="CA35" s="13"/>
      <c r="CB35" s="13"/>
      <c r="CC35" s="13"/>
      <c r="CD35" s="13"/>
      <c r="CE35" s="13"/>
      <c r="CF35" s="13"/>
      <c r="CG35" s="13"/>
      <c r="CH35" s="13"/>
      <c r="CI35" s="13"/>
      <c r="CJ35" s="15"/>
      <c r="CK35" s="15"/>
      <c r="CL35" s="15"/>
      <c r="CM35" s="15"/>
      <c r="CN35" s="13"/>
      <c r="CO35" s="95"/>
      <c r="CP35" s="95"/>
      <c r="CR35" s="15"/>
      <c r="CS35" s="78"/>
      <c r="CT35" s="13"/>
      <c r="CU35" s="13"/>
      <c r="CV35" s="13"/>
      <c r="CW35" s="13"/>
      <c r="CX35" s="13"/>
      <c r="CY35" s="13"/>
      <c r="CZ35" s="13"/>
      <c r="DA35" s="13"/>
      <c r="DB35" s="13"/>
      <c r="DC35" s="15"/>
      <c r="DD35" s="15"/>
      <c r="DE35" s="15"/>
      <c r="DF35" s="15"/>
      <c r="DG35" s="13"/>
      <c r="DH35" s="95"/>
      <c r="DI35" s="95"/>
      <c r="DK35" s="15"/>
      <c r="DL35" s="78"/>
      <c r="DM35" s="13"/>
      <c r="DN35" s="13"/>
      <c r="DO35" s="13"/>
      <c r="DP35" s="13"/>
      <c r="DQ35" s="13"/>
      <c r="DR35" s="13"/>
      <c r="DS35" s="13"/>
      <c r="DT35" s="13"/>
      <c r="DU35" s="13"/>
      <c r="DV35" s="15"/>
      <c r="DW35" s="15"/>
      <c r="DX35" s="15"/>
      <c r="DY35" s="15"/>
      <c r="DZ35" s="13"/>
      <c r="EA35" s="95"/>
      <c r="EB35" s="95"/>
      <c r="ED35" s="15"/>
      <c r="EE35" s="78"/>
      <c r="EF35" s="13"/>
      <c r="EG35" s="13"/>
      <c r="EH35" s="13"/>
      <c r="EI35" s="13"/>
      <c r="EJ35" s="13"/>
      <c r="EK35" s="13"/>
      <c r="EL35" s="13"/>
      <c r="EM35" s="13"/>
      <c r="EN35" s="13"/>
      <c r="EO35" s="15"/>
      <c r="EP35" s="15"/>
      <c r="EQ35" s="15"/>
      <c r="ER35" s="15"/>
      <c r="ES35" s="13"/>
      <c r="ET35" s="95"/>
      <c r="EU35" s="95"/>
      <c r="EW35" s="15"/>
      <c r="EX35" s="78"/>
      <c r="EY35" s="13"/>
      <c r="EZ35" s="13"/>
      <c r="FA35" s="13"/>
      <c r="FB35" s="13"/>
      <c r="FC35" s="13"/>
      <c r="FD35" s="13"/>
      <c r="FE35" s="13"/>
      <c r="FF35" s="13"/>
      <c r="FG35" s="13"/>
      <c r="FH35" s="15"/>
      <c r="FI35" s="15"/>
      <c r="FJ35" s="15"/>
      <c r="FK35" s="15"/>
      <c r="FL35" s="13"/>
      <c r="FM35" s="95"/>
      <c r="FN35" s="95"/>
      <c r="FP35" s="15"/>
      <c r="FQ35" s="78"/>
      <c r="FR35" s="13"/>
      <c r="FS35" s="13"/>
      <c r="FT35" s="13"/>
      <c r="FU35" s="13"/>
      <c r="FV35" s="13"/>
      <c r="FW35" s="13"/>
      <c r="FX35" s="13"/>
      <c r="FY35" s="13"/>
      <c r="FZ35" s="13"/>
      <c r="GA35" s="15"/>
      <c r="GB35" s="15"/>
      <c r="GC35" s="15"/>
      <c r="GD35" s="15"/>
      <c r="GE35" s="13"/>
      <c r="GF35" s="95"/>
      <c r="GG35" s="95"/>
      <c r="GI35" s="15"/>
      <c r="GJ35" s="78"/>
      <c r="GK35" s="13"/>
      <c r="GL35" s="13"/>
      <c r="GM35" s="13"/>
      <c r="GN35" s="13"/>
      <c r="GO35" s="13"/>
      <c r="GP35" s="13"/>
      <c r="GQ35" s="13"/>
      <c r="GR35" s="13"/>
      <c r="GS35" s="13"/>
      <c r="GT35" s="15"/>
      <c r="GU35" s="15"/>
      <c r="GV35" s="15"/>
      <c r="GW35" s="15"/>
      <c r="GX35" s="13"/>
      <c r="GY35" s="95"/>
      <c r="GZ35" s="95"/>
      <c r="HB35" s="15"/>
      <c r="HC35" s="78" t="s">
        <v>51</v>
      </c>
      <c r="HD35" s="13">
        <f>[2]DISP_JUN!$D$110</f>
        <v>720</v>
      </c>
      <c r="HE35" s="13">
        <f>[2]DISP_JUN!$E$110</f>
        <v>159</v>
      </c>
      <c r="HF35" s="13">
        <f>[2]DISP_JUN!$F$110</f>
        <v>561</v>
      </c>
      <c r="HG35" s="13">
        <f>[2]DISP_JUN!$G$110</f>
        <v>0</v>
      </c>
      <c r="HH35" s="13">
        <f>(HG35/$HC$4)*100</f>
        <v>0</v>
      </c>
      <c r="HI35" s="13">
        <f>[2]DISP_JUN!$H$110</f>
        <v>0</v>
      </c>
      <c r="HJ35" s="13">
        <f>(HI35/$HC$4)*100</f>
        <v>0</v>
      </c>
      <c r="HK35" s="13">
        <f>[2]DISP_JUN!$I$110</f>
        <v>0</v>
      </c>
      <c r="HL35" s="13">
        <f>(HK35/$HC$4)*100</f>
        <v>0</v>
      </c>
      <c r="HM35" s="15"/>
      <c r="HN35" s="15">
        <f>(HD35/$HC$4)*100</f>
        <v>100</v>
      </c>
      <c r="HO35" s="15">
        <f>((HD35-HM35)/$HC$4)*100</f>
        <v>100</v>
      </c>
      <c r="HP35" s="15">
        <f t="shared" si="34"/>
        <v>0</v>
      </c>
      <c r="HQ35" s="13">
        <f>IFERROR((HR35/($HC$4*HS35))*100, 0)</f>
        <v>22.083333333333336</v>
      </c>
      <c r="HR35" s="95">
        <f>[2]DISP_JUN!$M$110</f>
        <v>2897</v>
      </c>
      <c r="HS35" s="95">
        <f>[2]DISP_JUN!$O$110</f>
        <v>18.220125786163521</v>
      </c>
    </row>
    <row r="36" spans="1:227" x14ac:dyDescent="0.3">
      <c r="A36" s="15"/>
      <c r="B36" s="51"/>
      <c r="C36" s="52"/>
      <c r="D36" s="52"/>
      <c r="E36" s="52"/>
      <c r="F36" s="52"/>
      <c r="G36" s="53"/>
      <c r="H36" s="52"/>
      <c r="I36" s="53"/>
      <c r="J36" s="52"/>
      <c r="K36" s="53"/>
      <c r="L36" s="52"/>
      <c r="M36" s="53"/>
      <c r="N36" s="14"/>
      <c r="O36" s="14"/>
      <c r="P36" s="14"/>
      <c r="Q36" s="69"/>
      <c r="R36" s="53"/>
      <c r="T36" s="15"/>
      <c r="U36" s="51"/>
      <c r="V36" s="52"/>
      <c r="W36" s="52"/>
      <c r="X36" s="52"/>
      <c r="Y36" s="52"/>
      <c r="Z36" s="53"/>
      <c r="AA36" s="52"/>
      <c r="AB36" s="53"/>
      <c r="AC36" s="52"/>
      <c r="AD36" s="53"/>
      <c r="AE36" s="52"/>
      <c r="AF36" s="53"/>
      <c r="AG36" s="14"/>
      <c r="AH36" s="14"/>
      <c r="AI36" s="14"/>
      <c r="AJ36" s="69"/>
      <c r="AK36" s="53"/>
      <c r="AM36" s="15"/>
      <c r="AN36" s="51"/>
      <c r="AO36" s="52"/>
      <c r="AP36" s="52"/>
      <c r="AQ36" s="52"/>
      <c r="AR36" s="52"/>
      <c r="AS36" s="53"/>
      <c r="AT36" s="52"/>
      <c r="AU36" s="53"/>
      <c r="AV36" s="52"/>
      <c r="AW36" s="53"/>
      <c r="AX36" s="52"/>
      <c r="AY36" s="53"/>
      <c r="AZ36" s="14"/>
      <c r="BA36" s="14"/>
      <c r="BB36" s="14"/>
      <c r="BC36" s="69"/>
      <c r="BD36" s="53"/>
      <c r="BF36" s="15"/>
      <c r="BG36" s="51"/>
      <c r="BH36" s="52"/>
      <c r="BI36" s="52"/>
      <c r="BJ36" s="52"/>
      <c r="BK36" s="52"/>
      <c r="BL36" s="53"/>
      <c r="BM36" s="52"/>
      <c r="BN36" s="53"/>
      <c r="BO36" s="52"/>
      <c r="BP36" s="53"/>
      <c r="BQ36" s="52"/>
      <c r="BR36" s="53"/>
      <c r="BS36" s="14"/>
      <c r="BT36" s="14"/>
      <c r="BU36" s="14"/>
      <c r="BV36" s="69"/>
      <c r="BW36" s="53"/>
      <c r="BY36" s="15"/>
      <c r="BZ36" s="51"/>
      <c r="CA36" s="52"/>
      <c r="CB36" s="52"/>
      <c r="CC36" s="52"/>
      <c r="CD36" s="52"/>
      <c r="CE36" s="53"/>
      <c r="CF36" s="52"/>
      <c r="CG36" s="53"/>
      <c r="CH36" s="52"/>
      <c r="CI36" s="53"/>
      <c r="CJ36" s="52"/>
      <c r="CK36" s="53"/>
      <c r="CL36" s="14"/>
      <c r="CM36" s="14"/>
      <c r="CN36" s="14"/>
      <c r="CO36" s="69"/>
      <c r="CP36" s="53"/>
      <c r="CR36" s="15"/>
      <c r="CS36" s="51"/>
      <c r="CT36" s="52"/>
      <c r="CU36" s="52"/>
      <c r="CV36" s="52"/>
      <c r="CW36" s="52"/>
      <c r="CX36" s="53"/>
      <c r="CY36" s="52"/>
      <c r="CZ36" s="53"/>
      <c r="DA36" s="52"/>
      <c r="DB36" s="53"/>
      <c r="DC36" s="52"/>
      <c r="DD36" s="53"/>
      <c r="DE36" s="14"/>
      <c r="DF36" s="14"/>
      <c r="DG36" s="14"/>
      <c r="DH36" s="69"/>
      <c r="DI36" s="53"/>
      <c r="DK36" s="15"/>
      <c r="DL36" s="51"/>
      <c r="DM36" s="52"/>
      <c r="DN36" s="52"/>
      <c r="DO36" s="52"/>
      <c r="DP36" s="52"/>
      <c r="DQ36" s="53"/>
      <c r="DR36" s="52"/>
      <c r="DS36" s="53"/>
      <c r="DT36" s="52"/>
      <c r="DU36" s="53"/>
      <c r="DV36" s="52"/>
      <c r="DW36" s="53"/>
      <c r="DX36" s="14"/>
      <c r="DY36" s="14"/>
      <c r="DZ36" s="14"/>
      <c r="EA36" s="69"/>
      <c r="EB36" s="53"/>
      <c r="ED36" s="15"/>
      <c r="EE36" s="51"/>
      <c r="EF36" s="52"/>
      <c r="EG36" s="52"/>
      <c r="EH36" s="52"/>
      <c r="EI36" s="52"/>
      <c r="EJ36" s="53"/>
      <c r="EK36" s="52"/>
      <c r="EL36" s="53"/>
      <c r="EM36" s="52"/>
      <c r="EN36" s="53"/>
      <c r="EO36" s="52"/>
      <c r="EP36" s="53"/>
      <c r="EQ36" s="14"/>
      <c r="ER36" s="14"/>
      <c r="ES36" s="14"/>
      <c r="ET36" s="69"/>
      <c r="EU36" s="53"/>
      <c r="EW36" s="15"/>
      <c r="EX36" s="51"/>
      <c r="EY36" s="52"/>
      <c r="EZ36" s="52"/>
      <c r="FA36" s="52"/>
      <c r="FB36" s="52"/>
      <c r="FC36" s="53"/>
      <c r="FD36" s="52"/>
      <c r="FE36" s="53"/>
      <c r="FF36" s="52"/>
      <c r="FG36" s="53"/>
      <c r="FH36" s="52"/>
      <c r="FI36" s="53"/>
      <c r="FJ36" s="14"/>
      <c r="FK36" s="14"/>
      <c r="FL36" s="14"/>
      <c r="FM36" s="69"/>
      <c r="FN36" s="53"/>
      <c r="FP36" s="15"/>
      <c r="FQ36" s="51"/>
      <c r="FR36" s="52"/>
      <c r="FS36" s="52"/>
      <c r="FT36" s="52"/>
      <c r="FU36" s="52"/>
      <c r="FV36" s="53"/>
      <c r="FW36" s="52"/>
      <c r="FX36" s="53"/>
      <c r="FY36" s="52"/>
      <c r="FZ36" s="53"/>
      <c r="GA36" s="52"/>
      <c r="GB36" s="53"/>
      <c r="GC36" s="14"/>
      <c r="GD36" s="14"/>
      <c r="GE36" s="14"/>
      <c r="GF36" s="69"/>
      <c r="GG36" s="53"/>
      <c r="GI36" s="15"/>
      <c r="GJ36" s="51"/>
      <c r="GK36" s="52"/>
      <c r="GL36" s="52"/>
      <c r="GM36" s="52"/>
      <c r="GN36" s="52"/>
      <c r="GO36" s="53"/>
      <c r="GP36" s="52"/>
      <c r="GQ36" s="53"/>
      <c r="GR36" s="52"/>
      <c r="GS36" s="53"/>
      <c r="GT36" s="52"/>
      <c r="GU36" s="53"/>
      <c r="GV36" s="14"/>
      <c r="GW36" s="14"/>
      <c r="GX36" s="14"/>
      <c r="GY36" s="69"/>
      <c r="GZ36" s="53"/>
      <c r="HB36" s="15"/>
      <c r="HC36" s="51" t="s">
        <v>37</v>
      </c>
      <c r="HD36" s="52">
        <f>SUM(HD33:HD35)</f>
        <v>2144</v>
      </c>
      <c r="HE36" s="52">
        <f t="shared" ref="HE36:HG36" si="35">SUM(HE33:HE35)</f>
        <v>461</v>
      </c>
      <c r="HF36" s="52">
        <f t="shared" si="35"/>
        <v>1683</v>
      </c>
      <c r="HG36" s="52">
        <f t="shared" si="35"/>
        <v>16</v>
      </c>
      <c r="HH36" s="53">
        <f>(HH33*HS33+HH34*HS34+HH35*HS35)/HS36</f>
        <v>0.7078885016146591</v>
      </c>
      <c r="HI36" s="52">
        <f t="shared" ref="HI36" si="36">SUM(HI33:HI35)</f>
        <v>0</v>
      </c>
      <c r="HJ36" s="53">
        <f>(HJ33*HS33+HJ34*HS34+HJ35*HS35)/HS36</f>
        <v>0</v>
      </c>
      <c r="HK36" s="52">
        <f t="shared" ref="HK36" si="37">SUM(HK33:HK35)</f>
        <v>0</v>
      </c>
      <c r="HL36" s="53">
        <f>(HL33*HS33+HL34*HS34+HL35*HS35)/HS36</f>
        <v>0</v>
      </c>
      <c r="HM36" s="52">
        <f t="shared" ref="HM36" si="38">SUM(HM33:HM35)</f>
        <v>0</v>
      </c>
      <c r="HN36" s="53">
        <f>(HN33*HS33+HN34*HS34+HN35*HS35)/HS36</f>
        <v>99.292111498385339</v>
      </c>
      <c r="HO36" s="14">
        <f>(HO33*HS33+HO34*HS34+HO35*HS35)/HS36</f>
        <v>99.292111498385339</v>
      </c>
      <c r="HP36" s="14">
        <f>(HP33*HS33+HP34*HS34+HP35*HS35)/HS36</f>
        <v>3.2055328375003436</v>
      </c>
      <c r="HQ36" s="14">
        <f>(HQ33*HS33+HQ34*HS34+HQ35*HS35)/HS36</f>
        <v>21.375444831718674</v>
      </c>
      <c r="HR36" s="69">
        <f>SUM(HR33:HR35)</f>
        <v>8139</v>
      </c>
      <c r="HS36" s="53">
        <f>SUM(HS33:HS35)</f>
        <v>52.883889695210449</v>
      </c>
    </row>
    <row r="37" spans="1:227" x14ac:dyDescent="0.3">
      <c r="A37" s="23"/>
      <c r="B37" s="73"/>
      <c r="C37" s="25"/>
      <c r="D37" s="25"/>
      <c r="E37" s="25"/>
      <c r="F37" s="25"/>
      <c r="G37" s="12"/>
      <c r="H37" s="25"/>
      <c r="I37" s="12"/>
      <c r="J37" s="25"/>
      <c r="K37" s="12"/>
      <c r="L37" s="25"/>
      <c r="M37" s="12"/>
      <c r="N37" s="25"/>
      <c r="O37" s="25"/>
      <c r="P37" s="12"/>
      <c r="Q37" s="113"/>
      <c r="R37" s="113"/>
      <c r="T37" s="23"/>
      <c r="U37" s="73"/>
      <c r="V37" s="25"/>
      <c r="W37" s="25"/>
      <c r="X37" s="25"/>
      <c r="Y37" s="25"/>
      <c r="Z37" s="12"/>
      <c r="AA37" s="25"/>
      <c r="AB37" s="12"/>
      <c r="AC37" s="25"/>
      <c r="AD37" s="12"/>
      <c r="AE37" s="25"/>
      <c r="AF37" s="12"/>
      <c r="AG37" s="25"/>
      <c r="AH37" s="25"/>
      <c r="AI37" s="12"/>
      <c r="AJ37" s="113"/>
      <c r="AK37" s="113"/>
      <c r="AM37" s="23"/>
      <c r="AN37" s="73"/>
      <c r="AO37" s="25"/>
      <c r="AP37" s="25"/>
      <c r="AQ37" s="25"/>
      <c r="AR37" s="25"/>
      <c r="AS37" s="12"/>
      <c r="AT37" s="25"/>
      <c r="AU37" s="12"/>
      <c r="AV37" s="25"/>
      <c r="AW37" s="12"/>
      <c r="AX37" s="25"/>
      <c r="AY37" s="12"/>
      <c r="AZ37" s="25"/>
      <c r="BA37" s="25"/>
      <c r="BB37" s="12"/>
      <c r="BC37" s="113"/>
      <c r="BD37" s="113"/>
      <c r="BF37" s="23"/>
      <c r="BG37" s="73"/>
      <c r="BH37" s="25"/>
      <c r="BI37" s="25"/>
      <c r="BJ37" s="25"/>
      <c r="BK37" s="25"/>
      <c r="BL37" s="12"/>
      <c r="BM37" s="25"/>
      <c r="BN37" s="12"/>
      <c r="BO37" s="25"/>
      <c r="BP37" s="12"/>
      <c r="BQ37" s="25"/>
      <c r="BR37" s="12"/>
      <c r="BS37" s="25"/>
      <c r="BT37" s="25"/>
      <c r="BU37" s="12"/>
      <c r="BV37" s="113"/>
      <c r="BW37" s="113"/>
      <c r="BY37" s="23"/>
      <c r="BZ37" s="73"/>
      <c r="CA37" s="25"/>
      <c r="CB37" s="25"/>
      <c r="CC37" s="25"/>
      <c r="CD37" s="25"/>
      <c r="CE37" s="12"/>
      <c r="CF37" s="25"/>
      <c r="CG37" s="12"/>
      <c r="CH37" s="25"/>
      <c r="CI37" s="12"/>
      <c r="CJ37" s="25"/>
      <c r="CK37" s="12"/>
      <c r="CL37" s="25"/>
      <c r="CM37" s="25"/>
      <c r="CN37" s="12"/>
      <c r="CO37" s="113"/>
      <c r="CP37" s="113"/>
      <c r="CR37" s="23"/>
      <c r="CS37" s="73"/>
      <c r="CT37" s="25"/>
      <c r="CU37" s="25"/>
      <c r="CV37" s="25"/>
      <c r="CW37" s="25"/>
      <c r="CX37" s="12"/>
      <c r="CY37" s="25"/>
      <c r="CZ37" s="12"/>
      <c r="DA37" s="25"/>
      <c r="DB37" s="12"/>
      <c r="DC37" s="25"/>
      <c r="DD37" s="12"/>
      <c r="DE37" s="25"/>
      <c r="DF37" s="25"/>
      <c r="DG37" s="12"/>
      <c r="DH37" s="113"/>
      <c r="DI37" s="113"/>
      <c r="DK37" s="23"/>
      <c r="DL37" s="73"/>
      <c r="DM37" s="25"/>
      <c r="DN37" s="25"/>
      <c r="DO37" s="25"/>
      <c r="DP37" s="25"/>
      <c r="DQ37" s="12"/>
      <c r="DR37" s="25"/>
      <c r="DS37" s="12"/>
      <c r="DT37" s="25"/>
      <c r="DU37" s="12"/>
      <c r="DV37" s="25"/>
      <c r="DW37" s="12"/>
      <c r="DX37" s="25"/>
      <c r="DY37" s="25"/>
      <c r="DZ37" s="12"/>
      <c r="EA37" s="113"/>
      <c r="EB37" s="113"/>
      <c r="ED37" s="23"/>
      <c r="EE37" s="73"/>
      <c r="EF37" s="25"/>
      <c r="EG37" s="25"/>
      <c r="EH37" s="25"/>
      <c r="EI37" s="25"/>
      <c r="EJ37" s="12"/>
      <c r="EK37" s="25"/>
      <c r="EL37" s="12"/>
      <c r="EM37" s="25"/>
      <c r="EN37" s="12"/>
      <c r="EO37" s="25"/>
      <c r="EP37" s="12"/>
      <c r="EQ37" s="25"/>
      <c r="ER37" s="25"/>
      <c r="ES37" s="12"/>
      <c r="ET37" s="113"/>
      <c r="EU37" s="113"/>
      <c r="EW37" s="23"/>
      <c r="EX37" s="73"/>
      <c r="EY37" s="25"/>
      <c r="EZ37" s="25"/>
      <c r="FA37" s="25"/>
      <c r="FB37" s="25"/>
      <c r="FC37" s="12"/>
      <c r="FD37" s="25"/>
      <c r="FE37" s="12"/>
      <c r="FF37" s="25"/>
      <c r="FG37" s="12"/>
      <c r="FH37" s="25"/>
      <c r="FI37" s="12"/>
      <c r="FJ37" s="25"/>
      <c r="FK37" s="25"/>
      <c r="FL37" s="12"/>
      <c r="FM37" s="113"/>
      <c r="FN37" s="113"/>
      <c r="FP37" s="23"/>
      <c r="FQ37" s="73"/>
      <c r="FR37" s="25"/>
      <c r="FS37" s="25"/>
      <c r="FT37" s="25"/>
      <c r="FU37" s="25"/>
      <c r="FV37" s="12"/>
      <c r="FW37" s="25"/>
      <c r="FX37" s="12"/>
      <c r="FY37" s="25"/>
      <c r="FZ37" s="12"/>
      <c r="GA37" s="25"/>
      <c r="GB37" s="12"/>
      <c r="GC37" s="25"/>
      <c r="GD37" s="25"/>
      <c r="GE37" s="12"/>
      <c r="GF37" s="113"/>
      <c r="GG37" s="113"/>
      <c r="GI37" s="23"/>
      <c r="GJ37" s="73"/>
      <c r="GK37" s="25"/>
      <c r="GL37" s="25"/>
      <c r="GM37" s="25"/>
      <c r="GN37" s="25"/>
      <c r="GO37" s="12"/>
      <c r="GP37" s="25"/>
      <c r="GQ37" s="12"/>
      <c r="GR37" s="25"/>
      <c r="GS37" s="12"/>
      <c r="GT37" s="25"/>
      <c r="GU37" s="12"/>
      <c r="GV37" s="25"/>
      <c r="GW37" s="25"/>
      <c r="GX37" s="12"/>
      <c r="GY37" s="113"/>
      <c r="GZ37" s="113"/>
      <c r="HB37" s="23" t="s">
        <v>40</v>
      </c>
      <c r="HC37" s="73" t="s">
        <v>46</v>
      </c>
      <c r="HD37" s="25">
        <f>[2]DISP_JUN!$D$120</f>
        <v>0</v>
      </c>
      <c r="HE37" s="25">
        <f>[2]DISP_JUN!$E$120</f>
        <v>0</v>
      </c>
      <c r="HF37" s="25">
        <f>[2]DISP_JUN!$F$120</f>
        <v>0</v>
      </c>
      <c r="HG37" s="25">
        <f>[2]DISP_JUN!$G$120</f>
        <v>720</v>
      </c>
      <c r="HH37" s="12">
        <f>(HG37/$HC$4)*100</f>
        <v>100</v>
      </c>
      <c r="HI37" s="25">
        <f>[2]DISP_JUN!$H$120</f>
        <v>0</v>
      </c>
      <c r="HJ37" s="12">
        <f>(HI37/$HC$4)*100</f>
        <v>0</v>
      </c>
      <c r="HK37" s="25">
        <f>[2]DISP_JUN!$I$120</f>
        <v>0</v>
      </c>
      <c r="HL37" s="12">
        <f>(HK37/$HC$4)*100</f>
        <v>0</v>
      </c>
      <c r="HM37" s="25"/>
      <c r="HN37" s="12">
        <f>(HD37/$HC$4)*100</f>
        <v>0</v>
      </c>
      <c r="HO37" s="25">
        <f>((HD37-HM37)/$HC$4)*100</f>
        <v>0</v>
      </c>
      <c r="HP37" s="25">
        <f t="shared" ref="HP37:HP38" si="39">IF((AND(HE37=0,HG37=0)),0,(HG37+HM37)/(HE37+HG37)*100)</f>
        <v>100</v>
      </c>
      <c r="HQ37" s="12" t="e">
        <f>(HR37/($HC$4*HS37))*100</f>
        <v>#DIV/0!</v>
      </c>
      <c r="HR37" s="113">
        <f>[2]DISP_JUN!$M$120</f>
        <v>0</v>
      </c>
      <c r="HS37" s="113">
        <f>[2]DISP_JUN!$O$120</f>
        <v>0</v>
      </c>
    </row>
    <row r="38" spans="1:227" x14ac:dyDescent="0.3">
      <c r="A38" s="23"/>
      <c r="B38" s="73"/>
      <c r="C38" s="25"/>
      <c r="D38" s="25"/>
      <c r="E38" s="25"/>
      <c r="F38" s="25"/>
      <c r="G38" s="12"/>
      <c r="H38" s="25"/>
      <c r="I38" s="12"/>
      <c r="J38" s="25"/>
      <c r="K38" s="12"/>
      <c r="L38" s="25"/>
      <c r="M38" s="12"/>
      <c r="N38" s="12"/>
      <c r="O38" s="12"/>
      <c r="P38" s="12"/>
      <c r="Q38" s="113"/>
      <c r="R38" s="113"/>
      <c r="T38" s="23"/>
      <c r="U38" s="73"/>
      <c r="V38" s="25"/>
      <c r="W38" s="25"/>
      <c r="X38" s="25"/>
      <c r="Y38" s="25"/>
      <c r="Z38" s="12"/>
      <c r="AA38" s="25"/>
      <c r="AB38" s="12"/>
      <c r="AC38" s="25"/>
      <c r="AD38" s="12"/>
      <c r="AE38" s="25"/>
      <c r="AF38" s="12"/>
      <c r="AG38" s="12"/>
      <c r="AH38" s="12"/>
      <c r="AI38" s="12"/>
      <c r="AJ38" s="113"/>
      <c r="AK38" s="113"/>
      <c r="AM38" s="23"/>
      <c r="AN38" s="73"/>
      <c r="AO38" s="25"/>
      <c r="AP38" s="25"/>
      <c r="AQ38" s="25"/>
      <c r="AR38" s="25"/>
      <c r="AS38" s="12"/>
      <c r="AT38" s="25"/>
      <c r="AU38" s="12"/>
      <c r="AV38" s="25"/>
      <c r="AW38" s="12"/>
      <c r="AX38" s="25"/>
      <c r="AY38" s="12"/>
      <c r="AZ38" s="12"/>
      <c r="BA38" s="12"/>
      <c r="BB38" s="12"/>
      <c r="BC38" s="113"/>
      <c r="BD38" s="113"/>
      <c r="BF38" s="23"/>
      <c r="BG38" s="73"/>
      <c r="BH38" s="25"/>
      <c r="BI38" s="25"/>
      <c r="BJ38" s="25"/>
      <c r="BK38" s="25"/>
      <c r="BL38" s="12"/>
      <c r="BM38" s="25"/>
      <c r="BN38" s="12"/>
      <c r="BO38" s="25"/>
      <c r="BP38" s="12"/>
      <c r="BQ38" s="25"/>
      <c r="BR38" s="12"/>
      <c r="BS38" s="12"/>
      <c r="BT38" s="12"/>
      <c r="BU38" s="12"/>
      <c r="BV38" s="113"/>
      <c r="BW38" s="113"/>
      <c r="BY38" s="23"/>
      <c r="BZ38" s="73"/>
      <c r="CA38" s="25"/>
      <c r="CB38" s="25"/>
      <c r="CC38" s="25"/>
      <c r="CD38" s="25"/>
      <c r="CE38" s="12"/>
      <c r="CF38" s="25"/>
      <c r="CG38" s="12"/>
      <c r="CH38" s="25"/>
      <c r="CI38" s="12"/>
      <c r="CJ38" s="25"/>
      <c r="CK38" s="12"/>
      <c r="CL38" s="12"/>
      <c r="CM38" s="12"/>
      <c r="CN38" s="12"/>
      <c r="CO38" s="113"/>
      <c r="CP38" s="113"/>
      <c r="CR38" s="23"/>
      <c r="CS38" s="73"/>
      <c r="CT38" s="25"/>
      <c r="CU38" s="25"/>
      <c r="CV38" s="25"/>
      <c r="CW38" s="25"/>
      <c r="CX38" s="12"/>
      <c r="CY38" s="25"/>
      <c r="CZ38" s="12"/>
      <c r="DA38" s="25"/>
      <c r="DB38" s="12"/>
      <c r="DC38" s="25"/>
      <c r="DD38" s="12"/>
      <c r="DE38" s="12"/>
      <c r="DF38" s="12"/>
      <c r="DG38" s="12"/>
      <c r="DH38" s="113"/>
      <c r="DI38" s="113"/>
      <c r="DK38" s="23"/>
      <c r="DL38" s="73"/>
      <c r="DM38" s="25"/>
      <c r="DN38" s="25"/>
      <c r="DO38" s="25"/>
      <c r="DP38" s="25"/>
      <c r="DQ38" s="12"/>
      <c r="DR38" s="25"/>
      <c r="DS38" s="12"/>
      <c r="DT38" s="25"/>
      <c r="DU38" s="12"/>
      <c r="DV38" s="25"/>
      <c r="DW38" s="12"/>
      <c r="DX38" s="12"/>
      <c r="DY38" s="12"/>
      <c r="DZ38" s="12"/>
      <c r="EA38" s="113"/>
      <c r="EB38" s="113"/>
      <c r="ED38" s="23"/>
      <c r="EE38" s="73"/>
      <c r="EF38" s="25"/>
      <c r="EG38" s="25"/>
      <c r="EH38" s="25"/>
      <c r="EI38" s="25"/>
      <c r="EJ38" s="12"/>
      <c r="EK38" s="25"/>
      <c r="EL38" s="12"/>
      <c r="EM38" s="25"/>
      <c r="EN38" s="12"/>
      <c r="EO38" s="25"/>
      <c r="EP38" s="12"/>
      <c r="EQ38" s="12"/>
      <c r="ER38" s="12"/>
      <c r="ES38" s="12"/>
      <c r="ET38" s="113"/>
      <c r="EU38" s="113"/>
      <c r="EW38" s="23"/>
      <c r="EX38" s="73"/>
      <c r="EY38" s="25"/>
      <c r="EZ38" s="25"/>
      <c r="FA38" s="25"/>
      <c r="FB38" s="25"/>
      <c r="FC38" s="12"/>
      <c r="FD38" s="25"/>
      <c r="FE38" s="12"/>
      <c r="FF38" s="25"/>
      <c r="FG38" s="12"/>
      <c r="FH38" s="25"/>
      <c r="FI38" s="12"/>
      <c r="FJ38" s="12"/>
      <c r="FK38" s="12"/>
      <c r="FL38" s="12"/>
      <c r="FM38" s="113"/>
      <c r="FN38" s="113"/>
      <c r="FP38" s="23"/>
      <c r="FQ38" s="73"/>
      <c r="FR38" s="25"/>
      <c r="FS38" s="25"/>
      <c r="FT38" s="25"/>
      <c r="FU38" s="25"/>
      <c r="FV38" s="12"/>
      <c r="FW38" s="25"/>
      <c r="FX38" s="12"/>
      <c r="FY38" s="25"/>
      <c r="FZ38" s="12"/>
      <c r="GA38" s="25"/>
      <c r="GB38" s="12"/>
      <c r="GC38" s="12"/>
      <c r="GD38" s="12"/>
      <c r="GE38" s="12"/>
      <c r="GF38" s="113"/>
      <c r="GG38" s="113"/>
      <c r="GI38" s="23"/>
      <c r="GJ38" s="73"/>
      <c r="GK38" s="25"/>
      <c r="GL38" s="25"/>
      <c r="GM38" s="25"/>
      <c r="GN38" s="25"/>
      <c r="GO38" s="12"/>
      <c r="GP38" s="25"/>
      <c r="GQ38" s="12"/>
      <c r="GR38" s="25"/>
      <c r="GS38" s="12"/>
      <c r="GT38" s="25"/>
      <c r="GU38" s="12"/>
      <c r="GV38" s="12"/>
      <c r="GW38" s="12"/>
      <c r="GX38" s="12"/>
      <c r="GY38" s="113"/>
      <c r="GZ38" s="113"/>
      <c r="HB38" s="23" t="s">
        <v>41</v>
      </c>
      <c r="HC38" s="73" t="s">
        <v>47</v>
      </c>
      <c r="HD38" s="25">
        <f>[2]DISP_JUN!$D$122</f>
        <v>0</v>
      </c>
      <c r="HE38" s="25">
        <f>[2]DISP_JUN!$E$122</f>
        <v>0</v>
      </c>
      <c r="HF38" s="25">
        <f>[2]DISP_JUN!$F$122</f>
        <v>0</v>
      </c>
      <c r="HG38" s="25">
        <f>[2]DISP_JUN!$G$122</f>
        <v>720</v>
      </c>
      <c r="HH38" s="12">
        <f>(HG38/$HC$4)*100</f>
        <v>100</v>
      </c>
      <c r="HI38" s="25">
        <f>[2]DISP_JUN!$H$122</f>
        <v>0</v>
      </c>
      <c r="HJ38" s="12">
        <f>(HI38/$HC$4)*100</f>
        <v>0</v>
      </c>
      <c r="HK38" s="25">
        <f>[2]DISP_JUN!$I$122</f>
        <v>0</v>
      </c>
      <c r="HL38" s="12">
        <f>(HK38/$HC$4)*100</f>
        <v>0</v>
      </c>
      <c r="HM38" s="25"/>
      <c r="HN38" s="12">
        <f>(HD38/$HC$4)*100</f>
        <v>0</v>
      </c>
      <c r="HO38" s="12">
        <f>((HD38-HM38)/$HC$4)*100</f>
        <v>0</v>
      </c>
      <c r="HP38" s="12">
        <f t="shared" si="39"/>
        <v>100</v>
      </c>
      <c r="HQ38" s="12" t="e">
        <f>(HR38/($HC$4*HS38))*100</f>
        <v>#DIV/0!</v>
      </c>
      <c r="HR38" s="113">
        <f>[2]DISP_JUN!$M$122</f>
        <v>0</v>
      </c>
      <c r="HS38" s="113">
        <f>[2]DISP_JUN!$O$122</f>
        <v>0</v>
      </c>
    </row>
    <row r="39" spans="1:227" x14ac:dyDescent="0.3">
      <c r="A39" s="23"/>
      <c r="B39" s="77"/>
      <c r="C39" s="31"/>
      <c r="D39" s="31"/>
      <c r="E39" s="31"/>
      <c r="F39" s="31"/>
      <c r="G39" s="32"/>
      <c r="H39" s="38"/>
      <c r="I39" s="32"/>
      <c r="J39" s="39"/>
      <c r="K39" s="39"/>
      <c r="L39" s="38"/>
      <c r="M39" s="32"/>
      <c r="N39" s="34"/>
      <c r="O39" s="34"/>
      <c r="P39" s="34"/>
      <c r="Q39" s="31"/>
      <c r="R39" s="31"/>
      <c r="T39" s="23"/>
      <c r="U39" s="77"/>
      <c r="V39" s="31"/>
      <c r="W39" s="31"/>
      <c r="X39" s="31"/>
      <c r="Y39" s="31"/>
      <c r="Z39" s="32"/>
      <c r="AA39" s="38"/>
      <c r="AB39" s="32"/>
      <c r="AC39" s="39"/>
      <c r="AD39" s="39"/>
      <c r="AE39" s="38"/>
      <c r="AF39" s="32"/>
      <c r="AG39" s="34"/>
      <c r="AH39" s="34"/>
      <c r="AI39" s="34"/>
      <c r="AJ39" s="31"/>
      <c r="AK39" s="31"/>
      <c r="AM39" s="23"/>
      <c r="AN39" s="77"/>
      <c r="AO39" s="31"/>
      <c r="AP39" s="31"/>
      <c r="AQ39" s="31"/>
      <c r="AR39" s="31"/>
      <c r="AS39" s="32"/>
      <c r="AT39" s="38"/>
      <c r="AU39" s="32"/>
      <c r="AV39" s="39"/>
      <c r="AW39" s="39"/>
      <c r="AX39" s="38"/>
      <c r="AY39" s="32"/>
      <c r="AZ39" s="34"/>
      <c r="BA39" s="34"/>
      <c r="BB39" s="34"/>
      <c r="BC39" s="31"/>
      <c r="BD39" s="31"/>
      <c r="BF39" s="23"/>
      <c r="BG39" s="77"/>
      <c r="BH39" s="31"/>
      <c r="BI39" s="31"/>
      <c r="BJ39" s="31"/>
      <c r="BK39" s="31"/>
      <c r="BL39" s="32"/>
      <c r="BM39" s="38"/>
      <c r="BN39" s="32"/>
      <c r="BO39" s="39"/>
      <c r="BP39" s="39"/>
      <c r="BQ39" s="38"/>
      <c r="BR39" s="32"/>
      <c r="BS39" s="34"/>
      <c r="BT39" s="34"/>
      <c r="BU39" s="34"/>
      <c r="BV39" s="31"/>
      <c r="BW39" s="31"/>
      <c r="BY39" s="23"/>
      <c r="BZ39" s="77"/>
      <c r="CA39" s="31"/>
      <c r="CB39" s="31"/>
      <c r="CC39" s="31"/>
      <c r="CD39" s="31"/>
      <c r="CE39" s="32"/>
      <c r="CF39" s="38"/>
      <c r="CG39" s="32"/>
      <c r="CH39" s="39"/>
      <c r="CI39" s="39"/>
      <c r="CJ39" s="38"/>
      <c r="CK39" s="32"/>
      <c r="CL39" s="34"/>
      <c r="CM39" s="34"/>
      <c r="CN39" s="34"/>
      <c r="CO39" s="31"/>
      <c r="CP39" s="31"/>
      <c r="CR39" s="23"/>
      <c r="CS39" s="77"/>
      <c r="CT39" s="31"/>
      <c r="CU39" s="31"/>
      <c r="CV39" s="31"/>
      <c r="CW39" s="31"/>
      <c r="CX39" s="32"/>
      <c r="CY39" s="38"/>
      <c r="CZ39" s="32"/>
      <c r="DA39" s="39"/>
      <c r="DB39" s="39"/>
      <c r="DC39" s="38"/>
      <c r="DD39" s="32"/>
      <c r="DE39" s="34"/>
      <c r="DF39" s="34"/>
      <c r="DG39" s="34"/>
      <c r="DH39" s="31"/>
      <c r="DI39" s="31"/>
      <c r="DK39" s="23"/>
      <c r="DL39" s="77"/>
      <c r="DM39" s="31"/>
      <c r="DN39" s="31"/>
      <c r="DO39" s="31"/>
      <c r="DP39" s="31"/>
      <c r="DQ39" s="32"/>
      <c r="DR39" s="38"/>
      <c r="DS39" s="32"/>
      <c r="DT39" s="39"/>
      <c r="DU39" s="39"/>
      <c r="DV39" s="38"/>
      <c r="DW39" s="32"/>
      <c r="DX39" s="34"/>
      <c r="DY39" s="34"/>
      <c r="DZ39" s="34"/>
      <c r="EA39" s="31"/>
      <c r="EB39" s="31"/>
      <c r="ED39" s="23"/>
      <c r="EE39" s="77"/>
      <c r="EF39" s="31"/>
      <c r="EG39" s="31"/>
      <c r="EH39" s="31"/>
      <c r="EI39" s="31"/>
      <c r="EJ39" s="32"/>
      <c r="EK39" s="38"/>
      <c r="EL39" s="32"/>
      <c r="EM39" s="39"/>
      <c r="EN39" s="39"/>
      <c r="EO39" s="38"/>
      <c r="EP39" s="32"/>
      <c r="EQ39" s="34"/>
      <c r="ER39" s="34"/>
      <c r="ES39" s="34"/>
      <c r="ET39" s="31"/>
      <c r="EU39" s="31"/>
      <c r="EW39" s="23"/>
      <c r="EX39" s="77"/>
      <c r="EY39" s="31"/>
      <c r="EZ39" s="31"/>
      <c r="FA39" s="31"/>
      <c r="FB39" s="31"/>
      <c r="FC39" s="32"/>
      <c r="FD39" s="38"/>
      <c r="FE39" s="32"/>
      <c r="FF39" s="39"/>
      <c r="FG39" s="39"/>
      <c r="FH39" s="38"/>
      <c r="FI39" s="32"/>
      <c r="FJ39" s="34"/>
      <c r="FK39" s="34"/>
      <c r="FL39" s="34"/>
      <c r="FM39" s="31"/>
      <c r="FN39" s="31"/>
      <c r="FP39" s="23"/>
      <c r="FQ39" s="77"/>
      <c r="FR39" s="31"/>
      <c r="FS39" s="31"/>
      <c r="FT39" s="31"/>
      <c r="FU39" s="31"/>
      <c r="FV39" s="32"/>
      <c r="FW39" s="38"/>
      <c r="FX39" s="32"/>
      <c r="FY39" s="39"/>
      <c r="FZ39" s="39"/>
      <c r="GA39" s="38"/>
      <c r="GB39" s="32"/>
      <c r="GC39" s="34"/>
      <c r="GD39" s="34"/>
      <c r="GE39" s="34"/>
      <c r="GF39" s="31"/>
      <c r="GG39" s="31"/>
      <c r="GI39" s="23"/>
      <c r="GJ39" s="77"/>
      <c r="GK39" s="31"/>
      <c r="GL39" s="31"/>
      <c r="GM39" s="31"/>
      <c r="GN39" s="31"/>
      <c r="GO39" s="32"/>
      <c r="GP39" s="38"/>
      <c r="GQ39" s="32"/>
      <c r="GR39" s="39"/>
      <c r="GS39" s="39"/>
      <c r="GT39" s="38"/>
      <c r="GU39" s="32"/>
      <c r="GV39" s="34"/>
      <c r="GW39" s="34"/>
      <c r="GX39" s="34"/>
      <c r="GY39" s="31"/>
      <c r="GZ39" s="31"/>
      <c r="HB39" s="23"/>
      <c r="HC39" s="77" t="s">
        <v>37</v>
      </c>
      <c r="HD39" s="31">
        <f>SUM(HD37:HD38)</f>
        <v>0</v>
      </c>
      <c r="HE39" s="31">
        <f t="shared" ref="HE39" si="40">SUM(HE37:HE38)</f>
        <v>0</v>
      </c>
      <c r="HF39" s="31">
        <f>SUM(HF37:HF38)</f>
        <v>0</v>
      </c>
      <c r="HG39" s="31">
        <f t="shared" ref="HG39" si="41">SUM(HG37:HG38)</f>
        <v>1440</v>
      </c>
      <c r="HH39" s="32" t="e">
        <f>(HH37*HS37+HH38*HS38)/HS39</f>
        <v>#DIV/0!</v>
      </c>
      <c r="HI39" s="38">
        <f t="shared" ref="HI39" si="42">SUM(HI37:HI38)</f>
        <v>0</v>
      </c>
      <c r="HJ39" s="32" t="e">
        <f>(HJ37*HS37+HJ38*HS38)/HS39</f>
        <v>#DIV/0!</v>
      </c>
      <c r="HK39" s="39">
        <f>SUM(HK37:HK38)</f>
        <v>0</v>
      </c>
      <c r="HL39" s="39" t="e">
        <f>(HL37*HS37+HL38*HS38)/HS39</f>
        <v>#DIV/0!</v>
      </c>
      <c r="HM39" s="38">
        <f t="shared" ref="HM39" si="43">SUM(HM37:HM38)</f>
        <v>0</v>
      </c>
      <c r="HN39" s="32" t="e">
        <f>(HN37*HS37+HN38*HS38)/HS39</f>
        <v>#DIV/0!</v>
      </c>
      <c r="HO39" s="34" t="e">
        <f>(HO37*HS37+HO38*HS38)/HS39</f>
        <v>#DIV/0!</v>
      </c>
      <c r="HP39" s="34" t="e">
        <f>(HP37*HS37+HP38*HS38)/HS39</f>
        <v>#DIV/0!</v>
      </c>
      <c r="HQ39" s="34" t="e">
        <f>(HQ37*HS37+HQ38*HS38)/HS39</f>
        <v>#DIV/0!</v>
      </c>
      <c r="HR39" s="31">
        <f>SUM(HR37:HR38)</f>
        <v>0</v>
      </c>
      <c r="HS39" s="31">
        <f>SUM(HS37:HS38)</f>
        <v>0</v>
      </c>
    </row>
    <row r="40" spans="1:227" x14ac:dyDescent="0.3">
      <c r="A40" s="16"/>
      <c r="B40" s="78"/>
      <c r="C40" s="13"/>
      <c r="D40" s="13"/>
      <c r="E40" s="13"/>
      <c r="F40" s="13"/>
      <c r="G40" s="13"/>
      <c r="H40" s="13"/>
      <c r="I40" s="13"/>
      <c r="J40" s="13"/>
      <c r="K40" s="13"/>
      <c r="L40" s="15"/>
      <c r="M40" s="13"/>
      <c r="N40" s="15"/>
      <c r="O40" s="15"/>
      <c r="P40" s="13"/>
      <c r="Q40" s="95"/>
      <c r="R40" s="95"/>
      <c r="T40" s="16"/>
      <c r="U40" s="78"/>
      <c r="V40" s="13"/>
      <c r="W40" s="13"/>
      <c r="X40" s="13"/>
      <c r="Y40" s="13"/>
      <c r="Z40" s="13"/>
      <c r="AA40" s="13"/>
      <c r="AB40" s="13"/>
      <c r="AC40" s="13"/>
      <c r="AD40" s="13"/>
      <c r="AE40" s="15"/>
      <c r="AF40" s="13"/>
      <c r="AG40" s="15"/>
      <c r="AH40" s="15"/>
      <c r="AI40" s="13"/>
      <c r="AJ40" s="95"/>
      <c r="AK40" s="95"/>
      <c r="AM40" s="16"/>
      <c r="AN40" s="78"/>
      <c r="AO40" s="13"/>
      <c r="AP40" s="13"/>
      <c r="AQ40" s="13"/>
      <c r="AR40" s="13"/>
      <c r="AS40" s="13"/>
      <c r="AT40" s="13"/>
      <c r="AU40" s="13"/>
      <c r="AV40" s="13"/>
      <c r="AW40" s="13"/>
      <c r="AX40" s="15"/>
      <c r="AY40" s="13"/>
      <c r="AZ40" s="15"/>
      <c r="BA40" s="15"/>
      <c r="BB40" s="13"/>
      <c r="BC40" s="95"/>
      <c r="BD40" s="95"/>
      <c r="BF40" s="16"/>
      <c r="BG40" s="78"/>
      <c r="BH40" s="13"/>
      <c r="BI40" s="13"/>
      <c r="BJ40" s="13"/>
      <c r="BK40" s="13"/>
      <c r="BL40" s="13"/>
      <c r="BM40" s="13"/>
      <c r="BN40" s="13"/>
      <c r="BO40" s="13"/>
      <c r="BP40" s="13"/>
      <c r="BQ40" s="15"/>
      <c r="BR40" s="13"/>
      <c r="BS40" s="15"/>
      <c r="BT40" s="15"/>
      <c r="BU40" s="13"/>
      <c r="BV40" s="95"/>
      <c r="BW40" s="95"/>
      <c r="BY40" s="16"/>
      <c r="BZ40" s="78"/>
      <c r="CA40" s="13"/>
      <c r="CB40" s="13"/>
      <c r="CC40" s="13"/>
      <c r="CD40" s="13"/>
      <c r="CE40" s="13"/>
      <c r="CF40" s="13"/>
      <c r="CG40" s="13"/>
      <c r="CH40" s="13"/>
      <c r="CI40" s="13"/>
      <c r="CJ40" s="15"/>
      <c r="CK40" s="13"/>
      <c r="CL40" s="15"/>
      <c r="CM40" s="15"/>
      <c r="CN40" s="13"/>
      <c r="CO40" s="95"/>
      <c r="CP40" s="95"/>
      <c r="CR40" s="16"/>
      <c r="CS40" s="78"/>
      <c r="CT40" s="13"/>
      <c r="CU40" s="13"/>
      <c r="CV40" s="13"/>
      <c r="CW40" s="13"/>
      <c r="CX40" s="13"/>
      <c r="CY40" s="13"/>
      <c r="CZ40" s="13"/>
      <c r="DA40" s="13"/>
      <c r="DB40" s="13"/>
      <c r="DC40" s="15"/>
      <c r="DD40" s="13"/>
      <c r="DE40" s="15"/>
      <c r="DF40" s="15"/>
      <c r="DG40" s="13"/>
      <c r="DH40" s="95"/>
      <c r="DI40" s="95"/>
      <c r="DK40" s="16"/>
      <c r="DL40" s="78"/>
      <c r="DM40" s="13"/>
      <c r="DN40" s="13"/>
      <c r="DO40" s="13"/>
      <c r="DP40" s="13"/>
      <c r="DQ40" s="13"/>
      <c r="DR40" s="13"/>
      <c r="DS40" s="13"/>
      <c r="DT40" s="13"/>
      <c r="DU40" s="13"/>
      <c r="DV40" s="15"/>
      <c r="DW40" s="13"/>
      <c r="DX40" s="15"/>
      <c r="DY40" s="15"/>
      <c r="DZ40" s="13"/>
      <c r="EA40" s="95"/>
      <c r="EB40" s="95"/>
      <c r="ED40" s="16"/>
      <c r="EE40" s="78"/>
      <c r="EF40" s="13"/>
      <c r="EG40" s="13"/>
      <c r="EH40" s="13"/>
      <c r="EI40" s="13"/>
      <c r="EJ40" s="13"/>
      <c r="EK40" s="13"/>
      <c r="EL40" s="13"/>
      <c r="EM40" s="13"/>
      <c r="EN40" s="13"/>
      <c r="EO40" s="15"/>
      <c r="EP40" s="13"/>
      <c r="EQ40" s="15"/>
      <c r="ER40" s="15"/>
      <c r="ES40" s="13"/>
      <c r="ET40" s="95"/>
      <c r="EU40" s="95"/>
      <c r="EW40" s="16"/>
      <c r="EX40" s="78"/>
      <c r="EY40" s="13"/>
      <c r="EZ40" s="13"/>
      <c r="FA40" s="13"/>
      <c r="FB40" s="13"/>
      <c r="FC40" s="13"/>
      <c r="FD40" s="13"/>
      <c r="FE40" s="13"/>
      <c r="FF40" s="13"/>
      <c r="FG40" s="13"/>
      <c r="FH40" s="15"/>
      <c r="FI40" s="13"/>
      <c r="FJ40" s="15"/>
      <c r="FK40" s="15"/>
      <c r="FL40" s="13"/>
      <c r="FM40" s="95"/>
      <c r="FN40" s="95"/>
      <c r="FP40" s="16"/>
      <c r="FQ40" s="78"/>
      <c r="FR40" s="13"/>
      <c r="FS40" s="13"/>
      <c r="FT40" s="13"/>
      <c r="FU40" s="13"/>
      <c r="FV40" s="13"/>
      <c r="FW40" s="13"/>
      <c r="FX40" s="13"/>
      <c r="FY40" s="13"/>
      <c r="FZ40" s="13"/>
      <c r="GA40" s="15"/>
      <c r="GB40" s="13"/>
      <c r="GC40" s="15"/>
      <c r="GD40" s="15"/>
      <c r="GE40" s="13"/>
      <c r="GF40" s="95"/>
      <c r="GG40" s="95"/>
      <c r="GI40" s="16"/>
      <c r="GJ40" s="78"/>
      <c r="GK40" s="13"/>
      <c r="GL40" s="13"/>
      <c r="GM40" s="13"/>
      <c r="GN40" s="13"/>
      <c r="GO40" s="13"/>
      <c r="GP40" s="13"/>
      <c r="GQ40" s="13"/>
      <c r="GR40" s="13"/>
      <c r="GS40" s="13"/>
      <c r="GT40" s="15"/>
      <c r="GU40" s="13"/>
      <c r="GV40" s="15"/>
      <c r="GW40" s="15"/>
      <c r="GX40" s="13"/>
      <c r="GY40" s="95"/>
      <c r="GZ40" s="95"/>
      <c r="HB40" s="16" t="s">
        <v>42</v>
      </c>
      <c r="HC40" s="78" t="s">
        <v>51</v>
      </c>
      <c r="HD40" s="13">
        <f>[2]DISP_JUN!$D$126</f>
        <v>0</v>
      </c>
      <c r="HE40" s="13">
        <f>[2]DISP_JUN!$E$126</f>
        <v>0</v>
      </c>
      <c r="HF40" s="13">
        <f>[2]DISP_JUN!$F$126</f>
        <v>0</v>
      </c>
      <c r="HG40" s="13">
        <f>[2]DISP_JUN!$G$126</f>
        <v>720</v>
      </c>
      <c r="HH40" s="13">
        <f>(HG40/$HC$4)*100</f>
        <v>100</v>
      </c>
      <c r="HI40" s="13">
        <f>[2]DISP_JUN!$H$126</f>
        <v>0</v>
      </c>
      <c r="HJ40" s="13">
        <f>(HI40/$HC$4)*100</f>
        <v>0</v>
      </c>
      <c r="HK40" s="13">
        <f>[2]DISP_JUN!$I$126</f>
        <v>0</v>
      </c>
      <c r="HL40" s="13">
        <f>(HK40/$HC$4)*100</f>
        <v>0</v>
      </c>
      <c r="HM40" s="15"/>
      <c r="HN40" s="13">
        <f>(HD40/$HC$4)*100</f>
        <v>0</v>
      </c>
      <c r="HO40" s="15">
        <f>((HD40-HM40)/$HC$4)*100</f>
        <v>0</v>
      </c>
      <c r="HP40" s="15">
        <f t="shared" ref="HP40:HP41" si="44">IF((AND(HE40=0,HG40=0)),0,(HG40+HM40)/(HE40+HG40)*100)</f>
        <v>100</v>
      </c>
      <c r="HQ40" s="13" t="e">
        <f>(HR40/($HC$4*HS40))*100</f>
        <v>#DIV/0!</v>
      </c>
      <c r="HR40" s="95">
        <f>[2]DISP_JUN!$M$126</f>
        <v>0</v>
      </c>
      <c r="HS40" s="95">
        <f>[2]DISP_JUN!$O$126</f>
        <v>0</v>
      </c>
    </row>
    <row r="41" spans="1:227" x14ac:dyDescent="0.3">
      <c r="A41" s="15"/>
      <c r="B41" s="78"/>
      <c r="C41" s="13"/>
      <c r="D41" s="13"/>
      <c r="E41" s="13"/>
      <c r="F41" s="13"/>
      <c r="G41" s="13"/>
      <c r="H41" s="13"/>
      <c r="I41" s="13"/>
      <c r="J41" s="13"/>
      <c r="K41" s="13"/>
      <c r="L41" s="15"/>
      <c r="M41" s="15"/>
      <c r="N41" s="15"/>
      <c r="O41" s="15"/>
      <c r="P41" s="13"/>
      <c r="Q41" s="95"/>
      <c r="R41" s="95"/>
      <c r="T41" s="15"/>
      <c r="U41" s="78"/>
      <c r="V41" s="13"/>
      <c r="W41" s="13"/>
      <c r="X41" s="13"/>
      <c r="Y41" s="13"/>
      <c r="Z41" s="13"/>
      <c r="AA41" s="13"/>
      <c r="AB41" s="13"/>
      <c r="AC41" s="13"/>
      <c r="AD41" s="13"/>
      <c r="AE41" s="15"/>
      <c r="AF41" s="15"/>
      <c r="AG41" s="15"/>
      <c r="AH41" s="15"/>
      <c r="AI41" s="13"/>
      <c r="AJ41" s="95"/>
      <c r="AK41" s="95"/>
      <c r="AM41" s="15"/>
      <c r="AN41" s="78"/>
      <c r="AO41" s="13"/>
      <c r="AP41" s="13"/>
      <c r="AQ41" s="13"/>
      <c r="AR41" s="13"/>
      <c r="AS41" s="13"/>
      <c r="AT41" s="13"/>
      <c r="AU41" s="13"/>
      <c r="AV41" s="13"/>
      <c r="AW41" s="13"/>
      <c r="AX41" s="15"/>
      <c r="AY41" s="15"/>
      <c r="AZ41" s="15"/>
      <c r="BA41" s="15"/>
      <c r="BB41" s="13"/>
      <c r="BC41" s="95"/>
      <c r="BD41" s="95"/>
      <c r="BF41" s="15"/>
      <c r="BG41" s="78"/>
      <c r="BH41" s="13"/>
      <c r="BI41" s="13"/>
      <c r="BJ41" s="13"/>
      <c r="BK41" s="13"/>
      <c r="BL41" s="13"/>
      <c r="BM41" s="13"/>
      <c r="BN41" s="13"/>
      <c r="BO41" s="13"/>
      <c r="BP41" s="13"/>
      <c r="BQ41" s="15"/>
      <c r="BR41" s="15"/>
      <c r="BS41" s="15"/>
      <c r="BT41" s="15"/>
      <c r="BU41" s="13"/>
      <c r="BV41" s="95"/>
      <c r="BW41" s="95"/>
      <c r="BY41" s="15"/>
      <c r="BZ41" s="78"/>
      <c r="CA41" s="13"/>
      <c r="CB41" s="13"/>
      <c r="CC41" s="13"/>
      <c r="CD41" s="13"/>
      <c r="CE41" s="13"/>
      <c r="CF41" s="13"/>
      <c r="CG41" s="13"/>
      <c r="CH41" s="13"/>
      <c r="CI41" s="13"/>
      <c r="CJ41" s="15"/>
      <c r="CK41" s="15"/>
      <c r="CL41" s="15"/>
      <c r="CM41" s="15"/>
      <c r="CN41" s="13"/>
      <c r="CO41" s="95"/>
      <c r="CP41" s="95"/>
      <c r="CR41" s="15"/>
      <c r="CS41" s="78"/>
      <c r="CT41" s="13"/>
      <c r="CU41" s="13"/>
      <c r="CV41" s="13"/>
      <c r="CW41" s="13"/>
      <c r="CX41" s="13"/>
      <c r="CY41" s="13"/>
      <c r="CZ41" s="13"/>
      <c r="DA41" s="13"/>
      <c r="DB41" s="13"/>
      <c r="DC41" s="15"/>
      <c r="DD41" s="15"/>
      <c r="DE41" s="15"/>
      <c r="DF41" s="15"/>
      <c r="DG41" s="13"/>
      <c r="DH41" s="95"/>
      <c r="DI41" s="95"/>
      <c r="DK41" s="15"/>
      <c r="DL41" s="78"/>
      <c r="DM41" s="13"/>
      <c r="DN41" s="13"/>
      <c r="DO41" s="13"/>
      <c r="DP41" s="13"/>
      <c r="DQ41" s="13"/>
      <c r="DR41" s="13"/>
      <c r="DS41" s="13"/>
      <c r="DT41" s="13"/>
      <c r="DU41" s="13"/>
      <c r="DV41" s="15"/>
      <c r="DW41" s="15"/>
      <c r="DX41" s="15"/>
      <c r="DY41" s="15"/>
      <c r="DZ41" s="13"/>
      <c r="EA41" s="95"/>
      <c r="EB41" s="95"/>
      <c r="ED41" s="15"/>
      <c r="EE41" s="78"/>
      <c r="EF41" s="13"/>
      <c r="EG41" s="13"/>
      <c r="EH41" s="13"/>
      <c r="EI41" s="13"/>
      <c r="EJ41" s="13"/>
      <c r="EK41" s="13"/>
      <c r="EL41" s="13"/>
      <c r="EM41" s="13"/>
      <c r="EN41" s="13"/>
      <c r="EO41" s="15"/>
      <c r="EP41" s="15"/>
      <c r="EQ41" s="15"/>
      <c r="ER41" s="15"/>
      <c r="ES41" s="13"/>
      <c r="ET41" s="95"/>
      <c r="EU41" s="95"/>
      <c r="EW41" s="15"/>
      <c r="EX41" s="78"/>
      <c r="EY41" s="13"/>
      <c r="EZ41" s="13"/>
      <c r="FA41" s="13"/>
      <c r="FB41" s="13"/>
      <c r="FC41" s="13"/>
      <c r="FD41" s="13"/>
      <c r="FE41" s="13"/>
      <c r="FF41" s="13"/>
      <c r="FG41" s="13"/>
      <c r="FH41" s="15"/>
      <c r="FI41" s="15"/>
      <c r="FJ41" s="15"/>
      <c r="FK41" s="15"/>
      <c r="FL41" s="13"/>
      <c r="FM41" s="95"/>
      <c r="FN41" s="95"/>
      <c r="FP41" s="15"/>
      <c r="FQ41" s="78"/>
      <c r="FR41" s="13"/>
      <c r="FS41" s="13"/>
      <c r="FT41" s="13"/>
      <c r="FU41" s="13"/>
      <c r="FV41" s="13"/>
      <c r="FW41" s="13"/>
      <c r="FX41" s="13"/>
      <c r="FY41" s="13"/>
      <c r="FZ41" s="13"/>
      <c r="GA41" s="15"/>
      <c r="GB41" s="15"/>
      <c r="GC41" s="15"/>
      <c r="GD41" s="15"/>
      <c r="GE41" s="13"/>
      <c r="GF41" s="95"/>
      <c r="GG41" s="95"/>
      <c r="GI41" s="15"/>
      <c r="GJ41" s="78"/>
      <c r="GK41" s="13"/>
      <c r="GL41" s="13"/>
      <c r="GM41" s="13"/>
      <c r="GN41" s="13"/>
      <c r="GO41" s="13"/>
      <c r="GP41" s="13"/>
      <c r="GQ41" s="13"/>
      <c r="GR41" s="13"/>
      <c r="GS41" s="13"/>
      <c r="GT41" s="15"/>
      <c r="GU41" s="15"/>
      <c r="GV41" s="15"/>
      <c r="GW41" s="15"/>
      <c r="GX41" s="13"/>
      <c r="GY41" s="95"/>
      <c r="GZ41" s="95"/>
      <c r="HB41" s="15"/>
      <c r="HC41" s="78" t="s">
        <v>52</v>
      </c>
      <c r="HD41" s="13">
        <f>[2]DISP_JUN!$D$128</f>
        <v>0</v>
      </c>
      <c r="HE41" s="13">
        <f>[2]DISP_JUN!$E$128</f>
        <v>0</v>
      </c>
      <c r="HF41" s="13">
        <f>[2]DISP_JUN!$F$128</f>
        <v>0</v>
      </c>
      <c r="HG41" s="13">
        <f>[2]DISP_JUN!$G$128</f>
        <v>720</v>
      </c>
      <c r="HH41" s="13">
        <f>(HG41/$HC$4)*100</f>
        <v>100</v>
      </c>
      <c r="HI41" s="13">
        <f>[2]DISP_JUN!$H$128</f>
        <v>0</v>
      </c>
      <c r="HJ41" s="13">
        <f>(HI41/$HC$4)*100</f>
        <v>0</v>
      </c>
      <c r="HK41" s="13">
        <f>[2]DISP_JUN!$I$128</f>
        <v>0</v>
      </c>
      <c r="HL41" s="13">
        <f>(HK41/$HC$4)*100</f>
        <v>0</v>
      </c>
      <c r="HM41" s="15"/>
      <c r="HN41" s="15">
        <f>(HD41/$HC$4)*100</f>
        <v>0</v>
      </c>
      <c r="HO41" s="15">
        <f>((HD41-HM41)/$HC$4)*100</f>
        <v>0</v>
      </c>
      <c r="HP41" s="15">
        <f t="shared" si="44"/>
        <v>100</v>
      </c>
      <c r="HQ41" s="13" t="e">
        <f>(HR41/($HC$4*HS41))*100</f>
        <v>#DIV/0!</v>
      </c>
      <c r="HR41" s="95">
        <f>[2]DISP_JUN!$M$128</f>
        <v>0</v>
      </c>
      <c r="HS41" s="95">
        <f>[2]DISP_JUN!$O$128</f>
        <v>0</v>
      </c>
    </row>
    <row r="42" spans="1:227" x14ac:dyDescent="0.3">
      <c r="A42" s="15"/>
      <c r="B42" s="51"/>
      <c r="C42" s="52"/>
      <c r="D42" s="52"/>
      <c r="E42" s="52"/>
      <c r="F42" s="52"/>
      <c r="G42" s="53"/>
      <c r="H42" s="52"/>
      <c r="I42" s="53"/>
      <c r="J42" s="53"/>
      <c r="K42" s="57"/>
      <c r="L42" s="52"/>
      <c r="M42" s="53"/>
      <c r="N42" s="14"/>
      <c r="O42" s="14"/>
      <c r="P42" s="14"/>
      <c r="Q42" s="52"/>
      <c r="R42" s="53"/>
      <c r="T42" s="15"/>
      <c r="U42" s="51"/>
      <c r="V42" s="52"/>
      <c r="W42" s="52"/>
      <c r="X42" s="52"/>
      <c r="Y42" s="52"/>
      <c r="Z42" s="53"/>
      <c r="AA42" s="52"/>
      <c r="AB42" s="53"/>
      <c r="AC42" s="53"/>
      <c r="AD42" s="57"/>
      <c r="AE42" s="52"/>
      <c r="AF42" s="53"/>
      <c r="AG42" s="14"/>
      <c r="AH42" s="14"/>
      <c r="AI42" s="14"/>
      <c r="AJ42" s="52"/>
      <c r="AK42" s="53"/>
      <c r="AM42" s="15"/>
      <c r="AN42" s="51"/>
      <c r="AO42" s="52"/>
      <c r="AP42" s="52"/>
      <c r="AQ42" s="52"/>
      <c r="AR42" s="52"/>
      <c r="AS42" s="53"/>
      <c r="AT42" s="52"/>
      <c r="AU42" s="53"/>
      <c r="AV42" s="53"/>
      <c r="AW42" s="57"/>
      <c r="AX42" s="52"/>
      <c r="AY42" s="53"/>
      <c r="AZ42" s="14"/>
      <c r="BA42" s="14"/>
      <c r="BB42" s="14"/>
      <c r="BC42" s="52"/>
      <c r="BD42" s="53"/>
      <c r="BF42" s="15"/>
      <c r="BG42" s="51"/>
      <c r="BH42" s="52"/>
      <c r="BI42" s="52"/>
      <c r="BJ42" s="52"/>
      <c r="BK42" s="52"/>
      <c r="BL42" s="53"/>
      <c r="BM42" s="52"/>
      <c r="BN42" s="53"/>
      <c r="BO42" s="53"/>
      <c r="BP42" s="57"/>
      <c r="BQ42" s="52"/>
      <c r="BR42" s="53"/>
      <c r="BS42" s="14"/>
      <c r="BT42" s="14"/>
      <c r="BU42" s="14"/>
      <c r="BV42" s="52"/>
      <c r="BW42" s="53"/>
      <c r="BY42" s="15"/>
      <c r="BZ42" s="51"/>
      <c r="CA42" s="52"/>
      <c r="CB42" s="52"/>
      <c r="CC42" s="52"/>
      <c r="CD42" s="52"/>
      <c r="CE42" s="53"/>
      <c r="CF42" s="52"/>
      <c r="CG42" s="53"/>
      <c r="CH42" s="53"/>
      <c r="CI42" s="57"/>
      <c r="CJ42" s="52"/>
      <c r="CK42" s="53"/>
      <c r="CL42" s="14"/>
      <c r="CM42" s="14"/>
      <c r="CN42" s="14"/>
      <c r="CO42" s="52"/>
      <c r="CP42" s="53"/>
      <c r="CR42" s="15"/>
      <c r="CS42" s="51"/>
      <c r="CT42" s="52"/>
      <c r="CU42" s="52"/>
      <c r="CV42" s="52"/>
      <c r="CW42" s="52"/>
      <c r="CX42" s="53"/>
      <c r="CY42" s="52"/>
      <c r="CZ42" s="53"/>
      <c r="DA42" s="53"/>
      <c r="DB42" s="57"/>
      <c r="DC42" s="52"/>
      <c r="DD42" s="53"/>
      <c r="DE42" s="14"/>
      <c r="DF42" s="14"/>
      <c r="DG42" s="14"/>
      <c r="DH42" s="52"/>
      <c r="DI42" s="53"/>
      <c r="DK42" s="15"/>
      <c r="DL42" s="51"/>
      <c r="DM42" s="52"/>
      <c r="DN42" s="52"/>
      <c r="DO42" s="52"/>
      <c r="DP42" s="52"/>
      <c r="DQ42" s="53"/>
      <c r="DR42" s="52"/>
      <c r="DS42" s="53"/>
      <c r="DT42" s="53"/>
      <c r="DU42" s="57"/>
      <c r="DV42" s="52"/>
      <c r="DW42" s="53"/>
      <c r="DX42" s="14"/>
      <c r="DY42" s="14"/>
      <c r="DZ42" s="14"/>
      <c r="EA42" s="52"/>
      <c r="EB42" s="53"/>
      <c r="ED42" s="15"/>
      <c r="EE42" s="51"/>
      <c r="EF42" s="52"/>
      <c r="EG42" s="52"/>
      <c r="EH42" s="52"/>
      <c r="EI42" s="52"/>
      <c r="EJ42" s="53"/>
      <c r="EK42" s="52"/>
      <c r="EL42" s="53"/>
      <c r="EM42" s="53"/>
      <c r="EN42" s="57"/>
      <c r="EO42" s="52"/>
      <c r="EP42" s="53"/>
      <c r="EQ42" s="14"/>
      <c r="ER42" s="14"/>
      <c r="ES42" s="14"/>
      <c r="ET42" s="52"/>
      <c r="EU42" s="53"/>
      <c r="EW42" s="15"/>
      <c r="EX42" s="51"/>
      <c r="EY42" s="52"/>
      <c r="EZ42" s="52"/>
      <c r="FA42" s="52"/>
      <c r="FB42" s="52"/>
      <c r="FC42" s="53"/>
      <c r="FD42" s="52"/>
      <c r="FE42" s="53"/>
      <c r="FF42" s="53"/>
      <c r="FG42" s="57"/>
      <c r="FH42" s="52"/>
      <c r="FI42" s="53"/>
      <c r="FJ42" s="14"/>
      <c r="FK42" s="14"/>
      <c r="FL42" s="14"/>
      <c r="FM42" s="52"/>
      <c r="FN42" s="53"/>
      <c r="FP42" s="15"/>
      <c r="FQ42" s="51"/>
      <c r="FR42" s="52"/>
      <c r="FS42" s="52"/>
      <c r="FT42" s="52"/>
      <c r="FU42" s="52"/>
      <c r="FV42" s="53"/>
      <c r="FW42" s="52"/>
      <c r="FX42" s="53"/>
      <c r="FY42" s="53"/>
      <c r="FZ42" s="57"/>
      <c r="GA42" s="52"/>
      <c r="GB42" s="53"/>
      <c r="GC42" s="14"/>
      <c r="GD42" s="14"/>
      <c r="GE42" s="14"/>
      <c r="GF42" s="52"/>
      <c r="GG42" s="53"/>
      <c r="GI42" s="15"/>
      <c r="GJ42" s="51"/>
      <c r="GK42" s="52"/>
      <c r="GL42" s="52"/>
      <c r="GM42" s="52"/>
      <c r="GN42" s="52"/>
      <c r="GO42" s="53"/>
      <c r="GP42" s="52"/>
      <c r="GQ42" s="53"/>
      <c r="GR42" s="53"/>
      <c r="GS42" s="57"/>
      <c r="GT42" s="52"/>
      <c r="GU42" s="53"/>
      <c r="GV42" s="14"/>
      <c r="GW42" s="14"/>
      <c r="GX42" s="14"/>
      <c r="GY42" s="52"/>
      <c r="GZ42" s="53"/>
      <c r="HB42" s="15"/>
      <c r="HC42" s="51" t="s">
        <v>37</v>
      </c>
      <c r="HD42" s="52">
        <f>SUM(HD40:HD41)</f>
        <v>0</v>
      </c>
      <c r="HE42" s="52">
        <f t="shared" ref="HE42" si="45">SUM(HE40:HE41)</f>
        <v>0</v>
      </c>
      <c r="HF42" s="52">
        <f>SUM(HF40:HF41)</f>
        <v>0</v>
      </c>
      <c r="HG42" s="52">
        <f t="shared" ref="HG42" si="46">SUM(HG40:HG41)</f>
        <v>1440</v>
      </c>
      <c r="HH42" s="53" t="e">
        <f>(HH40*HS40+HH41*HS41)/HS42</f>
        <v>#DIV/0!</v>
      </c>
      <c r="HI42" s="52">
        <f t="shared" ref="HI42" si="47">SUM(HI40:HI41)</f>
        <v>0</v>
      </c>
      <c r="HJ42" s="53" t="e">
        <f>(HJ40*HS40+HJ41*HS41)/HS42</f>
        <v>#DIV/0!</v>
      </c>
      <c r="HK42" s="53">
        <f>SUM(HK40:HK41)</f>
        <v>0</v>
      </c>
      <c r="HL42" s="57" t="e">
        <f>(HL40*HS40+HL41*HS41)/HS42</f>
        <v>#DIV/0!</v>
      </c>
      <c r="HM42" s="52">
        <f t="shared" ref="HM42" si="48">SUM(HM40:HM41)</f>
        <v>0</v>
      </c>
      <c r="HN42" s="53" t="e">
        <f>(HN40*HS40+HN41*HS41)/HS42</f>
        <v>#DIV/0!</v>
      </c>
      <c r="HO42" s="14" t="e">
        <f>(HO40*HS40+HO41*HS41)/HS42</f>
        <v>#DIV/0!</v>
      </c>
      <c r="HP42" s="14" t="e">
        <f>(HP40*HS40+HP41*HS41)/HS42</f>
        <v>#DIV/0!</v>
      </c>
      <c r="HQ42" s="14" t="e">
        <f>(HQ40*HS40+HQ41*HS41)/HS42</f>
        <v>#DIV/0!</v>
      </c>
      <c r="HR42" s="52">
        <f>SUM(HR40:HR41)</f>
        <v>0</v>
      </c>
      <c r="HS42" s="53">
        <f>SUM(HS40:HS41)</f>
        <v>0</v>
      </c>
    </row>
    <row r="43" spans="1:227" x14ac:dyDescent="0.3">
      <c r="A43" s="70"/>
      <c r="B43" s="73"/>
      <c r="C43" s="25"/>
      <c r="D43" s="25"/>
      <c r="E43" s="25"/>
      <c r="F43" s="25"/>
      <c r="G43" s="12"/>
      <c r="H43" s="25"/>
      <c r="I43" s="12"/>
      <c r="J43" s="25"/>
      <c r="K43" s="12"/>
      <c r="L43" s="25"/>
      <c r="M43" s="12"/>
      <c r="N43" s="25"/>
      <c r="O43" s="25"/>
      <c r="P43" s="12"/>
      <c r="Q43" s="113"/>
      <c r="R43" s="113"/>
      <c r="T43" s="70"/>
      <c r="U43" s="73"/>
      <c r="V43" s="25"/>
      <c r="W43" s="25"/>
      <c r="X43" s="25"/>
      <c r="Y43" s="25"/>
      <c r="Z43" s="12"/>
      <c r="AA43" s="25"/>
      <c r="AB43" s="12"/>
      <c r="AC43" s="25"/>
      <c r="AD43" s="12"/>
      <c r="AE43" s="25"/>
      <c r="AF43" s="12"/>
      <c r="AG43" s="25"/>
      <c r="AH43" s="25"/>
      <c r="AI43" s="12"/>
      <c r="AJ43" s="113"/>
      <c r="AK43" s="113"/>
      <c r="AM43" s="70"/>
      <c r="AN43" s="73"/>
      <c r="AO43" s="25"/>
      <c r="AP43" s="25"/>
      <c r="AQ43" s="25"/>
      <c r="AR43" s="25"/>
      <c r="AS43" s="12"/>
      <c r="AT43" s="25"/>
      <c r="AU43" s="12"/>
      <c r="AV43" s="25"/>
      <c r="AW43" s="12"/>
      <c r="AX43" s="25"/>
      <c r="AY43" s="12"/>
      <c r="AZ43" s="25"/>
      <c r="BA43" s="25"/>
      <c r="BB43" s="12"/>
      <c r="BC43" s="113"/>
      <c r="BD43" s="113"/>
      <c r="BF43" s="70"/>
      <c r="BG43" s="73"/>
      <c r="BH43" s="25"/>
      <c r="BI43" s="25"/>
      <c r="BJ43" s="25"/>
      <c r="BK43" s="25"/>
      <c r="BL43" s="12"/>
      <c r="BM43" s="25"/>
      <c r="BN43" s="12"/>
      <c r="BO43" s="25"/>
      <c r="BP43" s="12"/>
      <c r="BQ43" s="25"/>
      <c r="BR43" s="12"/>
      <c r="BS43" s="25"/>
      <c r="BT43" s="25"/>
      <c r="BU43" s="12"/>
      <c r="BV43" s="113"/>
      <c r="BW43" s="113"/>
      <c r="BY43" s="70"/>
      <c r="BZ43" s="73"/>
      <c r="CA43" s="25"/>
      <c r="CB43" s="25"/>
      <c r="CC43" s="25"/>
      <c r="CD43" s="25"/>
      <c r="CE43" s="12"/>
      <c r="CF43" s="25"/>
      <c r="CG43" s="12"/>
      <c r="CH43" s="25"/>
      <c r="CI43" s="12"/>
      <c r="CJ43" s="25"/>
      <c r="CK43" s="12"/>
      <c r="CL43" s="25"/>
      <c r="CM43" s="25"/>
      <c r="CN43" s="12"/>
      <c r="CO43" s="113"/>
      <c r="CP43" s="113"/>
      <c r="CR43" s="70"/>
      <c r="CS43" s="73"/>
      <c r="CT43" s="25"/>
      <c r="CU43" s="25"/>
      <c r="CV43" s="25"/>
      <c r="CW43" s="25"/>
      <c r="CX43" s="12"/>
      <c r="CY43" s="25"/>
      <c r="CZ43" s="12"/>
      <c r="DA43" s="25"/>
      <c r="DB43" s="12"/>
      <c r="DC43" s="25"/>
      <c r="DD43" s="12"/>
      <c r="DE43" s="25"/>
      <c r="DF43" s="25"/>
      <c r="DG43" s="12"/>
      <c r="DH43" s="113"/>
      <c r="DI43" s="113"/>
      <c r="DK43" s="70"/>
      <c r="DL43" s="73"/>
      <c r="DM43" s="25"/>
      <c r="DN43" s="25"/>
      <c r="DO43" s="25"/>
      <c r="DP43" s="25"/>
      <c r="DQ43" s="12"/>
      <c r="DR43" s="25"/>
      <c r="DS43" s="12"/>
      <c r="DT43" s="25"/>
      <c r="DU43" s="12"/>
      <c r="DV43" s="25"/>
      <c r="DW43" s="12"/>
      <c r="DX43" s="25"/>
      <c r="DY43" s="25"/>
      <c r="DZ43" s="12"/>
      <c r="EA43" s="113"/>
      <c r="EB43" s="113"/>
      <c r="ED43" s="70"/>
      <c r="EE43" s="73"/>
      <c r="EF43" s="25"/>
      <c r="EG43" s="25"/>
      <c r="EH43" s="25"/>
      <c r="EI43" s="25"/>
      <c r="EJ43" s="12"/>
      <c r="EK43" s="25"/>
      <c r="EL43" s="12"/>
      <c r="EM43" s="25"/>
      <c r="EN43" s="12"/>
      <c r="EO43" s="25"/>
      <c r="EP43" s="12"/>
      <c r="EQ43" s="25"/>
      <c r="ER43" s="25"/>
      <c r="ES43" s="12"/>
      <c r="ET43" s="113"/>
      <c r="EU43" s="113"/>
      <c r="EW43" s="70"/>
      <c r="EX43" s="73"/>
      <c r="EY43" s="25"/>
      <c r="EZ43" s="25"/>
      <c r="FA43" s="25"/>
      <c r="FB43" s="25"/>
      <c r="FC43" s="12"/>
      <c r="FD43" s="25"/>
      <c r="FE43" s="12"/>
      <c r="FF43" s="25"/>
      <c r="FG43" s="12"/>
      <c r="FH43" s="25"/>
      <c r="FI43" s="12"/>
      <c r="FJ43" s="25"/>
      <c r="FK43" s="25"/>
      <c r="FL43" s="12"/>
      <c r="FM43" s="113"/>
      <c r="FN43" s="113"/>
      <c r="FP43" s="70"/>
      <c r="FQ43" s="73"/>
      <c r="FR43" s="25"/>
      <c r="FS43" s="25"/>
      <c r="FT43" s="25"/>
      <c r="FU43" s="25"/>
      <c r="FV43" s="12"/>
      <c r="FW43" s="25"/>
      <c r="FX43" s="12"/>
      <c r="FY43" s="25"/>
      <c r="FZ43" s="12"/>
      <c r="GA43" s="25"/>
      <c r="GB43" s="12"/>
      <c r="GC43" s="25"/>
      <c r="GD43" s="25"/>
      <c r="GE43" s="12"/>
      <c r="GF43" s="113"/>
      <c r="GG43" s="113"/>
      <c r="GI43" s="70"/>
      <c r="GJ43" s="73"/>
      <c r="GK43" s="25"/>
      <c r="GL43" s="25"/>
      <c r="GM43" s="25"/>
      <c r="GN43" s="25"/>
      <c r="GO43" s="12"/>
      <c r="GP43" s="25"/>
      <c r="GQ43" s="12"/>
      <c r="GR43" s="25"/>
      <c r="GS43" s="12"/>
      <c r="GT43" s="25"/>
      <c r="GU43" s="12"/>
      <c r="GV43" s="25"/>
      <c r="GW43" s="25"/>
      <c r="GX43" s="12"/>
      <c r="GY43" s="113"/>
      <c r="GZ43" s="113"/>
      <c r="HB43" s="70" t="s">
        <v>55</v>
      </c>
      <c r="HC43" s="73" t="s">
        <v>46</v>
      </c>
      <c r="HD43" s="25">
        <f>[2]DISP_JUN!$D$141</f>
        <v>0</v>
      </c>
      <c r="HE43" s="25">
        <f>[2]DISP_JUN!$E$141</f>
        <v>0</v>
      </c>
      <c r="HF43" s="25">
        <f>[2]DISP_JUN!$F$141</f>
        <v>0</v>
      </c>
      <c r="HG43" s="25">
        <f>[2]DISP_JUN!$G$141</f>
        <v>0</v>
      </c>
      <c r="HH43" s="12">
        <f>(HG43/$HC$4)*100</f>
        <v>0</v>
      </c>
      <c r="HI43" s="25">
        <f>[2]DISP_JUN!$H$141</f>
        <v>0</v>
      </c>
      <c r="HJ43" s="12">
        <f>(HI43/$HC$4)*100</f>
        <v>0</v>
      </c>
      <c r="HK43" s="25">
        <f>[2]DISP_JUN!$I$141</f>
        <v>0</v>
      </c>
      <c r="HL43" s="12">
        <f>(HK43/$HC$4)*100</f>
        <v>0</v>
      </c>
      <c r="HM43" s="25"/>
      <c r="HN43" s="12">
        <f>(HD43/$HC$4)*100</f>
        <v>0</v>
      </c>
      <c r="HO43" s="25">
        <f>((HD43-HM43)/$HC$4)*100</f>
        <v>0</v>
      </c>
      <c r="HP43" s="25">
        <f t="shared" ref="HP43:HP44" si="49">IF((AND(HE43=0,HG43=0)),0,(HG43+HM43)/(HE43+HG43)*100)</f>
        <v>0</v>
      </c>
      <c r="HQ43" s="12" t="e">
        <f>(HR43/($HC$4*HS43))*100</f>
        <v>#DIV/0!</v>
      </c>
      <c r="HR43" s="113">
        <f>[2]DISP_JUN!$M$141</f>
        <v>0</v>
      </c>
      <c r="HS43" s="113">
        <f>[2]DISP_JUN!$O$141</f>
        <v>0</v>
      </c>
    </row>
    <row r="44" spans="1:227" x14ac:dyDescent="0.3">
      <c r="A44" s="25"/>
      <c r="B44" s="73"/>
      <c r="C44" s="25"/>
      <c r="D44" s="25"/>
      <c r="E44" s="25"/>
      <c r="F44" s="25"/>
      <c r="G44" s="12"/>
      <c r="H44" s="25"/>
      <c r="I44" s="12"/>
      <c r="J44" s="25"/>
      <c r="K44" s="12"/>
      <c r="L44" s="25"/>
      <c r="M44" s="12"/>
      <c r="N44" s="25"/>
      <c r="O44" s="26"/>
      <c r="P44" s="12"/>
      <c r="Q44" s="113"/>
      <c r="R44" s="113"/>
      <c r="T44" s="25"/>
      <c r="U44" s="73"/>
      <c r="V44" s="25"/>
      <c r="W44" s="25"/>
      <c r="X44" s="25"/>
      <c r="Y44" s="25"/>
      <c r="Z44" s="12"/>
      <c r="AA44" s="25"/>
      <c r="AB44" s="12"/>
      <c r="AC44" s="25"/>
      <c r="AD44" s="12"/>
      <c r="AE44" s="25"/>
      <c r="AF44" s="12"/>
      <c r="AG44" s="25"/>
      <c r="AH44" s="26"/>
      <c r="AI44" s="12"/>
      <c r="AJ44" s="113"/>
      <c r="AK44" s="113"/>
      <c r="AM44" s="25"/>
      <c r="AN44" s="73"/>
      <c r="AO44" s="25"/>
      <c r="AP44" s="25"/>
      <c r="AQ44" s="25"/>
      <c r="AR44" s="25"/>
      <c r="AS44" s="12"/>
      <c r="AT44" s="25"/>
      <c r="AU44" s="12"/>
      <c r="AV44" s="25"/>
      <c r="AW44" s="12"/>
      <c r="AX44" s="25"/>
      <c r="AY44" s="12"/>
      <c r="AZ44" s="25"/>
      <c r="BA44" s="26"/>
      <c r="BB44" s="12"/>
      <c r="BC44" s="113"/>
      <c r="BD44" s="113"/>
      <c r="BF44" s="25"/>
      <c r="BG44" s="73"/>
      <c r="BH44" s="25"/>
      <c r="BI44" s="25"/>
      <c r="BJ44" s="25"/>
      <c r="BK44" s="25"/>
      <c r="BL44" s="12"/>
      <c r="BM44" s="25"/>
      <c r="BN44" s="12"/>
      <c r="BO44" s="25"/>
      <c r="BP44" s="12"/>
      <c r="BQ44" s="25"/>
      <c r="BR44" s="12"/>
      <c r="BS44" s="25"/>
      <c r="BT44" s="26"/>
      <c r="BU44" s="12"/>
      <c r="BV44" s="113"/>
      <c r="BW44" s="113"/>
      <c r="BY44" s="25"/>
      <c r="BZ44" s="73"/>
      <c r="CA44" s="25"/>
      <c r="CB44" s="25"/>
      <c r="CC44" s="25"/>
      <c r="CD44" s="25"/>
      <c r="CE44" s="12"/>
      <c r="CF44" s="25"/>
      <c r="CG44" s="12"/>
      <c r="CH44" s="25"/>
      <c r="CI44" s="12"/>
      <c r="CJ44" s="25"/>
      <c r="CK44" s="12"/>
      <c r="CL44" s="25"/>
      <c r="CM44" s="26"/>
      <c r="CN44" s="12"/>
      <c r="CO44" s="113"/>
      <c r="CP44" s="113"/>
      <c r="CR44" s="25"/>
      <c r="CS44" s="73"/>
      <c r="CT44" s="25"/>
      <c r="CU44" s="25"/>
      <c r="CV44" s="25"/>
      <c r="CW44" s="25"/>
      <c r="CX44" s="12"/>
      <c r="CY44" s="25"/>
      <c r="CZ44" s="12"/>
      <c r="DA44" s="25"/>
      <c r="DB44" s="12"/>
      <c r="DC44" s="25"/>
      <c r="DD44" s="12"/>
      <c r="DE44" s="25"/>
      <c r="DF44" s="26"/>
      <c r="DG44" s="12"/>
      <c r="DH44" s="113"/>
      <c r="DI44" s="113"/>
      <c r="DK44" s="25"/>
      <c r="DL44" s="73"/>
      <c r="DM44" s="25"/>
      <c r="DN44" s="25"/>
      <c r="DO44" s="25"/>
      <c r="DP44" s="25"/>
      <c r="DQ44" s="12"/>
      <c r="DR44" s="25"/>
      <c r="DS44" s="12"/>
      <c r="DT44" s="25"/>
      <c r="DU44" s="12"/>
      <c r="DV44" s="25"/>
      <c r="DW44" s="12"/>
      <c r="DX44" s="25"/>
      <c r="DY44" s="26"/>
      <c r="DZ44" s="12"/>
      <c r="EA44" s="113"/>
      <c r="EB44" s="113"/>
      <c r="ED44" s="25"/>
      <c r="EE44" s="73"/>
      <c r="EF44" s="25"/>
      <c r="EG44" s="25"/>
      <c r="EH44" s="25"/>
      <c r="EI44" s="25"/>
      <c r="EJ44" s="12"/>
      <c r="EK44" s="25"/>
      <c r="EL44" s="12"/>
      <c r="EM44" s="25"/>
      <c r="EN44" s="12"/>
      <c r="EO44" s="25"/>
      <c r="EP44" s="12"/>
      <c r="EQ44" s="25"/>
      <c r="ER44" s="26"/>
      <c r="ES44" s="12"/>
      <c r="ET44" s="113"/>
      <c r="EU44" s="113"/>
      <c r="EW44" s="25"/>
      <c r="EX44" s="73"/>
      <c r="EY44" s="25"/>
      <c r="EZ44" s="25"/>
      <c r="FA44" s="25"/>
      <c r="FB44" s="25"/>
      <c r="FC44" s="12"/>
      <c r="FD44" s="25"/>
      <c r="FE44" s="12"/>
      <c r="FF44" s="25"/>
      <c r="FG44" s="12"/>
      <c r="FH44" s="25"/>
      <c r="FI44" s="12"/>
      <c r="FJ44" s="25"/>
      <c r="FK44" s="26"/>
      <c r="FL44" s="12"/>
      <c r="FM44" s="113"/>
      <c r="FN44" s="113"/>
      <c r="FP44" s="25"/>
      <c r="FQ44" s="73"/>
      <c r="FR44" s="25"/>
      <c r="FS44" s="25"/>
      <c r="FT44" s="25"/>
      <c r="FU44" s="25"/>
      <c r="FV44" s="12"/>
      <c r="FW44" s="25"/>
      <c r="FX44" s="12"/>
      <c r="FY44" s="25"/>
      <c r="FZ44" s="12"/>
      <c r="GA44" s="25"/>
      <c r="GB44" s="12"/>
      <c r="GC44" s="25"/>
      <c r="GD44" s="26"/>
      <c r="GE44" s="12"/>
      <c r="GF44" s="113"/>
      <c r="GG44" s="113"/>
      <c r="GI44" s="25"/>
      <c r="GJ44" s="73"/>
      <c r="GK44" s="25"/>
      <c r="GL44" s="25"/>
      <c r="GM44" s="25"/>
      <c r="GN44" s="25"/>
      <c r="GO44" s="12"/>
      <c r="GP44" s="25"/>
      <c r="GQ44" s="12"/>
      <c r="GR44" s="25"/>
      <c r="GS44" s="12"/>
      <c r="GT44" s="25"/>
      <c r="GU44" s="12"/>
      <c r="GV44" s="25"/>
      <c r="GW44" s="26"/>
      <c r="GX44" s="12"/>
      <c r="GY44" s="113"/>
      <c r="GZ44" s="113"/>
      <c r="HB44" s="25"/>
      <c r="HC44" s="73" t="s">
        <v>47</v>
      </c>
      <c r="HD44" s="25">
        <f>[2]DISP_JUN!$D$143</f>
        <v>0</v>
      </c>
      <c r="HE44" s="25">
        <f>[2]DISP_JUN!$E$143</f>
        <v>0</v>
      </c>
      <c r="HF44" s="25">
        <f>[2]DISP_JUN!$F$143</f>
        <v>0</v>
      </c>
      <c r="HG44" s="25">
        <f>[2]DISP_JUN!$G$143</f>
        <v>0</v>
      </c>
      <c r="HH44" s="12">
        <f>(HG44/$HC$4)*100</f>
        <v>0</v>
      </c>
      <c r="HI44" s="25">
        <f>[2]DISP_JUN!$H$143</f>
        <v>0</v>
      </c>
      <c r="HJ44" s="12">
        <f>(HI44/$HC$4)*100</f>
        <v>0</v>
      </c>
      <c r="HK44" s="25">
        <f>[2]DISP_JUN!$I$143</f>
        <v>0</v>
      </c>
      <c r="HL44" s="12">
        <f>(HK44/$HC$4)*100</f>
        <v>0</v>
      </c>
      <c r="HM44" s="25"/>
      <c r="HN44" s="12">
        <f>(HD44/$HC$4)*100</f>
        <v>0</v>
      </c>
      <c r="HO44" s="25">
        <f>((HD44-HM44)/$HC$4)*100</f>
        <v>0</v>
      </c>
      <c r="HP44" s="26">
        <f t="shared" si="49"/>
        <v>0</v>
      </c>
      <c r="HQ44" s="12" t="e">
        <f>(HR44/($HC$4*HS44))*100</f>
        <v>#DIV/0!</v>
      </c>
      <c r="HR44" s="113">
        <f>[2]DISP_JUN!$M$143</f>
        <v>0</v>
      </c>
      <c r="HS44" s="113">
        <f>[2]DISP_JUN!$O$143</f>
        <v>0</v>
      </c>
    </row>
    <row r="45" spans="1:227" x14ac:dyDescent="0.3">
      <c r="A45" s="25"/>
      <c r="B45" s="77"/>
      <c r="C45" s="31"/>
      <c r="D45" s="31"/>
      <c r="E45" s="31"/>
      <c r="F45" s="31"/>
      <c r="G45" s="32"/>
      <c r="H45" s="31"/>
      <c r="I45" s="32"/>
      <c r="J45" s="32"/>
      <c r="K45" s="39"/>
      <c r="L45" s="31"/>
      <c r="M45" s="32"/>
      <c r="N45" s="34"/>
      <c r="O45" s="34"/>
      <c r="P45" s="34"/>
      <c r="Q45" s="31"/>
      <c r="R45" s="32"/>
      <c r="T45" s="25"/>
      <c r="U45" s="77"/>
      <c r="V45" s="31"/>
      <c r="W45" s="31"/>
      <c r="X45" s="31"/>
      <c r="Y45" s="31"/>
      <c r="Z45" s="32"/>
      <c r="AA45" s="31"/>
      <c r="AB45" s="32"/>
      <c r="AC45" s="32"/>
      <c r="AD45" s="39"/>
      <c r="AE45" s="31"/>
      <c r="AF45" s="32"/>
      <c r="AG45" s="34"/>
      <c r="AH45" s="34"/>
      <c r="AI45" s="34"/>
      <c r="AJ45" s="31"/>
      <c r="AK45" s="32"/>
      <c r="AM45" s="25"/>
      <c r="AN45" s="77"/>
      <c r="AO45" s="31"/>
      <c r="AP45" s="31"/>
      <c r="AQ45" s="31"/>
      <c r="AR45" s="31"/>
      <c r="AS45" s="32"/>
      <c r="AT45" s="31"/>
      <c r="AU45" s="32"/>
      <c r="AV45" s="32"/>
      <c r="AW45" s="39"/>
      <c r="AX45" s="31"/>
      <c r="AY45" s="32"/>
      <c r="AZ45" s="34"/>
      <c r="BA45" s="34"/>
      <c r="BB45" s="34"/>
      <c r="BC45" s="31"/>
      <c r="BD45" s="32"/>
      <c r="BF45" s="25"/>
      <c r="BG45" s="77"/>
      <c r="BH45" s="31"/>
      <c r="BI45" s="31"/>
      <c r="BJ45" s="31"/>
      <c r="BK45" s="31"/>
      <c r="BL45" s="32"/>
      <c r="BM45" s="31"/>
      <c r="BN45" s="32"/>
      <c r="BO45" s="32"/>
      <c r="BP45" s="39"/>
      <c r="BQ45" s="31"/>
      <c r="BR45" s="32"/>
      <c r="BS45" s="34"/>
      <c r="BT45" s="34"/>
      <c r="BU45" s="34"/>
      <c r="BV45" s="31"/>
      <c r="BW45" s="32"/>
      <c r="BY45" s="25"/>
      <c r="BZ45" s="77"/>
      <c r="CA45" s="31"/>
      <c r="CB45" s="31"/>
      <c r="CC45" s="31"/>
      <c r="CD45" s="31"/>
      <c r="CE45" s="32"/>
      <c r="CF45" s="31"/>
      <c r="CG45" s="32"/>
      <c r="CH45" s="32"/>
      <c r="CI45" s="39"/>
      <c r="CJ45" s="31"/>
      <c r="CK45" s="32"/>
      <c r="CL45" s="34"/>
      <c r="CM45" s="34"/>
      <c r="CN45" s="34"/>
      <c r="CO45" s="31"/>
      <c r="CP45" s="32"/>
      <c r="CR45" s="25"/>
      <c r="CS45" s="77"/>
      <c r="CT45" s="31"/>
      <c r="CU45" s="31"/>
      <c r="CV45" s="31"/>
      <c r="CW45" s="31"/>
      <c r="CX45" s="32"/>
      <c r="CY45" s="31"/>
      <c r="CZ45" s="32"/>
      <c r="DA45" s="32"/>
      <c r="DB45" s="39"/>
      <c r="DC45" s="31"/>
      <c r="DD45" s="32"/>
      <c r="DE45" s="34"/>
      <c r="DF45" s="34"/>
      <c r="DG45" s="34"/>
      <c r="DH45" s="31"/>
      <c r="DI45" s="32"/>
      <c r="DK45" s="25"/>
      <c r="DL45" s="77"/>
      <c r="DM45" s="31"/>
      <c r="DN45" s="31"/>
      <c r="DO45" s="31"/>
      <c r="DP45" s="31"/>
      <c r="DQ45" s="32"/>
      <c r="DR45" s="31"/>
      <c r="DS45" s="32"/>
      <c r="DT45" s="32"/>
      <c r="DU45" s="39"/>
      <c r="DV45" s="31"/>
      <c r="DW45" s="32"/>
      <c r="DX45" s="34"/>
      <c r="DY45" s="34"/>
      <c r="DZ45" s="34"/>
      <c r="EA45" s="31"/>
      <c r="EB45" s="32"/>
      <c r="ED45" s="25"/>
      <c r="EE45" s="77"/>
      <c r="EF45" s="31"/>
      <c r="EG45" s="31"/>
      <c r="EH45" s="31"/>
      <c r="EI45" s="31"/>
      <c r="EJ45" s="32"/>
      <c r="EK45" s="31"/>
      <c r="EL45" s="32"/>
      <c r="EM45" s="32"/>
      <c r="EN45" s="39"/>
      <c r="EO45" s="31"/>
      <c r="EP45" s="32"/>
      <c r="EQ45" s="34"/>
      <c r="ER45" s="34"/>
      <c r="ES45" s="34"/>
      <c r="ET45" s="31"/>
      <c r="EU45" s="32"/>
      <c r="EW45" s="25"/>
      <c r="EX45" s="77"/>
      <c r="EY45" s="31"/>
      <c r="EZ45" s="31"/>
      <c r="FA45" s="31"/>
      <c r="FB45" s="31"/>
      <c r="FC45" s="32"/>
      <c r="FD45" s="31"/>
      <c r="FE45" s="32"/>
      <c r="FF45" s="32"/>
      <c r="FG45" s="39"/>
      <c r="FH45" s="31"/>
      <c r="FI45" s="32"/>
      <c r="FJ45" s="34"/>
      <c r="FK45" s="34"/>
      <c r="FL45" s="34"/>
      <c r="FM45" s="31"/>
      <c r="FN45" s="32"/>
      <c r="FP45" s="25"/>
      <c r="FQ45" s="77"/>
      <c r="FR45" s="31"/>
      <c r="FS45" s="31"/>
      <c r="FT45" s="31"/>
      <c r="FU45" s="31"/>
      <c r="FV45" s="32"/>
      <c r="FW45" s="31"/>
      <c r="FX45" s="32"/>
      <c r="FY45" s="32"/>
      <c r="FZ45" s="39"/>
      <c r="GA45" s="31"/>
      <c r="GB45" s="32"/>
      <c r="GC45" s="34"/>
      <c r="GD45" s="34"/>
      <c r="GE45" s="34"/>
      <c r="GF45" s="31"/>
      <c r="GG45" s="32"/>
      <c r="GI45" s="25"/>
      <c r="GJ45" s="77"/>
      <c r="GK45" s="31"/>
      <c r="GL45" s="31"/>
      <c r="GM45" s="31"/>
      <c r="GN45" s="31"/>
      <c r="GO45" s="32"/>
      <c r="GP45" s="31"/>
      <c r="GQ45" s="32"/>
      <c r="GR45" s="32"/>
      <c r="GS45" s="39"/>
      <c r="GT45" s="31"/>
      <c r="GU45" s="32"/>
      <c r="GV45" s="34"/>
      <c r="GW45" s="34"/>
      <c r="GX45" s="34"/>
      <c r="GY45" s="31"/>
      <c r="GZ45" s="32"/>
      <c r="HB45" s="25"/>
      <c r="HC45" s="77" t="s">
        <v>37</v>
      </c>
      <c r="HD45" s="31">
        <f>SUM(HD43:HD44)</f>
        <v>0</v>
      </c>
      <c r="HE45" s="31">
        <f t="shared" ref="HE45" si="50">SUM(HE43:HE44)</f>
        <v>0</v>
      </c>
      <c r="HF45" s="31">
        <f>SUM(HF43:HF44)</f>
        <v>0</v>
      </c>
      <c r="HG45" s="31">
        <f t="shared" ref="HG45" si="51">SUM(HG43:HG44)</f>
        <v>0</v>
      </c>
      <c r="HH45" s="32" t="e">
        <f>(HH43*HS43+HH44*HS44)/HS45</f>
        <v>#DIV/0!</v>
      </c>
      <c r="HI45" s="31">
        <f t="shared" ref="HI45" si="52">SUM(HI43:HI44)</f>
        <v>0</v>
      </c>
      <c r="HJ45" s="32" t="e">
        <f>(HJ43*HS43+HJ44*HS44)/HS45</f>
        <v>#DIV/0!</v>
      </c>
      <c r="HK45" s="32">
        <f>SUM(HK43:HK44)</f>
        <v>0</v>
      </c>
      <c r="HL45" s="39" t="e">
        <f>(HL43*HS43+HL44*HS44)/HS45</f>
        <v>#DIV/0!</v>
      </c>
      <c r="HM45" s="31">
        <f t="shared" ref="HM45" si="53">SUM(HM43:HM44)</f>
        <v>0</v>
      </c>
      <c r="HN45" s="32" t="e">
        <f>(HN43*HS43+HN44*HS44)/HS45</f>
        <v>#DIV/0!</v>
      </c>
      <c r="HO45" s="34" t="e">
        <f>(HO43*HS43+HO44*HS44)/HS45</f>
        <v>#DIV/0!</v>
      </c>
      <c r="HP45" s="34" t="e">
        <f>(HP43*HS43+HP44*HS44)/HS45</f>
        <v>#DIV/0!</v>
      </c>
      <c r="HQ45" s="34" t="e">
        <f>(HQ43*HS43+HQ44*HS44)/HS45</f>
        <v>#DIV/0!</v>
      </c>
      <c r="HR45" s="31">
        <f>SUM(HR43:HR44)</f>
        <v>0</v>
      </c>
      <c r="HS45" s="32">
        <f>SUM(HS43:HS44)</f>
        <v>0</v>
      </c>
    </row>
    <row r="46" spans="1:227" x14ac:dyDescent="0.3">
      <c r="A46" s="16"/>
      <c r="B46" s="78"/>
      <c r="C46" s="13"/>
      <c r="D46" s="13"/>
      <c r="E46" s="13"/>
      <c r="F46" s="13"/>
      <c r="G46" s="13"/>
      <c r="H46" s="13"/>
      <c r="I46" s="13"/>
      <c r="J46" s="13"/>
      <c r="K46" s="13"/>
      <c r="L46" s="15"/>
      <c r="M46" s="13"/>
      <c r="N46" s="15"/>
      <c r="O46" s="15"/>
      <c r="P46" s="13"/>
      <c r="Q46" s="95"/>
      <c r="R46" s="95"/>
      <c r="T46" s="16"/>
      <c r="U46" s="78"/>
      <c r="V46" s="13"/>
      <c r="W46" s="13"/>
      <c r="X46" s="13"/>
      <c r="Y46" s="13"/>
      <c r="Z46" s="13"/>
      <c r="AA46" s="13"/>
      <c r="AB46" s="13"/>
      <c r="AC46" s="13"/>
      <c r="AD46" s="13"/>
      <c r="AE46" s="15"/>
      <c r="AF46" s="13"/>
      <c r="AG46" s="15"/>
      <c r="AH46" s="15"/>
      <c r="AI46" s="13"/>
      <c r="AJ46" s="95"/>
      <c r="AK46" s="95"/>
      <c r="AM46" s="16"/>
      <c r="AN46" s="78"/>
      <c r="AO46" s="13"/>
      <c r="AP46" s="13"/>
      <c r="AQ46" s="13"/>
      <c r="AR46" s="13"/>
      <c r="AS46" s="13"/>
      <c r="AT46" s="13"/>
      <c r="AU46" s="13"/>
      <c r="AV46" s="13"/>
      <c r="AW46" s="13"/>
      <c r="AX46" s="15"/>
      <c r="AY46" s="13"/>
      <c r="AZ46" s="15"/>
      <c r="BA46" s="15"/>
      <c r="BB46" s="13"/>
      <c r="BC46" s="95"/>
      <c r="BD46" s="95"/>
      <c r="BF46" s="16"/>
      <c r="BG46" s="78"/>
      <c r="BH46" s="13"/>
      <c r="BI46" s="13"/>
      <c r="BJ46" s="13"/>
      <c r="BK46" s="13"/>
      <c r="BL46" s="13"/>
      <c r="BM46" s="13"/>
      <c r="BN46" s="13"/>
      <c r="BO46" s="13"/>
      <c r="BP46" s="13"/>
      <c r="BQ46" s="15"/>
      <c r="BR46" s="13"/>
      <c r="BS46" s="15"/>
      <c r="BT46" s="15"/>
      <c r="BU46" s="13"/>
      <c r="BV46" s="95"/>
      <c r="BW46" s="95"/>
      <c r="BY46" s="16"/>
      <c r="BZ46" s="78"/>
      <c r="CA46" s="13"/>
      <c r="CB46" s="13"/>
      <c r="CC46" s="13"/>
      <c r="CD46" s="13"/>
      <c r="CE46" s="13"/>
      <c r="CF46" s="13"/>
      <c r="CG46" s="13"/>
      <c r="CH46" s="13"/>
      <c r="CI46" s="13"/>
      <c r="CJ46" s="15"/>
      <c r="CK46" s="13"/>
      <c r="CL46" s="15"/>
      <c r="CM46" s="15"/>
      <c r="CN46" s="13"/>
      <c r="CO46" s="95"/>
      <c r="CP46" s="95"/>
      <c r="CR46" s="16"/>
      <c r="CS46" s="78"/>
      <c r="CT46" s="13"/>
      <c r="CU46" s="13"/>
      <c r="CV46" s="13"/>
      <c r="CW46" s="13"/>
      <c r="CX46" s="13"/>
      <c r="CY46" s="13"/>
      <c r="CZ46" s="13"/>
      <c r="DA46" s="13"/>
      <c r="DB46" s="13"/>
      <c r="DC46" s="15"/>
      <c r="DD46" s="13"/>
      <c r="DE46" s="15"/>
      <c r="DF46" s="15"/>
      <c r="DG46" s="13"/>
      <c r="DH46" s="95"/>
      <c r="DI46" s="95"/>
      <c r="DK46" s="16"/>
      <c r="DL46" s="78"/>
      <c r="DM46" s="13"/>
      <c r="DN46" s="13"/>
      <c r="DO46" s="13"/>
      <c r="DP46" s="13"/>
      <c r="DQ46" s="13"/>
      <c r="DR46" s="13"/>
      <c r="DS46" s="13"/>
      <c r="DT46" s="13"/>
      <c r="DU46" s="13"/>
      <c r="DV46" s="15"/>
      <c r="DW46" s="13"/>
      <c r="DX46" s="15"/>
      <c r="DY46" s="15"/>
      <c r="DZ46" s="13"/>
      <c r="EA46" s="95"/>
      <c r="EB46" s="95"/>
      <c r="ED46" s="16"/>
      <c r="EE46" s="78"/>
      <c r="EF46" s="13"/>
      <c r="EG46" s="13"/>
      <c r="EH46" s="13"/>
      <c r="EI46" s="13"/>
      <c r="EJ46" s="13"/>
      <c r="EK46" s="13"/>
      <c r="EL46" s="13"/>
      <c r="EM46" s="13"/>
      <c r="EN46" s="13"/>
      <c r="EO46" s="15"/>
      <c r="EP46" s="13"/>
      <c r="EQ46" s="15"/>
      <c r="ER46" s="15"/>
      <c r="ES46" s="13"/>
      <c r="ET46" s="95"/>
      <c r="EU46" s="95"/>
      <c r="EW46" s="16"/>
      <c r="EX46" s="78"/>
      <c r="EY46" s="13"/>
      <c r="EZ46" s="13"/>
      <c r="FA46" s="13"/>
      <c r="FB46" s="13"/>
      <c r="FC46" s="13"/>
      <c r="FD46" s="13"/>
      <c r="FE46" s="13"/>
      <c r="FF46" s="13"/>
      <c r="FG46" s="13"/>
      <c r="FH46" s="15"/>
      <c r="FI46" s="13"/>
      <c r="FJ46" s="15"/>
      <c r="FK46" s="15"/>
      <c r="FL46" s="13"/>
      <c r="FM46" s="95"/>
      <c r="FN46" s="95"/>
      <c r="FP46" s="16"/>
      <c r="FQ46" s="78"/>
      <c r="FR46" s="13"/>
      <c r="FS46" s="13"/>
      <c r="FT46" s="13"/>
      <c r="FU46" s="13"/>
      <c r="FV46" s="13"/>
      <c r="FW46" s="13"/>
      <c r="FX46" s="13"/>
      <c r="FY46" s="13"/>
      <c r="FZ46" s="13"/>
      <c r="GA46" s="15"/>
      <c r="GB46" s="13"/>
      <c r="GC46" s="15"/>
      <c r="GD46" s="15"/>
      <c r="GE46" s="13"/>
      <c r="GF46" s="95"/>
      <c r="GG46" s="95"/>
      <c r="GI46" s="16"/>
      <c r="GJ46" s="78"/>
      <c r="GK46" s="13"/>
      <c r="GL46" s="13"/>
      <c r="GM46" s="13"/>
      <c r="GN46" s="13"/>
      <c r="GO46" s="13"/>
      <c r="GP46" s="13"/>
      <c r="GQ46" s="13"/>
      <c r="GR46" s="13"/>
      <c r="GS46" s="13"/>
      <c r="GT46" s="15"/>
      <c r="GU46" s="13"/>
      <c r="GV46" s="15"/>
      <c r="GW46" s="15"/>
      <c r="GX46" s="13"/>
      <c r="GY46" s="95"/>
      <c r="GZ46" s="95"/>
      <c r="HB46" s="16" t="s">
        <v>56</v>
      </c>
      <c r="HC46" s="78" t="s">
        <v>46</v>
      </c>
      <c r="HD46" s="13">
        <f>[2]DISP_JUN!$D$153</f>
        <v>0</v>
      </c>
      <c r="HE46" s="13">
        <f>[2]DISP_JUN!$E$153</f>
        <v>0</v>
      </c>
      <c r="HF46" s="13">
        <f>[2]DISP_JUN!$F$153</f>
        <v>0</v>
      </c>
      <c r="HG46" s="13">
        <f>[2]DISP_JUN!$G$153</f>
        <v>0</v>
      </c>
      <c r="HH46" s="13">
        <f>(HG46/$HC$4)*100</f>
        <v>0</v>
      </c>
      <c r="HI46" s="13">
        <f>[2]DISP_JUN!$H$153</f>
        <v>0</v>
      </c>
      <c r="HJ46" s="13">
        <f>(HI46/$HC$4)*100</f>
        <v>0</v>
      </c>
      <c r="HK46" s="13">
        <f>[2]DISP_JUN!$I$153</f>
        <v>0</v>
      </c>
      <c r="HL46" s="13">
        <f>(HK46/$HC$4)*100</f>
        <v>0</v>
      </c>
      <c r="HM46" s="15"/>
      <c r="HN46" s="13">
        <f>(HD46/$HC$4)*100</f>
        <v>0</v>
      </c>
      <c r="HO46" s="15">
        <f>((HD46-HM46)/$HC$4)*100</f>
        <v>0</v>
      </c>
      <c r="HP46" s="15">
        <f t="shared" ref="HP46:HP47" si="54">IF((AND(HE46=0,HG46=0)),0,(HG46+HM46)/(HE46+HG46)*100)</f>
        <v>0</v>
      </c>
      <c r="HQ46" s="13" t="e">
        <f>(HR46/($HC$4*HS46))*100</f>
        <v>#DIV/0!</v>
      </c>
      <c r="HR46" s="95">
        <f>[2]DISP_JUN!$M$153</f>
        <v>0</v>
      </c>
      <c r="HS46" s="95">
        <f>[2]DISP_JUN!$O$153</f>
        <v>0</v>
      </c>
    </row>
    <row r="47" spans="1:227" x14ac:dyDescent="0.3">
      <c r="A47" s="15"/>
      <c r="B47" s="78"/>
      <c r="C47" s="13"/>
      <c r="D47" s="13"/>
      <c r="E47" s="13"/>
      <c r="F47" s="13"/>
      <c r="G47" s="13"/>
      <c r="H47" s="13"/>
      <c r="I47" s="13"/>
      <c r="J47" s="13"/>
      <c r="K47" s="13"/>
      <c r="L47" s="15"/>
      <c r="M47" s="15"/>
      <c r="N47" s="15"/>
      <c r="O47" s="15"/>
      <c r="P47" s="13"/>
      <c r="Q47" s="95"/>
      <c r="R47" s="95"/>
      <c r="T47" s="15"/>
      <c r="U47" s="78"/>
      <c r="V47" s="13"/>
      <c r="W47" s="13"/>
      <c r="X47" s="13"/>
      <c r="Y47" s="13"/>
      <c r="Z47" s="13"/>
      <c r="AA47" s="13"/>
      <c r="AB47" s="13"/>
      <c r="AC47" s="13"/>
      <c r="AD47" s="13"/>
      <c r="AE47" s="15"/>
      <c r="AF47" s="15"/>
      <c r="AG47" s="15"/>
      <c r="AH47" s="15"/>
      <c r="AI47" s="13"/>
      <c r="AJ47" s="95"/>
      <c r="AK47" s="95"/>
      <c r="AM47" s="15"/>
      <c r="AN47" s="78"/>
      <c r="AO47" s="13"/>
      <c r="AP47" s="13"/>
      <c r="AQ47" s="13"/>
      <c r="AR47" s="13"/>
      <c r="AS47" s="13"/>
      <c r="AT47" s="13"/>
      <c r="AU47" s="13"/>
      <c r="AV47" s="13"/>
      <c r="AW47" s="13"/>
      <c r="AX47" s="15"/>
      <c r="AY47" s="15"/>
      <c r="AZ47" s="15"/>
      <c r="BA47" s="15"/>
      <c r="BB47" s="13"/>
      <c r="BC47" s="95"/>
      <c r="BD47" s="95"/>
      <c r="BF47" s="15"/>
      <c r="BG47" s="78"/>
      <c r="BH47" s="13"/>
      <c r="BI47" s="13"/>
      <c r="BJ47" s="13"/>
      <c r="BK47" s="13"/>
      <c r="BL47" s="13"/>
      <c r="BM47" s="13"/>
      <c r="BN47" s="13"/>
      <c r="BO47" s="13"/>
      <c r="BP47" s="13"/>
      <c r="BQ47" s="15"/>
      <c r="BR47" s="15"/>
      <c r="BS47" s="15"/>
      <c r="BT47" s="15"/>
      <c r="BU47" s="13"/>
      <c r="BV47" s="95"/>
      <c r="BW47" s="95"/>
      <c r="BY47" s="15"/>
      <c r="BZ47" s="78"/>
      <c r="CA47" s="13"/>
      <c r="CB47" s="13"/>
      <c r="CC47" s="13"/>
      <c r="CD47" s="13"/>
      <c r="CE47" s="13"/>
      <c r="CF47" s="13"/>
      <c r="CG47" s="13"/>
      <c r="CH47" s="13"/>
      <c r="CI47" s="13"/>
      <c r="CJ47" s="15"/>
      <c r="CK47" s="15"/>
      <c r="CL47" s="15"/>
      <c r="CM47" s="15"/>
      <c r="CN47" s="13"/>
      <c r="CO47" s="95"/>
      <c r="CP47" s="95"/>
      <c r="CR47" s="15"/>
      <c r="CS47" s="78"/>
      <c r="CT47" s="13"/>
      <c r="CU47" s="13"/>
      <c r="CV47" s="13"/>
      <c r="CW47" s="13"/>
      <c r="CX47" s="13"/>
      <c r="CY47" s="13"/>
      <c r="CZ47" s="13"/>
      <c r="DA47" s="13"/>
      <c r="DB47" s="13"/>
      <c r="DC47" s="15"/>
      <c r="DD47" s="15"/>
      <c r="DE47" s="15"/>
      <c r="DF47" s="15"/>
      <c r="DG47" s="13"/>
      <c r="DH47" s="95"/>
      <c r="DI47" s="95"/>
      <c r="DK47" s="15"/>
      <c r="DL47" s="78"/>
      <c r="DM47" s="13"/>
      <c r="DN47" s="13"/>
      <c r="DO47" s="13"/>
      <c r="DP47" s="13"/>
      <c r="DQ47" s="13"/>
      <c r="DR47" s="13"/>
      <c r="DS47" s="13"/>
      <c r="DT47" s="13"/>
      <c r="DU47" s="13"/>
      <c r="DV47" s="15"/>
      <c r="DW47" s="15"/>
      <c r="DX47" s="15"/>
      <c r="DY47" s="15"/>
      <c r="DZ47" s="13"/>
      <c r="EA47" s="95"/>
      <c r="EB47" s="95"/>
      <c r="ED47" s="15"/>
      <c r="EE47" s="78"/>
      <c r="EF47" s="13"/>
      <c r="EG47" s="13"/>
      <c r="EH47" s="13"/>
      <c r="EI47" s="13"/>
      <c r="EJ47" s="13"/>
      <c r="EK47" s="13"/>
      <c r="EL47" s="13"/>
      <c r="EM47" s="13"/>
      <c r="EN47" s="13"/>
      <c r="EO47" s="15"/>
      <c r="EP47" s="15"/>
      <c r="EQ47" s="15"/>
      <c r="ER47" s="15"/>
      <c r="ES47" s="13"/>
      <c r="ET47" s="95"/>
      <c r="EU47" s="95"/>
      <c r="EW47" s="15"/>
      <c r="EX47" s="78"/>
      <c r="EY47" s="13"/>
      <c r="EZ47" s="13"/>
      <c r="FA47" s="13"/>
      <c r="FB47" s="13"/>
      <c r="FC47" s="13"/>
      <c r="FD47" s="13"/>
      <c r="FE47" s="13"/>
      <c r="FF47" s="13"/>
      <c r="FG47" s="13"/>
      <c r="FH47" s="15"/>
      <c r="FI47" s="15"/>
      <c r="FJ47" s="15"/>
      <c r="FK47" s="15"/>
      <c r="FL47" s="13"/>
      <c r="FM47" s="95"/>
      <c r="FN47" s="95"/>
      <c r="FP47" s="15"/>
      <c r="FQ47" s="78"/>
      <c r="FR47" s="13"/>
      <c r="FS47" s="13"/>
      <c r="FT47" s="13"/>
      <c r="FU47" s="13"/>
      <c r="FV47" s="13"/>
      <c r="FW47" s="13"/>
      <c r="FX47" s="13"/>
      <c r="FY47" s="13"/>
      <c r="FZ47" s="13"/>
      <c r="GA47" s="15"/>
      <c r="GB47" s="15"/>
      <c r="GC47" s="15"/>
      <c r="GD47" s="15"/>
      <c r="GE47" s="13"/>
      <c r="GF47" s="95"/>
      <c r="GG47" s="95"/>
      <c r="GI47" s="15"/>
      <c r="GJ47" s="78"/>
      <c r="GK47" s="13"/>
      <c r="GL47" s="13"/>
      <c r="GM47" s="13"/>
      <c r="GN47" s="13"/>
      <c r="GO47" s="13"/>
      <c r="GP47" s="13"/>
      <c r="GQ47" s="13"/>
      <c r="GR47" s="13"/>
      <c r="GS47" s="13"/>
      <c r="GT47" s="15"/>
      <c r="GU47" s="15"/>
      <c r="GV47" s="15"/>
      <c r="GW47" s="15"/>
      <c r="GX47" s="13"/>
      <c r="GY47" s="95"/>
      <c r="GZ47" s="95"/>
      <c r="HB47" s="15"/>
      <c r="HC47" s="78" t="s">
        <v>47</v>
      </c>
      <c r="HD47" s="13">
        <f>[2]DISP_JUN!$D$155</f>
        <v>0</v>
      </c>
      <c r="HE47" s="13">
        <f>[2]DISP_JUN!$E$155</f>
        <v>0</v>
      </c>
      <c r="HF47" s="13">
        <f>[2]DISP_JUN!$F$155</f>
        <v>0</v>
      </c>
      <c r="HG47" s="13">
        <f>[2]DISP_JUN!$G$155</f>
        <v>0</v>
      </c>
      <c r="HH47" s="13">
        <f>(HG47/$HC$4)*100</f>
        <v>0</v>
      </c>
      <c r="HI47" s="13">
        <f>[2]DISP_JUN!$H$155</f>
        <v>0</v>
      </c>
      <c r="HJ47" s="13">
        <f>(HI47/$HC$4)*100</f>
        <v>0</v>
      </c>
      <c r="HK47" s="13">
        <f>[2]DISP_JUN!$I$155</f>
        <v>0</v>
      </c>
      <c r="HL47" s="13">
        <f>(HK47/$HC$4)*100</f>
        <v>0</v>
      </c>
      <c r="HM47" s="15"/>
      <c r="HN47" s="15">
        <f>(HD47/$HC$4)*100</f>
        <v>0</v>
      </c>
      <c r="HO47" s="15">
        <f>((HD47-HM47)/$HC$4)*100</f>
        <v>0</v>
      </c>
      <c r="HP47" s="15">
        <f t="shared" si="54"/>
        <v>0</v>
      </c>
      <c r="HQ47" s="13" t="e">
        <f>(HR47/($HC$4*HS47))*100</f>
        <v>#DIV/0!</v>
      </c>
      <c r="HR47" s="95">
        <f>[2]DISP_JUN!$M$155</f>
        <v>0</v>
      </c>
      <c r="HS47" s="95">
        <f>[2]DISP_JUN!$O$155</f>
        <v>0</v>
      </c>
    </row>
    <row r="48" spans="1:227" x14ac:dyDescent="0.3">
      <c r="A48" s="15"/>
      <c r="B48" s="51"/>
      <c r="C48" s="52"/>
      <c r="D48" s="52"/>
      <c r="E48" s="52"/>
      <c r="F48" s="52"/>
      <c r="G48" s="53"/>
      <c r="H48" s="52"/>
      <c r="I48" s="53"/>
      <c r="J48" s="53"/>
      <c r="K48" s="57"/>
      <c r="L48" s="52"/>
      <c r="M48" s="53"/>
      <c r="N48" s="14"/>
      <c r="O48" s="14"/>
      <c r="P48" s="14"/>
      <c r="Q48" s="83"/>
      <c r="R48" s="52"/>
      <c r="T48" s="15"/>
      <c r="U48" s="51"/>
      <c r="V48" s="52"/>
      <c r="W48" s="52"/>
      <c r="X48" s="52"/>
      <c r="Y48" s="52"/>
      <c r="Z48" s="53"/>
      <c r="AA48" s="52"/>
      <c r="AB48" s="53"/>
      <c r="AC48" s="53"/>
      <c r="AD48" s="57"/>
      <c r="AE48" s="52"/>
      <c r="AF48" s="53"/>
      <c r="AG48" s="14"/>
      <c r="AH48" s="14"/>
      <c r="AI48" s="14"/>
      <c r="AJ48" s="83"/>
      <c r="AK48" s="52"/>
      <c r="AM48" s="15"/>
      <c r="AN48" s="51"/>
      <c r="AO48" s="52"/>
      <c r="AP48" s="52"/>
      <c r="AQ48" s="52"/>
      <c r="AR48" s="52"/>
      <c r="AS48" s="53"/>
      <c r="AT48" s="52"/>
      <c r="AU48" s="53"/>
      <c r="AV48" s="53"/>
      <c r="AW48" s="57"/>
      <c r="AX48" s="52"/>
      <c r="AY48" s="53"/>
      <c r="AZ48" s="14"/>
      <c r="BA48" s="14"/>
      <c r="BB48" s="14"/>
      <c r="BC48" s="83"/>
      <c r="BD48" s="52"/>
      <c r="BF48" s="15"/>
      <c r="BG48" s="51"/>
      <c r="BH48" s="52"/>
      <c r="BI48" s="52"/>
      <c r="BJ48" s="52"/>
      <c r="BK48" s="52"/>
      <c r="BL48" s="53"/>
      <c r="BM48" s="52"/>
      <c r="BN48" s="53"/>
      <c r="BO48" s="53"/>
      <c r="BP48" s="57"/>
      <c r="BQ48" s="52"/>
      <c r="BR48" s="53"/>
      <c r="BS48" s="14"/>
      <c r="BT48" s="14"/>
      <c r="BU48" s="14"/>
      <c r="BV48" s="83"/>
      <c r="BW48" s="52"/>
      <c r="BY48" s="15"/>
      <c r="BZ48" s="51"/>
      <c r="CA48" s="52"/>
      <c r="CB48" s="52"/>
      <c r="CC48" s="52"/>
      <c r="CD48" s="52"/>
      <c r="CE48" s="53"/>
      <c r="CF48" s="52"/>
      <c r="CG48" s="53"/>
      <c r="CH48" s="53"/>
      <c r="CI48" s="57"/>
      <c r="CJ48" s="52"/>
      <c r="CK48" s="53"/>
      <c r="CL48" s="14"/>
      <c r="CM48" s="14"/>
      <c r="CN48" s="14"/>
      <c r="CO48" s="83"/>
      <c r="CP48" s="52"/>
      <c r="CR48" s="15"/>
      <c r="CS48" s="51"/>
      <c r="CT48" s="52"/>
      <c r="CU48" s="52"/>
      <c r="CV48" s="52"/>
      <c r="CW48" s="52"/>
      <c r="CX48" s="53"/>
      <c r="CY48" s="52"/>
      <c r="CZ48" s="53"/>
      <c r="DA48" s="53"/>
      <c r="DB48" s="57"/>
      <c r="DC48" s="52"/>
      <c r="DD48" s="53"/>
      <c r="DE48" s="14"/>
      <c r="DF48" s="14"/>
      <c r="DG48" s="14"/>
      <c r="DH48" s="83"/>
      <c r="DI48" s="52"/>
      <c r="DK48" s="15"/>
      <c r="DL48" s="51"/>
      <c r="DM48" s="52"/>
      <c r="DN48" s="52"/>
      <c r="DO48" s="52"/>
      <c r="DP48" s="52"/>
      <c r="DQ48" s="53"/>
      <c r="DR48" s="52"/>
      <c r="DS48" s="53"/>
      <c r="DT48" s="53"/>
      <c r="DU48" s="57"/>
      <c r="DV48" s="52"/>
      <c r="DW48" s="53"/>
      <c r="DX48" s="14"/>
      <c r="DY48" s="14"/>
      <c r="DZ48" s="14"/>
      <c r="EA48" s="83"/>
      <c r="EB48" s="52"/>
      <c r="ED48" s="15"/>
      <c r="EE48" s="51"/>
      <c r="EF48" s="52"/>
      <c r="EG48" s="52"/>
      <c r="EH48" s="52"/>
      <c r="EI48" s="52"/>
      <c r="EJ48" s="53"/>
      <c r="EK48" s="52"/>
      <c r="EL48" s="53"/>
      <c r="EM48" s="53"/>
      <c r="EN48" s="57"/>
      <c r="EO48" s="52"/>
      <c r="EP48" s="53"/>
      <c r="EQ48" s="14"/>
      <c r="ER48" s="14"/>
      <c r="ES48" s="14"/>
      <c r="ET48" s="83"/>
      <c r="EU48" s="52"/>
      <c r="EW48" s="15"/>
      <c r="EX48" s="51"/>
      <c r="EY48" s="52"/>
      <c r="EZ48" s="52"/>
      <c r="FA48" s="52"/>
      <c r="FB48" s="52"/>
      <c r="FC48" s="53"/>
      <c r="FD48" s="52"/>
      <c r="FE48" s="53"/>
      <c r="FF48" s="53"/>
      <c r="FG48" s="57"/>
      <c r="FH48" s="52"/>
      <c r="FI48" s="53"/>
      <c r="FJ48" s="14"/>
      <c r="FK48" s="14"/>
      <c r="FL48" s="14"/>
      <c r="FM48" s="83"/>
      <c r="FN48" s="52"/>
      <c r="FP48" s="15"/>
      <c r="FQ48" s="51"/>
      <c r="FR48" s="52"/>
      <c r="FS48" s="52"/>
      <c r="FT48" s="52"/>
      <c r="FU48" s="52"/>
      <c r="FV48" s="53"/>
      <c r="FW48" s="52"/>
      <c r="FX48" s="53"/>
      <c r="FY48" s="53"/>
      <c r="FZ48" s="57"/>
      <c r="GA48" s="52"/>
      <c r="GB48" s="53"/>
      <c r="GC48" s="14"/>
      <c r="GD48" s="14"/>
      <c r="GE48" s="14"/>
      <c r="GF48" s="83"/>
      <c r="GG48" s="52"/>
      <c r="GI48" s="15"/>
      <c r="GJ48" s="51"/>
      <c r="GK48" s="52"/>
      <c r="GL48" s="52"/>
      <c r="GM48" s="52"/>
      <c r="GN48" s="52"/>
      <c r="GO48" s="53"/>
      <c r="GP48" s="52"/>
      <c r="GQ48" s="53"/>
      <c r="GR48" s="53"/>
      <c r="GS48" s="57"/>
      <c r="GT48" s="52"/>
      <c r="GU48" s="53"/>
      <c r="GV48" s="14"/>
      <c r="GW48" s="14"/>
      <c r="GX48" s="14"/>
      <c r="GY48" s="83"/>
      <c r="GZ48" s="52"/>
      <c r="HB48" s="15"/>
      <c r="HC48" s="51" t="s">
        <v>37</v>
      </c>
      <c r="HD48" s="52">
        <f>SUM(HD46:HD47)</f>
        <v>0</v>
      </c>
      <c r="HE48" s="52">
        <f t="shared" ref="HE48:HG48" si="55">SUM(HE46:HE47)</f>
        <v>0</v>
      </c>
      <c r="HF48" s="52">
        <f t="shared" si="55"/>
        <v>0</v>
      </c>
      <c r="HG48" s="52">
        <f t="shared" si="55"/>
        <v>0</v>
      </c>
      <c r="HH48" s="53" t="e">
        <f>(HH46*HS46+HH47*HS47)/HS48</f>
        <v>#DIV/0!</v>
      </c>
      <c r="HI48" s="52">
        <f t="shared" ref="HI48" si="56">SUM(HI46:HI47)</f>
        <v>0</v>
      </c>
      <c r="HJ48" s="53" t="e">
        <f>(HJ46*HS46+HJ47*HS47)/HS48</f>
        <v>#DIV/0!</v>
      </c>
      <c r="HK48" s="53">
        <f>SUM(HK46:HK47)</f>
        <v>0</v>
      </c>
      <c r="HL48" s="57" t="e">
        <f>(HL46*HS46+HL47*HS47)/HS48</f>
        <v>#DIV/0!</v>
      </c>
      <c r="HM48" s="52">
        <f t="shared" ref="HM48" si="57">SUM(HM46:HM47)</f>
        <v>0</v>
      </c>
      <c r="HN48" s="53" t="e">
        <f>(HN46*HS46+HN47*HS47)/HS48</f>
        <v>#DIV/0!</v>
      </c>
      <c r="HO48" s="14" t="e">
        <f>(HO46*HS46+HO47*HS47)/HS48</f>
        <v>#DIV/0!</v>
      </c>
      <c r="HP48" s="14" t="e">
        <f>(HP46*HS46+HP47*HS47)/HS48</f>
        <v>#DIV/0!</v>
      </c>
      <c r="HQ48" s="14" t="e">
        <f>(HQ46*HS46+HQ47*HS47)/HS48</f>
        <v>#DIV/0!</v>
      </c>
      <c r="HR48" s="83">
        <f>SUM(HR46:HR47)</f>
        <v>0</v>
      </c>
      <c r="HS48" s="52">
        <f>SUM(HS46:HS47)</f>
        <v>0</v>
      </c>
    </row>
    <row r="49" spans="1:227" x14ac:dyDescent="0.3">
      <c r="A49" s="70"/>
      <c r="B49" s="73"/>
      <c r="C49" s="25"/>
      <c r="D49" s="25"/>
      <c r="E49" s="25"/>
      <c r="F49" s="25"/>
      <c r="G49" s="12"/>
      <c r="H49" s="25"/>
      <c r="I49" s="12"/>
      <c r="J49" s="25"/>
      <c r="K49" s="12"/>
      <c r="L49" s="25"/>
      <c r="M49" s="12"/>
      <c r="N49" s="25"/>
      <c r="O49" s="25"/>
      <c r="P49" s="12"/>
      <c r="Q49" s="113"/>
      <c r="R49" s="113"/>
      <c r="T49" s="70"/>
      <c r="U49" s="73"/>
      <c r="V49" s="25"/>
      <c r="W49" s="25"/>
      <c r="X49" s="25"/>
      <c r="Y49" s="25"/>
      <c r="Z49" s="12"/>
      <c r="AA49" s="25"/>
      <c r="AB49" s="12"/>
      <c r="AC49" s="25"/>
      <c r="AD49" s="12"/>
      <c r="AE49" s="25"/>
      <c r="AF49" s="12"/>
      <c r="AG49" s="25"/>
      <c r="AH49" s="25"/>
      <c r="AI49" s="12"/>
      <c r="AJ49" s="113"/>
      <c r="AK49" s="113"/>
      <c r="AM49" s="70"/>
      <c r="AN49" s="73"/>
      <c r="AO49" s="25"/>
      <c r="AP49" s="25"/>
      <c r="AQ49" s="25"/>
      <c r="AR49" s="25"/>
      <c r="AS49" s="12"/>
      <c r="AT49" s="25"/>
      <c r="AU49" s="12"/>
      <c r="AV49" s="25"/>
      <c r="AW49" s="12"/>
      <c r="AX49" s="25"/>
      <c r="AY49" s="12"/>
      <c r="AZ49" s="25"/>
      <c r="BA49" s="25"/>
      <c r="BB49" s="12"/>
      <c r="BC49" s="113"/>
      <c r="BD49" s="113"/>
      <c r="BF49" s="70"/>
      <c r="BG49" s="73"/>
      <c r="BH49" s="25"/>
      <c r="BI49" s="25"/>
      <c r="BJ49" s="25"/>
      <c r="BK49" s="25"/>
      <c r="BL49" s="12"/>
      <c r="BM49" s="25"/>
      <c r="BN49" s="12"/>
      <c r="BO49" s="25"/>
      <c r="BP49" s="12"/>
      <c r="BQ49" s="25"/>
      <c r="BR49" s="12"/>
      <c r="BS49" s="25"/>
      <c r="BT49" s="25"/>
      <c r="BU49" s="12"/>
      <c r="BV49" s="113"/>
      <c r="BW49" s="113"/>
      <c r="BY49" s="70"/>
      <c r="BZ49" s="73"/>
      <c r="CA49" s="25"/>
      <c r="CB49" s="25"/>
      <c r="CC49" s="25"/>
      <c r="CD49" s="25"/>
      <c r="CE49" s="12"/>
      <c r="CF49" s="25"/>
      <c r="CG49" s="12"/>
      <c r="CH49" s="25"/>
      <c r="CI49" s="12"/>
      <c r="CJ49" s="25"/>
      <c r="CK49" s="12"/>
      <c r="CL49" s="25"/>
      <c r="CM49" s="25"/>
      <c r="CN49" s="12"/>
      <c r="CO49" s="113"/>
      <c r="CP49" s="113"/>
      <c r="CR49" s="70"/>
      <c r="CS49" s="73"/>
      <c r="CT49" s="25"/>
      <c r="CU49" s="25"/>
      <c r="CV49" s="25"/>
      <c r="CW49" s="25"/>
      <c r="CX49" s="12"/>
      <c r="CY49" s="25"/>
      <c r="CZ49" s="12"/>
      <c r="DA49" s="25"/>
      <c r="DB49" s="12"/>
      <c r="DC49" s="25"/>
      <c r="DD49" s="12"/>
      <c r="DE49" s="25"/>
      <c r="DF49" s="25"/>
      <c r="DG49" s="12"/>
      <c r="DH49" s="113"/>
      <c r="DI49" s="113"/>
      <c r="DK49" s="70"/>
      <c r="DL49" s="73"/>
      <c r="DM49" s="25"/>
      <c r="DN49" s="25"/>
      <c r="DO49" s="25"/>
      <c r="DP49" s="25"/>
      <c r="DQ49" s="12"/>
      <c r="DR49" s="25"/>
      <c r="DS49" s="12"/>
      <c r="DT49" s="25"/>
      <c r="DU49" s="12"/>
      <c r="DV49" s="25"/>
      <c r="DW49" s="12"/>
      <c r="DX49" s="25"/>
      <c r="DY49" s="25"/>
      <c r="DZ49" s="12"/>
      <c r="EA49" s="113"/>
      <c r="EB49" s="113"/>
      <c r="ED49" s="70"/>
      <c r="EE49" s="73"/>
      <c r="EF49" s="25"/>
      <c r="EG49" s="25"/>
      <c r="EH49" s="25"/>
      <c r="EI49" s="25"/>
      <c r="EJ49" s="12"/>
      <c r="EK49" s="25"/>
      <c r="EL49" s="12"/>
      <c r="EM49" s="25"/>
      <c r="EN49" s="12"/>
      <c r="EO49" s="25"/>
      <c r="EP49" s="12"/>
      <c r="EQ49" s="25"/>
      <c r="ER49" s="25"/>
      <c r="ES49" s="12"/>
      <c r="ET49" s="113"/>
      <c r="EU49" s="113"/>
      <c r="EW49" s="70"/>
      <c r="EX49" s="73"/>
      <c r="EY49" s="25"/>
      <c r="EZ49" s="25"/>
      <c r="FA49" s="25"/>
      <c r="FB49" s="25"/>
      <c r="FC49" s="12"/>
      <c r="FD49" s="25"/>
      <c r="FE49" s="12"/>
      <c r="FF49" s="25"/>
      <c r="FG49" s="12"/>
      <c r="FH49" s="25"/>
      <c r="FI49" s="12"/>
      <c r="FJ49" s="25"/>
      <c r="FK49" s="25"/>
      <c r="FL49" s="12"/>
      <c r="FM49" s="113"/>
      <c r="FN49" s="113"/>
      <c r="FP49" s="70"/>
      <c r="FQ49" s="73"/>
      <c r="FR49" s="25"/>
      <c r="FS49" s="25"/>
      <c r="FT49" s="25"/>
      <c r="FU49" s="25"/>
      <c r="FV49" s="12"/>
      <c r="FW49" s="25"/>
      <c r="FX49" s="12"/>
      <c r="FY49" s="25"/>
      <c r="FZ49" s="12"/>
      <c r="GA49" s="25"/>
      <c r="GB49" s="12"/>
      <c r="GC49" s="25"/>
      <c r="GD49" s="25"/>
      <c r="GE49" s="12"/>
      <c r="GF49" s="113"/>
      <c r="GG49" s="113"/>
      <c r="GI49" s="70"/>
      <c r="GJ49" s="73"/>
      <c r="GK49" s="25"/>
      <c r="GL49" s="25"/>
      <c r="GM49" s="25"/>
      <c r="GN49" s="25"/>
      <c r="GO49" s="12"/>
      <c r="GP49" s="25"/>
      <c r="GQ49" s="12"/>
      <c r="GR49" s="25"/>
      <c r="GS49" s="12"/>
      <c r="GT49" s="25"/>
      <c r="GU49" s="12"/>
      <c r="GV49" s="25"/>
      <c r="GW49" s="25"/>
      <c r="GX49" s="12"/>
      <c r="GY49" s="113"/>
      <c r="GZ49" s="113"/>
      <c r="HB49" s="70" t="s">
        <v>57</v>
      </c>
      <c r="HC49" s="73" t="s">
        <v>46</v>
      </c>
      <c r="HD49" s="25">
        <f>[2]DISP_JUN!$D$159</f>
        <v>0</v>
      </c>
      <c r="HE49" s="25">
        <f>[2]DISP_JUN!$E$159</f>
        <v>0</v>
      </c>
      <c r="HF49" s="25">
        <f>[2]DISP_JUN!$F$159</f>
        <v>0</v>
      </c>
      <c r="HG49" s="25">
        <f>[2]DISP_JUN!$G$159</f>
        <v>0</v>
      </c>
      <c r="HH49" s="12">
        <f>(HG49/$HC$4)*100</f>
        <v>0</v>
      </c>
      <c r="HI49" s="25">
        <f>[2]DISP_JUN!$H$159</f>
        <v>0</v>
      </c>
      <c r="HJ49" s="12">
        <f>(HI49/$HC$4)*100</f>
        <v>0</v>
      </c>
      <c r="HK49" s="25">
        <f>[2]DISP_JUN!$I$159</f>
        <v>0</v>
      </c>
      <c r="HL49" s="12">
        <f>(HK49/$HC$4)*100</f>
        <v>0</v>
      </c>
      <c r="HM49" s="25"/>
      <c r="HN49" s="12">
        <f>(HD49/$HC$4)*100</f>
        <v>0</v>
      </c>
      <c r="HO49" s="25">
        <f>((HD49-HM49)/$HC$4)*100</f>
        <v>0</v>
      </c>
      <c r="HP49" s="25">
        <f t="shared" ref="HP49:HP50" si="58">IF((AND(HE49=0,HG49=0)),0,(HG49+HM49)/(HE49+HG49)*100)</f>
        <v>0</v>
      </c>
      <c r="HQ49" s="12" t="e">
        <f>(HR49/($HC$4*HS49))*100</f>
        <v>#DIV/0!</v>
      </c>
      <c r="HR49" s="113">
        <f>[2]DISP_JUN!$M$159</f>
        <v>0</v>
      </c>
      <c r="HS49" s="113">
        <f>[2]DISP_JUN!$O$159</f>
        <v>0</v>
      </c>
    </row>
    <row r="50" spans="1:227" x14ac:dyDescent="0.3">
      <c r="A50" s="25"/>
      <c r="B50" s="73"/>
      <c r="C50" s="25"/>
      <c r="D50" s="25"/>
      <c r="E50" s="25"/>
      <c r="F50" s="25"/>
      <c r="G50" s="12"/>
      <c r="H50" s="25"/>
      <c r="I50" s="12"/>
      <c r="J50" s="25"/>
      <c r="K50" s="12"/>
      <c r="L50" s="25"/>
      <c r="M50" s="12"/>
      <c r="N50" s="25"/>
      <c r="O50" s="26"/>
      <c r="P50" s="12"/>
      <c r="Q50" s="113"/>
      <c r="R50" s="113"/>
      <c r="T50" s="25"/>
      <c r="U50" s="73"/>
      <c r="V50" s="25"/>
      <c r="W50" s="25"/>
      <c r="X50" s="25"/>
      <c r="Y50" s="25"/>
      <c r="Z50" s="12"/>
      <c r="AA50" s="25"/>
      <c r="AB50" s="12"/>
      <c r="AC50" s="25"/>
      <c r="AD50" s="12"/>
      <c r="AE50" s="25"/>
      <c r="AF50" s="12"/>
      <c r="AG50" s="25"/>
      <c r="AH50" s="26"/>
      <c r="AI50" s="12"/>
      <c r="AJ50" s="113"/>
      <c r="AK50" s="113"/>
      <c r="AM50" s="25"/>
      <c r="AN50" s="73"/>
      <c r="AO50" s="25"/>
      <c r="AP50" s="25"/>
      <c r="AQ50" s="25"/>
      <c r="AR50" s="25"/>
      <c r="AS50" s="12"/>
      <c r="AT50" s="25"/>
      <c r="AU50" s="12"/>
      <c r="AV50" s="25"/>
      <c r="AW50" s="12"/>
      <c r="AX50" s="25"/>
      <c r="AY50" s="12"/>
      <c r="AZ50" s="25"/>
      <c r="BA50" s="26"/>
      <c r="BB50" s="12"/>
      <c r="BC50" s="113"/>
      <c r="BD50" s="113"/>
      <c r="BF50" s="25"/>
      <c r="BG50" s="73"/>
      <c r="BH50" s="25"/>
      <c r="BI50" s="25"/>
      <c r="BJ50" s="25"/>
      <c r="BK50" s="25"/>
      <c r="BL50" s="12"/>
      <c r="BM50" s="25"/>
      <c r="BN50" s="12"/>
      <c r="BO50" s="25"/>
      <c r="BP50" s="12"/>
      <c r="BQ50" s="25"/>
      <c r="BR50" s="12"/>
      <c r="BS50" s="25"/>
      <c r="BT50" s="26"/>
      <c r="BU50" s="12"/>
      <c r="BV50" s="113"/>
      <c r="BW50" s="113"/>
      <c r="BY50" s="25"/>
      <c r="BZ50" s="73"/>
      <c r="CA50" s="25"/>
      <c r="CB50" s="25"/>
      <c r="CC50" s="25"/>
      <c r="CD50" s="25"/>
      <c r="CE50" s="12"/>
      <c r="CF50" s="25"/>
      <c r="CG50" s="12"/>
      <c r="CH50" s="25"/>
      <c r="CI50" s="12"/>
      <c r="CJ50" s="25"/>
      <c r="CK50" s="12"/>
      <c r="CL50" s="25"/>
      <c r="CM50" s="26"/>
      <c r="CN50" s="12"/>
      <c r="CO50" s="113"/>
      <c r="CP50" s="113"/>
      <c r="CR50" s="25"/>
      <c r="CS50" s="73"/>
      <c r="CT50" s="25"/>
      <c r="CU50" s="25"/>
      <c r="CV50" s="25"/>
      <c r="CW50" s="25"/>
      <c r="CX50" s="12"/>
      <c r="CY50" s="25"/>
      <c r="CZ50" s="12"/>
      <c r="DA50" s="25"/>
      <c r="DB50" s="12"/>
      <c r="DC50" s="25"/>
      <c r="DD50" s="12"/>
      <c r="DE50" s="25"/>
      <c r="DF50" s="26"/>
      <c r="DG50" s="12"/>
      <c r="DH50" s="113"/>
      <c r="DI50" s="113"/>
      <c r="DK50" s="25"/>
      <c r="DL50" s="73"/>
      <c r="DM50" s="25"/>
      <c r="DN50" s="25"/>
      <c r="DO50" s="25"/>
      <c r="DP50" s="25"/>
      <c r="DQ50" s="12"/>
      <c r="DR50" s="25"/>
      <c r="DS50" s="12"/>
      <c r="DT50" s="25"/>
      <c r="DU50" s="12"/>
      <c r="DV50" s="25"/>
      <c r="DW50" s="12"/>
      <c r="DX50" s="25"/>
      <c r="DY50" s="26"/>
      <c r="DZ50" s="12"/>
      <c r="EA50" s="113"/>
      <c r="EB50" s="113"/>
      <c r="ED50" s="25"/>
      <c r="EE50" s="73"/>
      <c r="EF50" s="25"/>
      <c r="EG50" s="25"/>
      <c r="EH50" s="25"/>
      <c r="EI50" s="25"/>
      <c r="EJ50" s="12"/>
      <c r="EK50" s="25"/>
      <c r="EL50" s="12"/>
      <c r="EM50" s="25"/>
      <c r="EN50" s="12"/>
      <c r="EO50" s="25"/>
      <c r="EP50" s="12"/>
      <c r="EQ50" s="25"/>
      <c r="ER50" s="26"/>
      <c r="ES50" s="12"/>
      <c r="ET50" s="113"/>
      <c r="EU50" s="113"/>
      <c r="EW50" s="25"/>
      <c r="EX50" s="73"/>
      <c r="EY50" s="25"/>
      <c r="EZ50" s="25"/>
      <c r="FA50" s="25"/>
      <c r="FB50" s="25"/>
      <c r="FC50" s="12"/>
      <c r="FD50" s="25"/>
      <c r="FE50" s="12"/>
      <c r="FF50" s="25"/>
      <c r="FG50" s="12"/>
      <c r="FH50" s="25"/>
      <c r="FI50" s="12"/>
      <c r="FJ50" s="25"/>
      <c r="FK50" s="26"/>
      <c r="FL50" s="12"/>
      <c r="FM50" s="113"/>
      <c r="FN50" s="113"/>
      <c r="FP50" s="25"/>
      <c r="FQ50" s="73"/>
      <c r="FR50" s="25"/>
      <c r="FS50" s="25"/>
      <c r="FT50" s="25"/>
      <c r="FU50" s="25"/>
      <c r="FV50" s="12"/>
      <c r="FW50" s="25"/>
      <c r="FX50" s="12"/>
      <c r="FY50" s="25"/>
      <c r="FZ50" s="12"/>
      <c r="GA50" s="25"/>
      <c r="GB50" s="12"/>
      <c r="GC50" s="25"/>
      <c r="GD50" s="26"/>
      <c r="GE50" s="12"/>
      <c r="GF50" s="113"/>
      <c r="GG50" s="113"/>
      <c r="GI50" s="25"/>
      <c r="GJ50" s="73"/>
      <c r="GK50" s="25"/>
      <c r="GL50" s="25"/>
      <c r="GM50" s="25"/>
      <c r="GN50" s="25"/>
      <c r="GO50" s="12"/>
      <c r="GP50" s="25"/>
      <c r="GQ50" s="12"/>
      <c r="GR50" s="25"/>
      <c r="GS50" s="12"/>
      <c r="GT50" s="25"/>
      <c r="GU50" s="12"/>
      <c r="GV50" s="25"/>
      <c r="GW50" s="26"/>
      <c r="GX50" s="12"/>
      <c r="GY50" s="113"/>
      <c r="GZ50" s="113"/>
      <c r="HB50" s="25"/>
      <c r="HC50" s="73" t="s">
        <v>47</v>
      </c>
      <c r="HD50" s="25">
        <f>[2]DISP_JUN!$D$161</f>
        <v>0</v>
      </c>
      <c r="HE50" s="25">
        <f>[2]DISP_JUN!$E$161</f>
        <v>0</v>
      </c>
      <c r="HF50" s="25">
        <f>[2]DISP_JUN!$F$161</f>
        <v>0</v>
      </c>
      <c r="HG50" s="25">
        <f>[2]DISP_JUN!$G$161</f>
        <v>0</v>
      </c>
      <c r="HH50" s="12">
        <f>(HG50/$HC$4)*100</f>
        <v>0</v>
      </c>
      <c r="HI50" s="25">
        <f>[2]DISP_JUN!$H$161</f>
        <v>0</v>
      </c>
      <c r="HJ50" s="12">
        <f>(HI50/$HC$4)*100</f>
        <v>0</v>
      </c>
      <c r="HK50" s="25">
        <f>[2]DISP_JUN!$I$161</f>
        <v>0</v>
      </c>
      <c r="HL50" s="12">
        <f>(HK50/$HC$4)*100</f>
        <v>0</v>
      </c>
      <c r="HM50" s="25"/>
      <c r="HN50" s="12">
        <f>(HD50/$HC$4)*100</f>
        <v>0</v>
      </c>
      <c r="HO50" s="25">
        <f>((HD50-HM50)/$HC$4)*100</f>
        <v>0</v>
      </c>
      <c r="HP50" s="26">
        <f t="shared" si="58"/>
        <v>0</v>
      </c>
      <c r="HQ50" s="12" t="e">
        <f>(HR50/($HC$4*HS50))*100</f>
        <v>#DIV/0!</v>
      </c>
      <c r="HR50" s="113">
        <f>[2]DISP_JUN!$M$161</f>
        <v>0</v>
      </c>
      <c r="HS50" s="113">
        <f>[2]DISP_JUN!$O$161</f>
        <v>0</v>
      </c>
    </row>
    <row r="51" spans="1:227" x14ac:dyDescent="0.3">
      <c r="A51" s="25"/>
      <c r="B51" s="77"/>
      <c r="C51" s="31"/>
      <c r="D51" s="31"/>
      <c r="E51" s="31"/>
      <c r="F51" s="31"/>
      <c r="G51" s="32"/>
      <c r="H51" s="31"/>
      <c r="I51" s="32"/>
      <c r="J51" s="32"/>
      <c r="K51" s="39"/>
      <c r="L51" s="31"/>
      <c r="M51" s="32"/>
      <c r="N51" s="34"/>
      <c r="O51" s="34"/>
      <c r="P51" s="34"/>
      <c r="Q51" s="85"/>
      <c r="R51" s="32"/>
      <c r="T51" s="25"/>
      <c r="U51" s="77"/>
      <c r="V51" s="31"/>
      <c r="W51" s="31"/>
      <c r="X51" s="31"/>
      <c r="Y51" s="31"/>
      <c r="Z51" s="32"/>
      <c r="AA51" s="31"/>
      <c r="AB51" s="32"/>
      <c r="AC51" s="32"/>
      <c r="AD51" s="39"/>
      <c r="AE51" s="31"/>
      <c r="AF51" s="32"/>
      <c r="AG51" s="34"/>
      <c r="AH51" s="34"/>
      <c r="AI51" s="34"/>
      <c r="AJ51" s="85"/>
      <c r="AK51" s="32"/>
      <c r="AM51" s="25"/>
      <c r="AN51" s="77"/>
      <c r="AO51" s="31"/>
      <c r="AP51" s="31"/>
      <c r="AQ51" s="31"/>
      <c r="AR51" s="31"/>
      <c r="AS51" s="32"/>
      <c r="AT51" s="31"/>
      <c r="AU51" s="32"/>
      <c r="AV51" s="32"/>
      <c r="AW51" s="39"/>
      <c r="AX51" s="31"/>
      <c r="AY51" s="32"/>
      <c r="AZ51" s="34"/>
      <c r="BA51" s="34"/>
      <c r="BB51" s="34"/>
      <c r="BC51" s="85"/>
      <c r="BD51" s="32"/>
      <c r="BF51" s="25"/>
      <c r="BG51" s="77"/>
      <c r="BH51" s="31"/>
      <c r="BI51" s="31"/>
      <c r="BJ51" s="31"/>
      <c r="BK51" s="31"/>
      <c r="BL51" s="32"/>
      <c r="BM51" s="31"/>
      <c r="BN51" s="32"/>
      <c r="BO51" s="32"/>
      <c r="BP51" s="39"/>
      <c r="BQ51" s="31"/>
      <c r="BR51" s="32"/>
      <c r="BS51" s="34"/>
      <c r="BT51" s="34"/>
      <c r="BU51" s="34"/>
      <c r="BV51" s="85"/>
      <c r="BW51" s="32"/>
      <c r="BY51" s="25"/>
      <c r="BZ51" s="77"/>
      <c r="CA51" s="31"/>
      <c r="CB51" s="31"/>
      <c r="CC51" s="31"/>
      <c r="CD51" s="31"/>
      <c r="CE51" s="32"/>
      <c r="CF51" s="31"/>
      <c r="CG51" s="32"/>
      <c r="CH51" s="32"/>
      <c r="CI51" s="39"/>
      <c r="CJ51" s="31"/>
      <c r="CK51" s="32"/>
      <c r="CL51" s="34"/>
      <c r="CM51" s="34"/>
      <c r="CN51" s="34"/>
      <c r="CO51" s="85"/>
      <c r="CP51" s="32"/>
      <c r="CR51" s="25"/>
      <c r="CS51" s="77"/>
      <c r="CT51" s="31"/>
      <c r="CU51" s="31"/>
      <c r="CV51" s="31"/>
      <c r="CW51" s="31"/>
      <c r="CX51" s="32"/>
      <c r="CY51" s="31"/>
      <c r="CZ51" s="32"/>
      <c r="DA51" s="32"/>
      <c r="DB51" s="39"/>
      <c r="DC51" s="31"/>
      <c r="DD51" s="32"/>
      <c r="DE51" s="34"/>
      <c r="DF51" s="34"/>
      <c r="DG51" s="34"/>
      <c r="DH51" s="85"/>
      <c r="DI51" s="32"/>
      <c r="DK51" s="25"/>
      <c r="DL51" s="77"/>
      <c r="DM51" s="31"/>
      <c r="DN51" s="31"/>
      <c r="DO51" s="31"/>
      <c r="DP51" s="31"/>
      <c r="DQ51" s="32"/>
      <c r="DR51" s="31"/>
      <c r="DS51" s="32"/>
      <c r="DT51" s="32"/>
      <c r="DU51" s="39"/>
      <c r="DV51" s="31"/>
      <c r="DW51" s="32"/>
      <c r="DX51" s="34"/>
      <c r="DY51" s="34"/>
      <c r="DZ51" s="34"/>
      <c r="EA51" s="85"/>
      <c r="EB51" s="32"/>
      <c r="ED51" s="25"/>
      <c r="EE51" s="77"/>
      <c r="EF51" s="31"/>
      <c r="EG51" s="31"/>
      <c r="EH51" s="31"/>
      <c r="EI51" s="31"/>
      <c r="EJ51" s="32"/>
      <c r="EK51" s="31"/>
      <c r="EL51" s="32"/>
      <c r="EM51" s="32"/>
      <c r="EN51" s="39"/>
      <c r="EO51" s="31"/>
      <c r="EP51" s="32"/>
      <c r="EQ51" s="34"/>
      <c r="ER51" s="34"/>
      <c r="ES51" s="34"/>
      <c r="ET51" s="85"/>
      <c r="EU51" s="32"/>
      <c r="EW51" s="25"/>
      <c r="EX51" s="77"/>
      <c r="EY51" s="31"/>
      <c r="EZ51" s="31"/>
      <c r="FA51" s="31"/>
      <c r="FB51" s="31"/>
      <c r="FC51" s="32"/>
      <c r="FD51" s="31"/>
      <c r="FE51" s="32"/>
      <c r="FF51" s="32"/>
      <c r="FG51" s="39"/>
      <c r="FH51" s="31"/>
      <c r="FI51" s="32"/>
      <c r="FJ51" s="34"/>
      <c r="FK51" s="34"/>
      <c r="FL51" s="34"/>
      <c r="FM51" s="85"/>
      <c r="FN51" s="32"/>
      <c r="FP51" s="25"/>
      <c r="FQ51" s="77"/>
      <c r="FR51" s="31"/>
      <c r="FS51" s="31"/>
      <c r="FT51" s="31"/>
      <c r="FU51" s="31"/>
      <c r="FV51" s="32"/>
      <c r="FW51" s="31"/>
      <c r="FX51" s="32"/>
      <c r="FY51" s="32"/>
      <c r="FZ51" s="39"/>
      <c r="GA51" s="31"/>
      <c r="GB51" s="32"/>
      <c r="GC51" s="34"/>
      <c r="GD51" s="34"/>
      <c r="GE51" s="34"/>
      <c r="GF51" s="85"/>
      <c r="GG51" s="32"/>
      <c r="GI51" s="25"/>
      <c r="GJ51" s="77"/>
      <c r="GK51" s="31"/>
      <c r="GL51" s="31"/>
      <c r="GM51" s="31"/>
      <c r="GN51" s="31"/>
      <c r="GO51" s="32"/>
      <c r="GP51" s="31"/>
      <c r="GQ51" s="32"/>
      <c r="GR51" s="32"/>
      <c r="GS51" s="39"/>
      <c r="GT51" s="31"/>
      <c r="GU51" s="32"/>
      <c r="GV51" s="34"/>
      <c r="GW51" s="34"/>
      <c r="GX51" s="34"/>
      <c r="GY51" s="85"/>
      <c r="GZ51" s="32"/>
      <c r="HB51" s="25"/>
      <c r="HC51" s="77" t="s">
        <v>37</v>
      </c>
      <c r="HD51" s="31">
        <f>SUM(HD49:HD50)</f>
        <v>0</v>
      </c>
      <c r="HE51" s="31">
        <f t="shared" ref="HE51:HG51" si="59">SUM(HE49:HE50)</f>
        <v>0</v>
      </c>
      <c r="HF51" s="31">
        <f t="shared" si="59"/>
        <v>0</v>
      </c>
      <c r="HG51" s="31">
        <f t="shared" si="59"/>
        <v>0</v>
      </c>
      <c r="HH51" s="32" t="e">
        <f>(HH49*HS49+HH50*HS50)/HS51</f>
        <v>#DIV/0!</v>
      </c>
      <c r="HI51" s="31">
        <f t="shared" ref="HI51" si="60">SUM(HI49:HI50)</f>
        <v>0</v>
      </c>
      <c r="HJ51" s="32" t="e">
        <f>(HJ49*HS49+HJ50*HS50)/HS51</f>
        <v>#DIV/0!</v>
      </c>
      <c r="HK51" s="32">
        <f>SUM(HK49:HK50)</f>
        <v>0</v>
      </c>
      <c r="HL51" s="39" t="e">
        <f>(HL49*HS49+HL50*HS50)/HS51</f>
        <v>#DIV/0!</v>
      </c>
      <c r="HM51" s="31">
        <f t="shared" ref="HM51" si="61">SUM(HM49:HM50)</f>
        <v>0</v>
      </c>
      <c r="HN51" s="32" t="e">
        <f>(HN49*HS49+HN50*HS50)/HS51</f>
        <v>#DIV/0!</v>
      </c>
      <c r="HO51" s="34" t="e">
        <f>(HO49*HS49+HO50*HS50)/HS51</f>
        <v>#DIV/0!</v>
      </c>
      <c r="HP51" s="34" t="e">
        <f>(HP49*HS49+HP50*HS50)/HS51</f>
        <v>#DIV/0!</v>
      </c>
      <c r="HQ51" s="34" t="e">
        <f>(HQ49*HS49+HQ50*HS50)/HS51</f>
        <v>#DIV/0!</v>
      </c>
      <c r="HR51" s="85">
        <f>SUM(HR49:HR50)</f>
        <v>0</v>
      </c>
      <c r="HS51" s="32">
        <f>SUM(HS49:HS50)</f>
        <v>0</v>
      </c>
    </row>
    <row r="52" spans="1:227" x14ac:dyDescent="0.3">
      <c r="A52" s="16"/>
      <c r="B52" s="78"/>
      <c r="C52" s="13"/>
      <c r="D52" s="13"/>
      <c r="E52" s="13"/>
      <c r="F52" s="13"/>
      <c r="G52" s="13"/>
      <c r="H52" s="13"/>
      <c r="I52" s="13"/>
      <c r="J52" s="13"/>
      <c r="K52" s="13"/>
      <c r="L52" s="15"/>
      <c r="M52" s="13"/>
      <c r="N52" s="15"/>
      <c r="O52" s="15"/>
      <c r="P52" s="13"/>
      <c r="Q52" s="95"/>
      <c r="R52" s="95"/>
      <c r="T52" s="16"/>
      <c r="U52" s="78"/>
      <c r="V52" s="13"/>
      <c r="W52" s="13"/>
      <c r="X52" s="13"/>
      <c r="Y52" s="13"/>
      <c r="Z52" s="13"/>
      <c r="AA52" s="13"/>
      <c r="AB52" s="13"/>
      <c r="AC52" s="13"/>
      <c r="AD52" s="13"/>
      <c r="AE52" s="15"/>
      <c r="AF52" s="13"/>
      <c r="AG52" s="15"/>
      <c r="AH52" s="15"/>
      <c r="AI52" s="13"/>
      <c r="AJ52" s="95"/>
      <c r="AK52" s="95"/>
      <c r="AM52" s="16"/>
      <c r="AN52" s="78"/>
      <c r="AO52" s="13"/>
      <c r="AP52" s="13"/>
      <c r="AQ52" s="13"/>
      <c r="AR52" s="13"/>
      <c r="AS52" s="13"/>
      <c r="AT52" s="13"/>
      <c r="AU52" s="13"/>
      <c r="AV52" s="13"/>
      <c r="AW52" s="13"/>
      <c r="AX52" s="15"/>
      <c r="AY52" s="13"/>
      <c r="AZ52" s="15"/>
      <c r="BA52" s="15"/>
      <c r="BB52" s="13"/>
      <c r="BC52" s="95"/>
      <c r="BD52" s="95"/>
      <c r="BF52" s="16"/>
      <c r="BG52" s="78"/>
      <c r="BH52" s="13"/>
      <c r="BI52" s="13"/>
      <c r="BJ52" s="13"/>
      <c r="BK52" s="13"/>
      <c r="BL52" s="13"/>
      <c r="BM52" s="13"/>
      <c r="BN52" s="13"/>
      <c r="BO52" s="13"/>
      <c r="BP52" s="13"/>
      <c r="BQ52" s="15"/>
      <c r="BR52" s="13"/>
      <c r="BS52" s="15"/>
      <c r="BT52" s="15"/>
      <c r="BU52" s="13"/>
      <c r="BV52" s="95"/>
      <c r="BW52" s="95"/>
      <c r="BY52" s="16"/>
      <c r="BZ52" s="78"/>
      <c r="CA52" s="13"/>
      <c r="CB52" s="13"/>
      <c r="CC52" s="13"/>
      <c r="CD52" s="13"/>
      <c r="CE52" s="13"/>
      <c r="CF52" s="13"/>
      <c r="CG52" s="13"/>
      <c r="CH52" s="13"/>
      <c r="CI52" s="13"/>
      <c r="CJ52" s="15"/>
      <c r="CK52" s="13"/>
      <c r="CL52" s="15"/>
      <c r="CM52" s="15"/>
      <c r="CN52" s="13"/>
      <c r="CO52" s="95"/>
      <c r="CP52" s="95"/>
      <c r="CR52" s="16"/>
      <c r="CS52" s="78"/>
      <c r="CT52" s="13"/>
      <c r="CU52" s="13"/>
      <c r="CV52" s="13"/>
      <c r="CW52" s="13"/>
      <c r="CX52" s="13"/>
      <c r="CY52" s="13"/>
      <c r="CZ52" s="13"/>
      <c r="DA52" s="13"/>
      <c r="DB52" s="13"/>
      <c r="DC52" s="15"/>
      <c r="DD52" s="13"/>
      <c r="DE52" s="15"/>
      <c r="DF52" s="15"/>
      <c r="DG52" s="13"/>
      <c r="DH52" s="95"/>
      <c r="DI52" s="95"/>
      <c r="DK52" s="16"/>
      <c r="DL52" s="78"/>
      <c r="DM52" s="13"/>
      <c r="DN52" s="13"/>
      <c r="DO52" s="13"/>
      <c r="DP52" s="13"/>
      <c r="DQ52" s="13"/>
      <c r="DR52" s="13"/>
      <c r="DS52" s="13"/>
      <c r="DT52" s="13"/>
      <c r="DU52" s="13"/>
      <c r="DV52" s="15"/>
      <c r="DW52" s="13"/>
      <c r="DX52" s="15"/>
      <c r="DY52" s="15"/>
      <c r="DZ52" s="13"/>
      <c r="EA52" s="95"/>
      <c r="EB52" s="95"/>
      <c r="ED52" s="16"/>
      <c r="EE52" s="78"/>
      <c r="EF52" s="13"/>
      <c r="EG52" s="13"/>
      <c r="EH52" s="13"/>
      <c r="EI52" s="13"/>
      <c r="EJ52" s="13"/>
      <c r="EK52" s="13"/>
      <c r="EL52" s="13"/>
      <c r="EM52" s="13"/>
      <c r="EN52" s="13"/>
      <c r="EO52" s="15"/>
      <c r="EP52" s="13"/>
      <c r="EQ52" s="15"/>
      <c r="ER52" s="15"/>
      <c r="ES52" s="13"/>
      <c r="ET52" s="95"/>
      <c r="EU52" s="95"/>
      <c r="EW52" s="16"/>
      <c r="EX52" s="78"/>
      <c r="EY52" s="13"/>
      <c r="EZ52" s="13"/>
      <c r="FA52" s="13"/>
      <c r="FB52" s="13"/>
      <c r="FC52" s="13"/>
      <c r="FD52" s="13"/>
      <c r="FE52" s="13"/>
      <c r="FF52" s="13"/>
      <c r="FG52" s="13"/>
      <c r="FH52" s="15"/>
      <c r="FI52" s="13"/>
      <c r="FJ52" s="15"/>
      <c r="FK52" s="15"/>
      <c r="FL52" s="13"/>
      <c r="FM52" s="95"/>
      <c r="FN52" s="95"/>
      <c r="FP52" s="16"/>
      <c r="FQ52" s="78"/>
      <c r="FR52" s="13"/>
      <c r="FS52" s="13"/>
      <c r="FT52" s="13"/>
      <c r="FU52" s="13"/>
      <c r="FV52" s="13"/>
      <c r="FW52" s="13"/>
      <c r="FX52" s="13"/>
      <c r="FY52" s="13"/>
      <c r="FZ52" s="13"/>
      <c r="GA52" s="15"/>
      <c r="GB52" s="13"/>
      <c r="GC52" s="15"/>
      <c r="GD52" s="15"/>
      <c r="GE52" s="13"/>
      <c r="GF52" s="95"/>
      <c r="GG52" s="95"/>
      <c r="GI52" s="16"/>
      <c r="GJ52" s="78"/>
      <c r="GK52" s="13"/>
      <c r="GL52" s="13"/>
      <c r="GM52" s="13"/>
      <c r="GN52" s="13"/>
      <c r="GO52" s="13"/>
      <c r="GP52" s="13"/>
      <c r="GQ52" s="13"/>
      <c r="GR52" s="13"/>
      <c r="GS52" s="13"/>
      <c r="GT52" s="15"/>
      <c r="GU52" s="13"/>
      <c r="GV52" s="15"/>
      <c r="GW52" s="15"/>
      <c r="GX52" s="13"/>
      <c r="GY52" s="95"/>
      <c r="GZ52" s="95"/>
      <c r="HB52" s="16" t="s">
        <v>58</v>
      </c>
      <c r="HC52" s="78" t="s">
        <v>59</v>
      </c>
      <c r="HD52" s="13" t="str">
        <f>[2]DISP_JUN!$C$291</f>
        <v>AH</v>
      </c>
      <c r="HE52" s="13" t="str">
        <f>[2]DISP_JUN!$D$291</f>
        <v>SH</v>
      </c>
      <c r="HF52" s="13" t="str">
        <f>[2]DISP_JUN!$E$291</f>
        <v>RSH</v>
      </c>
      <c r="HG52" s="13" t="str">
        <f>[2]DISP_JUN!$F$291</f>
        <v>FOH</v>
      </c>
      <c r="HH52" s="13" t="e">
        <f>(HG52/$HC$4)*100</f>
        <v>#VALUE!</v>
      </c>
      <c r="HI52" s="13" t="str">
        <f>[2]DISP_JUN!$G$291</f>
        <v>POH</v>
      </c>
      <c r="HJ52" s="13" t="e">
        <f>(HI52/$HC$4)*100</f>
        <v>#VALUE!</v>
      </c>
      <c r="HK52" s="13" t="str">
        <f>[2]DISP_JUN!$H$291</f>
        <v>MOH</v>
      </c>
      <c r="HL52" s="13" t="e">
        <f>(HK52/$HC$4)*100</f>
        <v>#VALUE!</v>
      </c>
      <c r="HM52" s="15"/>
      <c r="HN52" s="13" t="e">
        <f>(HD52/$HC$4)*100</f>
        <v>#VALUE!</v>
      </c>
      <c r="HO52" s="15" t="e">
        <f>((HD52-HM52)/$HC$4)*100</f>
        <v>#VALUE!</v>
      </c>
      <c r="HP52" s="15" t="e">
        <f t="shared" ref="HP52:HP54" si="62">IF((AND(HE52=0,HG52=0)),0,(HG52+HM52)/(HE52+HG52)*100)</f>
        <v>#VALUE!</v>
      </c>
      <c r="HQ52" s="13" t="e">
        <f>(HR52/($HC$4*HS52))*100</f>
        <v>#VALUE!</v>
      </c>
      <c r="HR52" s="95" t="str">
        <f>[2]DISP_JUN!$M$291</f>
        <v>LOAD</v>
      </c>
      <c r="HS52" s="95" t="str">
        <f>[2]DISP_JUN!$O$291</f>
        <v>Prom.</v>
      </c>
    </row>
    <row r="53" spans="1:227" x14ac:dyDescent="0.3">
      <c r="A53" s="16"/>
      <c r="B53" s="78"/>
      <c r="C53" s="13"/>
      <c r="D53" s="13"/>
      <c r="E53" s="13"/>
      <c r="F53" s="13"/>
      <c r="G53" s="13"/>
      <c r="H53" s="13"/>
      <c r="I53" s="13"/>
      <c r="J53" s="13"/>
      <c r="K53" s="13"/>
      <c r="L53" s="15"/>
      <c r="M53" s="13"/>
      <c r="N53" s="15"/>
      <c r="O53" s="15"/>
      <c r="P53" s="13"/>
      <c r="Q53" s="95"/>
      <c r="R53" s="95"/>
      <c r="T53" s="16"/>
      <c r="U53" s="78"/>
      <c r="V53" s="13"/>
      <c r="W53" s="13"/>
      <c r="X53" s="13"/>
      <c r="Y53" s="13"/>
      <c r="Z53" s="13"/>
      <c r="AA53" s="13"/>
      <c r="AB53" s="13"/>
      <c r="AC53" s="13"/>
      <c r="AD53" s="13"/>
      <c r="AE53" s="15"/>
      <c r="AF53" s="13"/>
      <c r="AG53" s="15"/>
      <c r="AH53" s="15"/>
      <c r="AI53" s="13"/>
      <c r="AJ53" s="95"/>
      <c r="AK53" s="95"/>
      <c r="AM53" s="16"/>
      <c r="AN53" s="78"/>
      <c r="AO53" s="13"/>
      <c r="AP53" s="13"/>
      <c r="AQ53" s="13"/>
      <c r="AR53" s="13"/>
      <c r="AS53" s="13"/>
      <c r="AT53" s="13"/>
      <c r="AU53" s="13"/>
      <c r="AV53" s="13"/>
      <c r="AW53" s="13"/>
      <c r="AX53" s="15"/>
      <c r="AY53" s="13"/>
      <c r="AZ53" s="15"/>
      <c r="BA53" s="15"/>
      <c r="BB53" s="13"/>
      <c r="BC53" s="95"/>
      <c r="BD53" s="95"/>
      <c r="BF53" s="16"/>
      <c r="BG53" s="78"/>
      <c r="BH53" s="13"/>
      <c r="BI53" s="13"/>
      <c r="BJ53" s="13"/>
      <c r="BK53" s="13"/>
      <c r="BL53" s="13"/>
      <c r="BM53" s="13"/>
      <c r="BN53" s="13"/>
      <c r="BO53" s="13"/>
      <c r="BP53" s="13"/>
      <c r="BQ53" s="15"/>
      <c r="BR53" s="13"/>
      <c r="BS53" s="15"/>
      <c r="BT53" s="15"/>
      <c r="BU53" s="13"/>
      <c r="BV53" s="95"/>
      <c r="BW53" s="95"/>
      <c r="BY53" s="16"/>
      <c r="BZ53" s="78"/>
      <c r="CA53" s="13"/>
      <c r="CB53" s="13"/>
      <c r="CC53" s="13"/>
      <c r="CD53" s="13"/>
      <c r="CE53" s="13"/>
      <c r="CF53" s="13"/>
      <c r="CG53" s="13"/>
      <c r="CH53" s="13"/>
      <c r="CI53" s="13"/>
      <c r="CJ53" s="15"/>
      <c r="CK53" s="13"/>
      <c r="CL53" s="15"/>
      <c r="CM53" s="15"/>
      <c r="CN53" s="13"/>
      <c r="CO53" s="95"/>
      <c r="CP53" s="95"/>
      <c r="CR53" s="16"/>
      <c r="CS53" s="78"/>
      <c r="CT53" s="13"/>
      <c r="CU53" s="13"/>
      <c r="CV53" s="13"/>
      <c r="CW53" s="13"/>
      <c r="CX53" s="13"/>
      <c r="CY53" s="13"/>
      <c r="CZ53" s="13"/>
      <c r="DA53" s="13"/>
      <c r="DB53" s="13"/>
      <c r="DC53" s="15"/>
      <c r="DD53" s="13"/>
      <c r="DE53" s="15"/>
      <c r="DF53" s="15"/>
      <c r="DG53" s="13"/>
      <c r="DH53" s="95"/>
      <c r="DI53" s="95"/>
      <c r="DK53" s="16"/>
      <c r="DL53" s="78"/>
      <c r="DM53" s="13"/>
      <c r="DN53" s="13"/>
      <c r="DO53" s="13"/>
      <c r="DP53" s="13"/>
      <c r="DQ53" s="13"/>
      <c r="DR53" s="13"/>
      <c r="DS53" s="13"/>
      <c r="DT53" s="13"/>
      <c r="DU53" s="13"/>
      <c r="DV53" s="15"/>
      <c r="DW53" s="13"/>
      <c r="DX53" s="15"/>
      <c r="DY53" s="15"/>
      <c r="DZ53" s="13"/>
      <c r="EA53" s="95"/>
      <c r="EB53" s="95"/>
      <c r="ED53" s="16"/>
      <c r="EE53" s="78"/>
      <c r="EF53" s="13"/>
      <c r="EG53" s="13"/>
      <c r="EH53" s="13"/>
      <c r="EI53" s="13"/>
      <c r="EJ53" s="13"/>
      <c r="EK53" s="13"/>
      <c r="EL53" s="13"/>
      <c r="EM53" s="13"/>
      <c r="EN53" s="13"/>
      <c r="EO53" s="15"/>
      <c r="EP53" s="13"/>
      <c r="EQ53" s="15"/>
      <c r="ER53" s="15"/>
      <c r="ES53" s="13"/>
      <c r="ET53" s="95"/>
      <c r="EU53" s="95"/>
      <c r="EW53" s="16"/>
      <c r="EX53" s="78"/>
      <c r="EY53" s="13"/>
      <c r="EZ53" s="13"/>
      <c r="FA53" s="13"/>
      <c r="FB53" s="13"/>
      <c r="FC53" s="13"/>
      <c r="FD53" s="13"/>
      <c r="FE53" s="13"/>
      <c r="FF53" s="13"/>
      <c r="FG53" s="13"/>
      <c r="FH53" s="15"/>
      <c r="FI53" s="13"/>
      <c r="FJ53" s="15"/>
      <c r="FK53" s="15"/>
      <c r="FL53" s="13"/>
      <c r="FM53" s="95"/>
      <c r="FN53" s="95"/>
      <c r="FP53" s="16"/>
      <c r="FQ53" s="78"/>
      <c r="FR53" s="13"/>
      <c r="FS53" s="13"/>
      <c r="FT53" s="13"/>
      <c r="FU53" s="13"/>
      <c r="FV53" s="13"/>
      <c r="FW53" s="13"/>
      <c r="FX53" s="13"/>
      <c r="FY53" s="13"/>
      <c r="FZ53" s="13"/>
      <c r="GA53" s="15"/>
      <c r="GB53" s="13"/>
      <c r="GC53" s="15"/>
      <c r="GD53" s="15"/>
      <c r="GE53" s="13"/>
      <c r="GF53" s="95"/>
      <c r="GG53" s="95"/>
      <c r="GI53" s="16"/>
      <c r="GJ53" s="78"/>
      <c r="GK53" s="13"/>
      <c r="GL53" s="13"/>
      <c r="GM53" s="13"/>
      <c r="GN53" s="13"/>
      <c r="GO53" s="13"/>
      <c r="GP53" s="13"/>
      <c r="GQ53" s="13"/>
      <c r="GR53" s="13"/>
      <c r="GS53" s="13"/>
      <c r="GT53" s="15"/>
      <c r="GU53" s="13"/>
      <c r="GV53" s="15"/>
      <c r="GW53" s="15"/>
      <c r="GX53" s="13"/>
      <c r="GY53" s="95"/>
      <c r="GZ53" s="95"/>
      <c r="HB53" s="16" t="s">
        <v>60</v>
      </c>
      <c r="HC53" s="78" t="s">
        <v>61</v>
      </c>
      <c r="HD53" s="13">
        <f>[2]DISP_JUN!$C$292</f>
        <v>720</v>
      </c>
      <c r="HE53" s="13">
        <f>[2]DISP_JUN!$D$292</f>
        <v>104</v>
      </c>
      <c r="HF53" s="13">
        <f>[2]DISP_JUN!$E$292</f>
        <v>616</v>
      </c>
      <c r="HG53" s="13">
        <f>[2]DISP_JUN!$F$292</f>
        <v>0</v>
      </c>
      <c r="HH53" s="13">
        <f>(HG53/$HC$4)*100</f>
        <v>0</v>
      </c>
      <c r="HI53" s="13">
        <f>[2]DISP_JUN!$G$292</f>
        <v>0</v>
      </c>
      <c r="HJ53" s="13">
        <f>(HI53/$HC$4)*100</f>
        <v>0</v>
      </c>
      <c r="HK53" s="13">
        <f>[2]DISP_JUN!$H$292</f>
        <v>0</v>
      </c>
      <c r="HL53" s="13">
        <f>(HK53/$HC$4)*100</f>
        <v>0</v>
      </c>
      <c r="HM53" s="15"/>
      <c r="HN53" s="13">
        <f>(HD53/$HC$4)*100</f>
        <v>100</v>
      </c>
      <c r="HO53" s="15">
        <f>((HD53-HM53)/$HC$4)*100</f>
        <v>100</v>
      </c>
      <c r="HP53" s="15">
        <f t="shared" si="62"/>
        <v>0</v>
      </c>
      <c r="HQ53" s="13">
        <f>(HR53/($HC$4*HS53))*100</f>
        <v>14.444444444444446</v>
      </c>
      <c r="HR53" s="95">
        <f>[2]DISP_JUN!$M$292</f>
        <v>2510</v>
      </c>
      <c r="HS53" s="95">
        <f>[2]DISP_JUN!$O$292</f>
        <v>24.134615384615383</v>
      </c>
    </row>
    <row r="54" spans="1:227" x14ac:dyDescent="0.3">
      <c r="A54" s="15"/>
      <c r="B54" s="78"/>
      <c r="C54" s="13"/>
      <c r="D54" s="13"/>
      <c r="E54" s="13"/>
      <c r="F54" s="13"/>
      <c r="G54" s="13"/>
      <c r="H54" s="13"/>
      <c r="I54" s="13"/>
      <c r="J54" s="13"/>
      <c r="K54" s="13"/>
      <c r="L54" s="15"/>
      <c r="M54" s="13"/>
      <c r="N54" s="15"/>
      <c r="O54" s="15"/>
      <c r="P54" s="13"/>
      <c r="Q54" s="95"/>
      <c r="R54" s="95"/>
      <c r="T54" s="15"/>
      <c r="U54" s="78"/>
      <c r="V54" s="13"/>
      <c r="W54" s="13"/>
      <c r="X54" s="13"/>
      <c r="Y54" s="13"/>
      <c r="Z54" s="13"/>
      <c r="AA54" s="13"/>
      <c r="AB54" s="13"/>
      <c r="AC54" s="13"/>
      <c r="AD54" s="13"/>
      <c r="AE54" s="15"/>
      <c r="AF54" s="13"/>
      <c r="AG54" s="15"/>
      <c r="AH54" s="15"/>
      <c r="AI54" s="13"/>
      <c r="AJ54" s="95"/>
      <c r="AK54" s="95"/>
      <c r="AM54" s="15"/>
      <c r="AN54" s="78"/>
      <c r="AO54" s="13"/>
      <c r="AP54" s="13"/>
      <c r="AQ54" s="13"/>
      <c r="AR54" s="13"/>
      <c r="AS54" s="13"/>
      <c r="AT54" s="13"/>
      <c r="AU54" s="13"/>
      <c r="AV54" s="13"/>
      <c r="AW54" s="13"/>
      <c r="AX54" s="15"/>
      <c r="AY54" s="13"/>
      <c r="AZ54" s="15"/>
      <c r="BA54" s="15"/>
      <c r="BB54" s="13"/>
      <c r="BC54" s="95"/>
      <c r="BD54" s="95"/>
      <c r="BF54" s="15"/>
      <c r="BG54" s="78"/>
      <c r="BH54" s="13"/>
      <c r="BI54" s="13"/>
      <c r="BJ54" s="13"/>
      <c r="BK54" s="13"/>
      <c r="BL54" s="13"/>
      <c r="BM54" s="13"/>
      <c r="BN54" s="13"/>
      <c r="BO54" s="13"/>
      <c r="BP54" s="13"/>
      <c r="BQ54" s="15"/>
      <c r="BR54" s="13"/>
      <c r="BS54" s="15"/>
      <c r="BT54" s="15"/>
      <c r="BU54" s="13"/>
      <c r="BV54" s="95"/>
      <c r="BW54" s="95"/>
      <c r="BY54" s="15"/>
      <c r="BZ54" s="78"/>
      <c r="CA54" s="13"/>
      <c r="CB54" s="13"/>
      <c r="CC54" s="13"/>
      <c r="CD54" s="13"/>
      <c r="CE54" s="13"/>
      <c r="CF54" s="13"/>
      <c r="CG54" s="13"/>
      <c r="CH54" s="13"/>
      <c r="CI54" s="13"/>
      <c r="CJ54" s="15"/>
      <c r="CK54" s="13"/>
      <c r="CL54" s="15"/>
      <c r="CM54" s="15"/>
      <c r="CN54" s="13"/>
      <c r="CO54" s="95"/>
      <c r="CP54" s="95"/>
      <c r="CR54" s="15"/>
      <c r="CS54" s="78"/>
      <c r="CT54" s="13"/>
      <c r="CU54" s="13"/>
      <c r="CV54" s="13"/>
      <c r="CW54" s="13"/>
      <c r="CX54" s="13"/>
      <c r="CY54" s="13"/>
      <c r="CZ54" s="13"/>
      <c r="DA54" s="13"/>
      <c r="DB54" s="13"/>
      <c r="DC54" s="15"/>
      <c r="DD54" s="13"/>
      <c r="DE54" s="15"/>
      <c r="DF54" s="15"/>
      <c r="DG54" s="13"/>
      <c r="DH54" s="95"/>
      <c r="DI54" s="95"/>
      <c r="DK54" s="15"/>
      <c r="DL54" s="78"/>
      <c r="DM54" s="13"/>
      <c r="DN54" s="13"/>
      <c r="DO54" s="13"/>
      <c r="DP54" s="13"/>
      <c r="DQ54" s="13"/>
      <c r="DR54" s="13"/>
      <c r="DS54" s="13"/>
      <c r="DT54" s="13"/>
      <c r="DU54" s="13"/>
      <c r="DV54" s="15"/>
      <c r="DW54" s="13"/>
      <c r="DX54" s="15"/>
      <c r="DY54" s="15"/>
      <c r="DZ54" s="13"/>
      <c r="EA54" s="95"/>
      <c r="EB54" s="95"/>
      <c r="ED54" s="15"/>
      <c r="EE54" s="78"/>
      <c r="EF54" s="13"/>
      <c r="EG54" s="13"/>
      <c r="EH54" s="13"/>
      <c r="EI54" s="13"/>
      <c r="EJ54" s="13"/>
      <c r="EK54" s="13"/>
      <c r="EL54" s="13"/>
      <c r="EM54" s="13"/>
      <c r="EN54" s="13"/>
      <c r="EO54" s="15"/>
      <c r="EP54" s="13"/>
      <c r="EQ54" s="15"/>
      <c r="ER54" s="15"/>
      <c r="ES54" s="13"/>
      <c r="ET54" s="95"/>
      <c r="EU54" s="95"/>
      <c r="EW54" s="15"/>
      <c r="EX54" s="78"/>
      <c r="EY54" s="13"/>
      <c r="EZ54" s="13"/>
      <c r="FA54" s="13"/>
      <c r="FB54" s="13"/>
      <c r="FC54" s="13"/>
      <c r="FD54" s="13"/>
      <c r="FE54" s="13"/>
      <c r="FF54" s="13"/>
      <c r="FG54" s="13"/>
      <c r="FH54" s="15"/>
      <c r="FI54" s="13"/>
      <c r="FJ54" s="15"/>
      <c r="FK54" s="15"/>
      <c r="FL54" s="13"/>
      <c r="FM54" s="95"/>
      <c r="FN54" s="95"/>
      <c r="FP54" s="15"/>
      <c r="FQ54" s="78"/>
      <c r="FR54" s="13"/>
      <c r="FS54" s="13"/>
      <c r="FT54" s="13"/>
      <c r="FU54" s="13"/>
      <c r="FV54" s="13"/>
      <c r="FW54" s="13"/>
      <c r="FX54" s="13"/>
      <c r="FY54" s="13"/>
      <c r="FZ54" s="13"/>
      <c r="GA54" s="15"/>
      <c r="GB54" s="13"/>
      <c r="GC54" s="15"/>
      <c r="GD54" s="15"/>
      <c r="GE54" s="13"/>
      <c r="GF54" s="95"/>
      <c r="GG54" s="95"/>
      <c r="GI54" s="15"/>
      <c r="GJ54" s="78"/>
      <c r="GK54" s="13"/>
      <c r="GL54" s="13"/>
      <c r="GM54" s="13"/>
      <c r="GN54" s="13"/>
      <c r="GO54" s="13"/>
      <c r="GP54" s="13"/>
      <c r="GQ54" s="13"/>
      <c r="GR54" s="13"/>
      <c r="GS54" s="13"/>
      <c r="GT54" s="15"/>
      <c r="GU54" s="13"/>
      <c r="GV54" s="15"/>
      <c r="GW54" s="15"/>
      <c r="GX54" s="13"/>
      <c r="GY54" s="95"/>
      <c r="GZ54" s="95"/>
      <c r="HB54" s="15"/>
      <c r="HC54" s="78" t="s">
        <v>62</v>
      </c>
      <c r="HD54" s="13">
        <f>[2]DISP_JUN!$C$293</f>
        <v>690</v>
      </c>
      <c r="HE54" s="13">
        <f>[2]DISP_JUN!$D$293</f>
        <v>83</v>
      </c>
      <c r="HF54" s="13">
        <f>[2]DISP_JUN!$E$293</f>
        <v>607</v>
      </c>
      <c r="HG54" s="13">
        <f>[2]DISP_JUN!$F$293</f>
        <v>30</v>
      </c>
      <c r="HH54" s="13">
        <f>(HG54/$HC$4)*100</f>
        <v>4.1666666666666661</v>
      </c>
      <c r="HI54" s="13">
        <f>[2]DISP_JUN!$G$293</f>
        <v>0</v>
      </c>
      <c r="HJ54" s="13">
        <f>(HI54/$HC$4)*100</f>
        <v>0</v>
      </c>
      <c r="HK54" s="13">
        <f>[2]DISP_JUN!$H$293</f>
        <v>0</v>
      </c>
      <c r="HL54" s="13">
        <f>(HK54/$HC$4)*100</f>
        <v>0</v>
      </c>
      <c r="HM54" s="15"/>
      <c r="HN54" s="13">
        <f>(HD54/$HC$4)*100</f>
        <v>95.833333333333343</v>
      </c>
      <c r="HO54" s="15">
        <f>((HD54-HM54)/$HC$4)*100</f>
        <v>95.833333333333343</v>
      </c>
      <c r="HP54" s="15">
        <f t="shared" si="62"/>
        <v>26.548672566371685</v>
      </c>
      <c r="HQ54" s="13">
        <f>(HR54/($HC$4*HS54))*100</f>
        <v>11.527777777777777</v>
      </c>
      <c r="HR54" s="95">
        <f>[2]DISP_JUN!$M$293</f>
        <v>1924</v>
      </c>
      <c r="HS54" s="95">
        <f>[2]DISP_JUN!$O$293</f>
        <v>23.180722891566266</v>
      </c>
    </row>
    <row r="55" spans="1:227" x14ac:dyDescent="0.3">
      <c r="A55" s="15"/>
      <c r="B55" s="51"/>
      <c r="C55" s="52"/>
      <c r="D55" s="52"/>
      <c r="E55" s="52"/>
      <c r="F55" s="52"/>
      <c r="G55" s="53"/>
      <c r="H55" s="52"/>
      <c r="I55" s="53"/>
      <c r="J55" s="53"/>
      <c r="K55" s="53"/>
      <c r="L55" s="52"/>
      <c r="M55" s="53"/>
      <c r="N55" s="14"/>
      <c r="O55" s="14"/>
      <c r="P55" s="14"/>
      <c r="Q55" s="90"/>
      <c r="R55" s="53"/>
      <c r="T55" s="15"/>
      <c r="U55" s="51"/>
      <c r="V55" s="52"/>
      <c r="W55" s="52"/>
      <c r="X55" s="52"/>
      <c r="Y55" s="52"/>
      <c r="Z55" s="53"/>
      <c r="AA55" s="52"/>
      <c r="AB55" s="53"/>
      <c r="AC55" s="53"/>
      <c r="AD55" s="53"/>
      <c r="AE55" s="52"/>
      <c r="AF55" s="53"/>
      <c r="AG55" s="14"/>
      <c r="AH55" s="14"/>
      <c r="AI55" s="14"/>
      <c r="AJ55" s="90"/>
      <c r="AK55" s="53"/>
      <c r="AM55" s="15"/>
      <c r="AN55" s="51"/>
      <c r="AO55" s="52"/>
      <c r="AP55" s="52"/>
      <c r="AQ55" s="52"/>
      <c r="AR55" s="52"/>
      <c r="AS55" s="53"/>
      <c r="AT55" s="52"/>
      <c r="AU55" s="53"/>
      <c r="AV55" s="53"/>
      <c r="AW55" s="53"/>
      <c r="AX55" s="52"/>
      <c r="AY55" s="53"/>
      <c r="AZ55" s="14"/>
      <c r="BA55" s="14"/>
      <c r="BB55" s="14"/>
      <c r="BC55" s="90"/>
      <c r="BD55" s="53"/>
      <c r="BF55" s="15"/>
      <c r="BG55" s="51"/>
      <c r="BH55" s="52"/>
      <c r="BI55" s="52"/>
      <c r="BJ55" s="52"/>
      <c r="BK55" s="52"/>
      <c r="BL55" s="53"/>
      <c r="BM55" s="52"/>
      <c r="BN55" s="53"/>
      <c r="BO55" s="53"/>
      <c r="BP55" s="53"/>
      <c r="BQ55" s="52"/>
      <c r="BR55" s="53"/>
      <c r="BS55" s="14"/>
      <c r="BT55" s="14"/>
      <c r="BU55" s="14"/>
      <c r="BV55" s="90"/>
      <c r="BW55" s="53"/>
      <c r="BY55" s="15"/>
      <c r="BZ55" s="51"/>
      <c r="CA55" s="52"/>
      <c r="CB55" s="52"/>
      <c r="CC55" s="52"/>
      <c r="CD55" s="52"/>
      <c r="CE55" s="53"/>
      <c r="CF55" s="52"/>
      <c r="CG55" s="53"/>
      <c r="CH55" s="53"/>
      <c r="CI55" s="53"/>
      <c r="CJ55" s="52"/>
      <c r="CK55" s="53"/>
      <c r="CL55" s="14"/>
      <c r="CM55" s="14"/>
      <c r="CN55" s="14"/>
      <c r="CO55" s="90"/>
      <c r="CP55" s="53"/>
      <c r="CR55" s="15"/>
      <c r="CS55" s="51"/>
      <c r="CT55" s="52"/>
      <c r="CU55" s="52"/>
      <c r="CV55" s="52"/>
      <c r="CW55" s="52"/>
      <c r="CX55" s="53"/>
      <c r="CY55" s="52"/>
      <c r="CZ55" s="53"/>
      <c r="DA55" s="53"/>
      <c r="DB55" s="53"/>
      <c r="DC55" s="52"/>
      <c r="DD55" s="53"/>
      <c r="DE55" s="14"/>
      <c r="DF55" s="14"/>
      <c r="DG55" s="14"/>
      <c r="DH55" s="90"/>
      <c r="DI55" s="53"/>
      <c r="DK55" s="15"/>
      <c r="DL55" s="51"/>
      <c r="DM55" s="52"/>
      <c r="DN55" s="52"/>
      <c r="DO55" s="52"/>
      <c r="DP55" s="52"/>
      <c r="DQ55" s="53"/>
      <c r="DR55" s="52"/>
      <c r="DS55" s="53"/>
      <c r="DT55" s="53"/>
      <c r="DU55" s="53"/>
      <c r="DV55" s="52"/>
      <c r="DW55" s="53"/>
      <c r="DX55" s="14"/>
      <c r="DY55" s="14"/>
      <c r="DZ55" s="14"/>
      <c r="EA55" s="90"/>
      <c r="EB55" s="53"/>
      <c r="ED55" s="15"/>
      <c r="EE55" s="51"/>
      <c r="EF55" s="52"/>
      <c r="EG55" s="52"/>
      <c r="EH55" s="52"/>
      <c r="EI55" s="52"/>
      <c r="EJ55" s="53"/>
      <c r="EK55" s="52"/>
      <c r="EL55" s="53"/>
      <c r="EM55" s="53"/>
      <c r="EN55" s="53"/>
      <c r="EO55" s="52"/>
      <c r="EP55" s="53"/>
      <c r="EQ55" s="14"/>
      <c r="ER55" s="14"/>
      <c r="ES55" s="14"/>
      <c r="ET55" s="90"/>
      <c r="EU55" s="53"/>
      <c r="EW55" s="15"/>
      <c r="EX55" s="51"/>
      <c r="EY55" s="52"/>
      <c r="EZ55" s="52"/>
      <c r="FA55" s="52"/>
      <c r="FB55" s="52"/>
      <c r="FC55" s="53"/>
      <c r="FD55" s="52"/>
      <c r="FE55" s="53"/>
      <c r="FF55" s="53"/>
      <c r="FG55" s="53"/>
      <c r="FH55" s="52"/>
      <c r="FI55" s="53"/>
      <c r="FJ55" s="14"/>
      <c r="FK55" s="14"/>
      <c r="FL55" s="14"/>
      <c r="FM55" s="90"/>
      <c r="FN55" s="53"/>
      <c r="FP55" s="15"/>
      <c r="FQ55" s="51"/>
      <c r="FR55" s="52"/>
      <c r="FS55" s="52"/>
      <c r="FT55" s="52"/>
      <c r="FU55" s="52"/>
      <c r="FV55" s="53"/>
      <c r="FW55" s="52"/>
      <c r="FX55" s="53"/>
      <c r="FY55" s="53"/>
      <c r="FZ55" s="53"/>
      <c r="GA55" s="52"/>
      <c r="GB55" s="53"/>
      <c r="GC55" s="14"/>
      <c r="GD55" s="14"/>
      <c r="GE55" s="14"/>
      <c r="GF55" s="90"/>
      <c r="GG55" s="53"/>
      <c r="GI55" s="15"/>
      <c r="GJ55" s="51"/>
      <c r="GK55" s="52"/>
      <c r="GL55" s="52"/>
      <c r="GM55" s="52"/>
      <c r="GN55" s="52"/>
      <c r="GO55" s="53"/>
      <c r="GP55" s="52"/>
      <c r="GQ55" s="53"/>
      <c r="GR55" s="53"/>
      <c r="GS55" s="53"/>
      <c r="GT55" s="52"/>
      <c r="GU55" s="53"/>
      <c r="GV55" s="14"/>
      <c r="GW55" s="14"/>
      <c r="GX55" s="14"/>
      <c r="GY55" s="90"/>
      <c r="GZ55" s="53"/>
      <c r="HB55" s="15"/>
      <c r="HC55" s="51" t="s">
        <v>37</v>
      </c>
      <c r="HD55" s="52">
        <f>SUM(HD52:HD54)</f>
        <v>1410</v>
      </c>
      <c r="HE55" s="52">
        <f t="shared" ref="HE55:HG55" si="63">SUM(HE52:HE54)</f>
        <v>187</v>
      </c>
      <c r="HF55" s="52">
        <f t="shared" si="63"/>
        <v>1223</v>
      </c>
      <c r="HG55" s="52">
        <f t="shared" si="63"/>
        <v>30</v>
      </c>
      <c r="HH55" s="53" t="e">
        <f>(HH52*HS52+HH53*HS53+HH54*HS54)/HS55</f>
        <v>#VALUE!</v>
      </c>
      <c r="HI55" s="52">
        <f t="shared" ref="HI55" si="64">SUM(HI52:HI54)</f>
        <v>0</v>
      </c>
      <c r="HJ55" s="53" t="e">
        <f>(HJ52*HS52+HJ53*HS53+HJ54*HS54)/HS55</f>
        <v>#VALUE!</v>
      </c>
      <c r="HK55" s="53">
        <f>SUM(HK52:HK54)</f>
        <v>0</v>
      </c>
      <c r="HL55" s="53" t="e">
        <f>(HL52*HS52+HL53*HS53+HL54*HS54)/HS55</f>
        <v>#VALUE!</v>
      </c>
      <c r="HM55" s="52">
        <f t="shared" ref="HM55" si="65">SUM(HM52:HM54)</f>
        <v>0</v>
      </c>
      <c r="HN55" s="53" t="e">
        <f>(HN52*HS52+HN53*HS53+HN54*HS54)/HS55</f>
        <v>#VALUE!</v>
      </c>
      <c r="HO55" s="14" t="e">
        <f>(HO52*HS52+HO53*HS53+HO54*HS54)/HS55</f>
        <v>#VALUE!</v>
      </c>
      <c r="HP55" s="14" t="e">
        <f>(HP52*HS52+HP53*HS53+HP54*HS54)/HS55</f>
        <v>#VALUE!</v>
      </c>
      <c r="HQ55" s="14" t="e">
        <f>(HQ52*HS52+HQ53*HS53+HQ54*HS54)/HS55</f>
        <v>#VALUE!</v>
      </c>
      <c r="HR55" s="90">
        <f>SUM(HR52:HR54)</f>
        <v>4434</v>
      </c>
      <c r="HS55" s="53">
        <f>SUM(HS52:HS54)</f>
        <v>47.315338276181649</v>
      </c>
    </row>
    <row r="56" spans="1:227" x14ac:dyDescent="0.3">
      <c r="A56" s="70"/>
      <c r="B56" s="73"/>
      <c r="C56" s="25"/>
      <c r="D56" s="25"/>
      <c r="E56" s="25"/>
      <c r="F56" s="25"/>
      <c r="G56" s="12"/>
      <c r="H56" s="25"/>
      <c r="I56" s="12"/>
      <c r="J56" s="25"/>
      <c r="K56" s="12"/>
      <c r="L56" s="25"/>
      <c r="M56" s="12"/>
      <c r="N56" s="25"/>
      <c r="O56" s="25"/>
      <c r="P56" s="12"/>
      <c r="Q56" s="113"/>
      <c r="R56" s="25"/>
      <c r="T56" s="70"/>
      <c r="U56" s="73"/>
      <c r="V56" s="25"/>
      <c r="W56" s="25"/>
      <c r="X56" s="25"/>
      <c r="Y56" s="25"/>
      <c r="Z56" s="12"/>
      <c r="AA56" s="25"/>
      <c r="AB56" s="12"/>
      <c r="AC56" s="25"/>
      <c r="AD56" s="12"/>
      <c r="AE56" s="25"/>
      <c r="AF56" s="12"/>
      <c r="AG56" s="25"/>
      <c r="AH56" s="25"/>
      <c r="AI56" s="12"/>
      <c r="AJ56" s="113"/>
      <c r="AK56" s="25"/>
      <c r="AM56" s="70"/>
      <c r="AN56" s="73"/>
      <c r="AO56" s="25"/>
      <c r="AP56" s="25"/>
      <c r="AQ56" s="25"/>
      <c r="AR56" s="25"/>
      <c r="AS56" s="12"/>
      <c r="AT56" s="25"/>
      <c r="AU56" s="12"/>
      <c r="AV56" s="25"/>
      <c r="AW56" s="12"/>
      <c r="AX56" s="25"/>
      <c r="AY56" s="12"/>
      <c r="AZ56" s="25"/>
      <c r="BA56" s="25"/>
      <c r="BB56" s="12"/>
      <c r="BC56" s="113"/>
      <c r="BD56" s="25"/>
      <c r="BF56" s="70"/>
      <c r="BG56" s="73"/>
      <c r="BH56" s="25"/>
      <c r="BI56" s="25"/>
      <c r="BJ56" s="25"/>
      <c r="BK56" s="25"/>
      <c r="BL56" s="12"/>
      <c r="BM56" s="25"/>
      <c r="BN56" s="12"/>
      <c r="BO56" s="25"/>
      <c r="BP56" s="12"/>
      <c r="BQ56" s="25"/>
      <c r="BR56" s="12"/>
      <c r="BS56" s="25"/>
      <c r="BT56" s="25"/>
      <c r="BU56" s="12"/>
      <c r="BV56" s="113"/>
      <c r="BW56" s="25"/>
      <c r="BY56" s="70"/>
      <c r="BZ56" s="73"/>
      <c r="CA56" s="25"/>
      <c r="CB56" s="25"/>
      <c r="CC56" s="25"/>
      <c r="CD56" s="25"/>
      <c r="CE56" s="12"/>
      <c r="CF56" s="25"/>
      <c r="CG56" s="12"/>
      <c r="CH56" s="25"/>
      <c r="CI56" s="12"/>
      <c r="CJ56" s="25"/>
      <c r="CK56" s="12"/>
      <c r="CL56" s="25"/>
      <c r="CM56" s="25"/>
      <c r="CN56" s="12"/>
      <c r="CO56" s="113"/>
      <c r="CP56" s="25"/>
      <c r="CR56" s="70"/>
      <c r="CS56" s="73"/>
      <c r="CT56" s="25"/>
      <c r="CU56" s="25"/>
      <c r="CV56" s="25"/>
      <c r="CW56" s="25"/>
      <c r="CX56" s="12"/>
      <c r="CY56" s="25"/>
      <c r="CZ56" s="12"/>
      <c r="DA56" s="25"/>
      <c r="DB56" s="12"/>
      <c r="DC56" s="25"/>
      <c r="DD56" s="12"/>
      <c r="DE56" s="25"/>
      <c r="DF56" s="25"/>
      <c r="DG56" s="12"/>
      <c r="DH56" s="113"/>
      <c r="DI56" s="25"/>
      <c r="DK56" s="70"/>
      <c r="DL56" s="73"/>
      <c r="DM56" s="25"/>
      <c r="DN56" s="25"/>
      <c r="DO56" s="25"/>
      <c r="DP56" s="25"/>
      <c r="DQ56" s="12"/>
      <c r="DR56" s="25"/>
      <c r="DS56" s="12"/>
      <c r="DT56" s="25"/>
      <c r="DU56" s="12"/>
      <c r="DV56" s="25"/>
      <c r="DW56" s="12"/>
      <c r="DX56" s="25"/>
      <c r="DY56" s="25"/>
      <c r="DZ56" s="12"/>
      <c r="EA56" s="113"/>
      <c r="EB56" s="25"/>
      <c r="ED56" s="70"/>
      <c r="EE56" s="73"/>
      <c r="EF56" s="25"/>
      <c r="EG56" s="25"/>
      <c r="EH56" s="25"/>
      <c r="EI56" s="25"/>
      <c r="EJ56" s="12"/>
      <c r="EK56" s="25"/>
      <c r="EL56" s="12"/>
      <c r="EM56" s="25"/>
      <c r="EN56" s="12"/>
      <c r="EO56" s="25"/>
      <c r="EP56" s="12"/>
      <c r="EQ56" s="25"/>
      <c r="ER56" s="25"/>
      <c r="ES56" s="12"/>
      <c r="ET56" s="113"/>
      <c r="EU56" s="25"/>
      <c r="EW56" s="70"/>
      <c r="EX56" s="73"/>
      <c r="EY56" s="25"/>
      <c r="EZ56" s="25"/>
      <c r="FA56" s="25"/>
      <c r="FB56" s="25"/>
      <c r="FC56" s="12"/>
      <c r="FD56" s="25"/>
      <c r="FE56" s="12"/>
      <c r="FF56" s="25"/>
      <c r="FG56" s="12"/>
      <c r="FH56" s="25"/>
      <c r="FI56" s="12"/>
      <c r="FJ56" s="25"/>
      <c r="FK56" s="25"/>
      <c r="FL56" s="12"/>
      <c r="FM56" s="113"/>
      <c r="FN56" s="25"/>
      <c r="FP56" s="70"/>
      <c r="FQ56" s="73"/>
      <c r="FR56" s="25"/>
      <c r="FS56" s="25"/>
      <c r="FT56" s="25"/>
      <c r="FU56" s="25"/>
      <c r="FV56" s="12"/>
      <c r="FW56" s="25"/>
      <c r="FX56" s="12"/>
      <c r="FY56" s="25"/>
      <c r="FZ56" s="12"/>
      <c r="GA56" s="25"/>
      <c r="GB56" s="12"/>
      <c r="GC56" s="25"/>
      <c r="GD56" s="25"/>
      <c r="GE56" s="12"/>
      <c r="GF56" s="113"/>
      <c r="GG56" s="25"/>
      <c r="GI56" s="70"/>
      <c r="GJ56" s="73"/>
      <c r="GK56" s="25"/>
      <c r="GL56" s="25"/>
      <c r="GM56" s="25"/>
      <c r="GN56" s="25"/>
      <c r="GO56" s="12"/>
      <c r="GP56" s="25"/>
      <c r="GQ56" s="12"/>
      <c r="GR56" s="25"/>
      <c r="GS56" s="12"/>
      <c r="GT56" s="25"/>
      <c r="GU56" s="12"/>
      <c r="GV56" s="25"/>
      <c r="GW56" s="25"/>
      <c r="GX56" s="12"/>
      <c r="GY56" s="113"/>
      <c r="GZ56" s="25"/>
      <c r="HB56" s="70" t="s">
        <v>63</v>
      </c>
      <c r="HC56" s="73" t="s">
        <v>64</v>
      </c>
      <c r="HD56" s="25">
        <f>[2]DISP_JUN!$C$265</f>
        <v>0</v>
      </c>
      <c r="HE56" s="25">
        <f>[2]DISP_JUN!$D$265</f>
        <v>0</v>
      </c>
      <c r="HF56" s="25">
        <f>[2]DISP_JUN!$E$265</f>
        <v>0</v>
      </c>
      <c r="HG56" s="25">
        <f>[2]DISP_JUN!$F$265</f>
        <v>720</v>
      </c>
      <c r="HH56" s="12">
        <f>(HG56/$HC$4)*100</f>
        <v>100</v>
      </c>
      <c r="HI56" s="25">
        <f>[2]DISP_JUN!$G$265</f>
        <v>0</v>
      </c>
      <c r="HJ56" s="12">
        <f>(HI56/$HC$4)*100</f>
        <v>0</v>
      </c>
      <c r="HK56" s="25">
        <f>[2]DISP_JUN!$H$265</f>
        <v>0</v>
      </c>
      <c r="HL56" s="12">
        <f>(HK56/$HC$4)*100</f>
        <v>0</v>
      </c>
      <c r="HM56" s="25"/>
      <c r="HN56" s="12">
        <f>(HD56/$HC$4)*100</f>
        <v>0</v>
      </c>
      <c r="HO56" s="25">
        <f>((HD56-HM56)/$HC$4)*100</f>
        <v>0</v>
      </c>
      <c r="HP56" s="25">
        <f t="shared" ref="HP56:HP57" si="66">IF((AND(HE56=0,HG56=0)),0,(HG56+HM56)/(HE56+HG56)*100)</f>
        <v>100</v>
      </c>
      <c r="HQ56" s="12" t="e">
        <f>(HR56/($HC$4*HS56))*100</f>
        <v>#DIV/0!</v>
      </c>
      <c r="HR56" s="113">
        <f>[2]DISP_JUN!$M$265</f>
        <v>0</v>
      </c>
      <c r="HS56" s="25">
        <f>[2]DISP_JUN!$O$265</f>
        <v>0</v>
      </c>
    </row>
    <row r="57" spans="1:227" x14ac:dyDescent="0.3">
      <c r="A57" s="25"/>
      <c r="B57" s="73"/>
      <c r="C57" s="25"/>
      <c r="D57" s="25"/>
      <c r="E57" s="25"/>
      <c r="F57" s="25"/>
      <c r="G57" s="12"/>
      <c r="H57" s="25"/>
      <c r="I57" s="12"/>
      <c r="J57" s="25"/>
      <c r="K57" s="12"/>
      <c r="L57" s="25"/>
      <c r="M57" s="12"/>
      <c r="N57" s="25"/>
      <c r="O57" s="26"/>
      <c r="P57" s="12"/>
      <c r="Q57" s="113"/>
      <c r="R57" s="25"/>
      <c r="T57" s="25"/>
      <c r="U57" s="73"/>
      <c r="V57" s="25"/>
      <c r="W57" s="25"/>
      <c r="X57" s="25"/>
      <c r="Y57" s="25"/>
      <c r="Z57" s="12"/>
      <c r="AA57" s="25"/>
      <c r="AB57" s="12"/>
      <c r="AC57" s="25"/>
      <c r="AD57" s="12"/>
      <c r="AE57" s="25"/>
      <c r="AF57" s="12"/>
      <c r="AG57" s="25"/>
      <c r="AH57" s="26"/>
      <c r="AI57" s="12"/>
      <c r="AJ57" s="113"/>
      <c r="AK57" s="25"/>
      <c r="AM57" s="25"/>
      <c r="AN57" s="73"/>
      <c r="AO57" s="25"/>
      <c r="AP57" s="25"/>
      <c r="AQ57" s="25"/>
      <c r="AR57" s="25"/>
      <c r="AS57" s="12"/>
      <c r="AT57" s="25"/>
      <c r="AU57" s="12"/>
      <c r="AV57" s="25"/>
      <c r="AW57" s="12"/>
      <c r="AX57" s="25"/>
      <c r="AY57" s="12"/>
      <c r="AZ57" s="25"/>
      <c r="BA57" s="26"/>
      <c r="BB57" s="12"/>
      <c r="BC57" s="113"/>
      <c r="BD57" s="25"/>
      <c r="BF57" s="25"/>
      <c r="BG57" s="73"/>
      <c r="BH57" s="25"/>
      <c r="BI57" s="25"/>
      <c r="BJ57" s="25"/>
      <c r="BK57" s="25"/>
      <c r="BL57" s="12"/>
      <c r="BM57" s="25"/>
      <c r="BN57" s="12"/>
      <c r="BO57" s="25"/>
      <c r="BP57" s="12"/>
      <c r="BQ57" s="25"/>
      <c r="BR57" s="12"/>
      <c r="BS57" s="25"/>
      <c r="BT57" s="26"/>
      <c r="BU57" s="12"/>
      <c r="BV57" s="113"/>
      <c r="BW57" s="25"/>
      <c r="BY57" s="25"/>
      <c r="BZ57" s="73"/>
      <c r="CA57" s="25"/>
      <c r="CB57" s="25"/>
      <c r="CC57" s="25"/>
      <c r="CD57" s="25"/>
      <c r="CE57" s="12"/>
      <c r="CF57" s="25"/>
      <c r="CG57" s="12"/>
      <c r="CH57" s="25"/>
      <c r="CI57" s="12"/>
      <c r="CJ57" s="25"/>
      <c r="CK57" s="12"/>
      <c r="CL57" s="25"/>
      <c r="CM57" s="26"/>
      <c r="CN57" s="12"/>
      <c r="CO57" s="113"/>
      <c r="CP57" s="25"/>
      <c r="CR57" s="25"/>
      <c r="CS57" s="73"/>
      <c r="CT57" s="25"/>
      <c r="CU57" s="25"/>
      <c r="CV57" s="25"/>
      <c r="CW57" s="25"/>
      <c r="CX57" s="12"/>
      <c r="CY57" s="25"/>
      <c r="CZ57" s="12"/>
      <c r="DA57" s="25"/>
      <c r="DB57" s="12"/>
      <c r="DC57" s="25"/>
      <c r="DD57" s="12"/>
      <c r="DE57" s="25"/>
      <c r="DF57" s="26"/>
      <c r="DG57" s="12"/>
      <c r="DH57" s="113"/>
      <c r="DI57" s="25"/>
      <c r="DK57" s="25"/>
      <c r="DL57" s="73"/>
      <c r="DM57" s="25"/>
      <c r="DN57" s="25"/>
      <c r="DO57" s="25"/>
      <c r="DP57" s="25"/>
      <c r="DQ57" s="12"/>
      <c r="DR57" s="25"/>
      <c r="DS57" s="12"/>
      <c r="DT57" s="25"/>
      <c r="DU57" s="12"/>
      <c r="DV57" s="25"/>
      <c r="DW57" s="12"/>
      <c r="DX57" s="25"/>
      <c r="DY57" s="26"/>
      <c r="DZ57" s="12"/>
      <c r="EA57" s="113"/>
      <c r="EB57" s="25"/>
      <c r="ED57" s="25"/>
      <c r="EE57" s="73"/>
      <c r="EF57" s="25"/>
      <c r="EG57" s="25"/>
      <c r="EH57" s="25"/>
      <c r="EI57" s="25"/>
      <c r="EJ57" s="12"/>
      <c r="EK57" s="25"/>
      <c r="EL57" s="12"/>
      <c r="EM57" s="25"/>
      <c r="EN57" s="12"/>
      <c r="EO57" s="25"/>
      <c r="EP57" s="12"/>
      <c r="EQ57" s="25"/>
      <c r="ER57" s="26"/>
      <c r="ES57" s="12"/>
      <c r="ET57" s="113"/>
      <c r="EU57" s="25"/>
      <c r="EW57" s="25"/>
      <c r="EX57" s="73"/>
      <c r="EY57" s="25"/>
      <c r="EZ57" s="25"/>
      <c r="FA57" s="25"/>
      <c r="FB57" s="25"/>
      <c r="FC57" s="12"/>
      <c r="FD57" s="25"/>
      <c r="FE57" s="12"/>
      <c r="FF57" s="25"/>
      <c r="FG57" s="12"/>
      <c r="FH57" s="25"/>
      <c r="FI57" s="12"/>
      <c r="FJ57" s="25"/>
      <c r="FK57" s="26"/>
      <c r="FL57" s="12"/>
      <c r="FM57" s="113"/>
      <c r="FN57" s="25"/>
      <c r="FP57" s="25"/>
      <c r="FQ57" s="73"/>
      <c r="FR57" s="25"/>
      <c r="FS57" s="25"/>
      <c r="FT57" s="25"/>
      <c r="FU57" s="25"/>
      <c r="FV57" s="12"/>
      <c r="FW57" s="25"/>
      <c r="FX57" s="12"/>
      <c r="FY57" s="25"/>
      <c r="FZ57" s="12"/>
      <c r="GA57" s="25"/>
      <c r="GB57" s="12"/>
      <c r="GC57" s="25"/>
      <c r="GD57" s="26"/>
      <c r="GE57" s="12"/>
      <c r="GF57" s="113"/>
      <c r="GG57" s="25"/>
      <c r="GI57" s="25"/>
      <c r="GJ57" s="73"/>
      <c r="GK57" s="25"/>
      <c r="GL57" s="25"/>
      <c r="GM57" s="25"/>
      <c r="GN57" s="25"/>
      <c r="GO57" s="12"/>
      <c r="GP57" s="25"/>
      <c r="GQ57" s="12"/>
      <c r="GR57" s="25"/>
      <c r="GS57" s="12"/>
      <c r="GT57" s="25"/>
      <c r="GU57" s="12"/>
      <c r="GV57" s="25"/>
      <c r="GW57" s="26"/>
      <c r="GX57" s="12"/>
      <c r="GY57" s="113"/>
      <c r="GZ57" s="25"/>
      <c r="HB57" s="25"/>
      <c r="HC57" s="73" t="s">
        <v>65</v>
      </c>
      <c r="HD57" s="25">
        <f>[2]DISP_JUN!$C$266</f>
        <v>717</v>
      </c>
      <c r="HE57" s="25">
        <f>[2]DISP_JUN!$D$266</f>
        <v>229</v>
      </c>
      <c r="HF57" s="25">
        <f>[2]DISP_JUN!$E$266</f>
        <v>488</v>
      </c>
      <c r="HG57" s="25">
        <f>[2]DISP_JUN!$F$266</f>
        <v>0</v>
      </c>
      <c r="HH57" s="12">
        <f>(HG57/$HC$4)*100</f>
        <v>0</v>
      </c>
      <c r="HI57" s="25">
        <f>[2]DISP_JUN!$G$266</f>
        <v>0</v>
      </c>
      <c r="HJ57" s="12">
        <f>(HI57/$HC$4)*100</f>
        <v>0</v>
      </c>
      <c r="HK57" s="25">
        <f>[2]DISP_JUN!$H$266</f>
        <v>3</v>
      </c>
      <c r="HL57" s="12">
        <f>(HK57/$HC$4)*100</f>
        <v>0.41666666666666669</v>
      </c>
      <c r="HM57" s="25"/>
      <c r="HN57" s="12">
        <f>(HD57/$HC$4)*100</f>
        <v>99.583333333333329</v>
      </c>
      <c r="HO57" s="25">
        <f>((HD57-HM57)/$HC$4)*100</f>
        <v>99.583333333333329</v>
      </c>
      <c r="HP57" s="26">
        <f t="shared" si="66"/>
        <v>0</v>
      </c>
      <c r="HQ57" s="12">
        <f>(HR57/($HC$4*HS57))*100</f>
        <v>31.805555555555561</v>
      </c>
      <c r="HR57" s="113">
        <f>[2]DISP_JUN!$M$266</f>
        <v>12327</v>
      </c>
      <c r="HS57" s="25">
        <f>[2]DISP_JUN!$O$266</f>
        <v>53.829694323144103</v>
      </c>
    </row>
    <row r="58" spans="1:227" x14ac:dyDescent="0.3">
      <c r="A58" s="25"/>
      <c r="B58" s="64"/>
      <c r="C58" s="38"/>
      <c r="D58" s="38"/>
      <c r="E58" s="38"/>
      <c r="F58" s="38"/>
      <c r="G58" s="32"/>
      <c r="H58" s="38"/>
      <c r="I58" s="32"/>
      <c r="J58" s="39"/>
      <c r="K58" s="39"/>
      <c r="L58" s="38"/>
      <c r="M58" s="32"/>
      <c r="N58" s="34"/>
      <c r="O58" s="34"/>
      <c r="P58" s="34"/>
      <c r="Q58" s="86"/>
      <c r="R58" s="38"/>
      <c r="T58" s="25"/>
      <c r="U58" s="64"/>
      <c r="V58" s="38"/>
      <c r="W58" s="38"/>
      <c r="X58" s="38"/>
      <c r="Y58" s="38"/>
      <c r="Z58" s="32"/>
      <c r="AA58" s="38"/>
      <c r="AB58" s="32"/>
      <c r="AC58" s="39"/>
      <c r="AD58" s="39"/>
      <c r="AE58" s="38"/>
      <c r="AF58" s="32"/>
      <c r="AG58" s="34"/>
      <c r="AH58" s="34"/>
      <c r="AI58" s="34"/>
      <c r="AJ58" s="86"/>
      <c r="AK58" s="38"/>
      <c r="AM58" s="25"/>
      <c r="AN58" s="64"/>
      <c r="AO58" s="38"/>
      <c r="AP58" s="38"/>
      <c r="AQ58" s="38"/>
      <c r="AR58" s="38"/>
      <c r="AS58" s="32"/>
      <c r="AT58" s="38"/>
      <c r="AU58" s="32"/>
      <c r="AV58" s="39"/>
      <c r="AW58" s="39"/>
      <c r="AX58" s="38"/>
      <c r="AY58" s="32"/>
      <c r="AZ58" s="34"/>
      <c r="BA58" s="34"/>
      <c r="BB58" s="34"/>
      <c r="BC58" s="86"/>
      <c r="BD58" s="38"/>
      <c r="BF58" s="25"/>
      <c r="BG58" s="64"/>
      <c r="BH58" s="38"/>
      <c r="BI58" s="38"/>
      <c r="BJ58" s="38"/>
      <c r="BK58" s="38"/>
      <c r="BL58" s="32"/>
      <c r="BM58" s="38"/>
      <c r="BN58" s="32"/>
      <c r="BO58" s="39"/>
      <c r="BP58" s="39"/>
      <c r="BQ58" s="38"/>
      <c r="BR58" s="32"/>
      <c r="BS58" s="34"/>
      <c r="BT58" s="34"/>
      <c r="BU58" s="34"/>
      <c r="BV58" s="86"/>
      <c r="BW58" s="38"/>
      <c r="BY58" s="25"/>
      <c r="BZ58" s="64"/>
      <c r="CA58" s="38"/>
      <c r="CB58" s="38"/>
      <c r="CC58" s="38"/>
      <c r="CD58" s="38"/>
      <c r="CE58" s="32"/>
      <c r="CF58" s="38"/>
      <c r="CG58" s="32"/>
      <c r="CH58" s="39"/>
      <c r="CI58" s="39"/>
      <c r="CJ58" s="38"/>
      <c r="CK58" s="32"/>
      <c r="CL58" s="34"/>
      <c r="CM58" s="34"/>
      <c r="CN58" s="34"/>
      <c r="CO58" s="86"/>
      <c r="CP58" s="38"/>
      <c r="CR58" s="25"/>
      <c r="CS58" s="64"/>
      <c r="CT58" s="38"/>
      <c r="CU58" s="38"/>
      <c r="CV58" s="38"/>
      <c r="CW58" s="38"/>
      <c r="CX58" s="32"/>
      <c r="CY58" s="38"/>
      <c r="CZ58" s="32"/>
      <c r="DA58" s="39"/>
      <c r="DB58" s="39"/>
      <c r="DC58" s="38"/>
      <c r="DD58" s="32"/>
      <c r="DE58" s="34"/>
      <c r="DF58" s="34"/>
      <c r="DG58" s="34"/>
      <c r="DH58" s="86"/>
      <c r="DI58" s="38"/>
      <c r="DK58" s="25"/>
      <c r="DL58" s="64"/>
      <c r="DM58" s="38"/>
      <c r="DN58" s="38"/>
      <c r="DO58" s="38"/>
      <c r="DP58" s="38"/>
      <c r="DQ58" s="32"/>
      <c r="DR58" s="38"/>
      <c r="DS58" s="32"/>
      <c r="DT58" s="39"/>
      <c r="DU58" s="39"/>
      <c r="DV58" s="38"/>
      <c r="DW58" s="32"/>
      <c r="DX58" s="34"/>
      <c r="DY58" s="34"/>
      <c r="DZ58" s="34"/>
      <c r="EA58" s="86"/>
      <c r="EB58" s="38"/>
      <c r="ED58" s="25"/>
      <c r="EE58" s="64"/>
      <c r="EF58" s="38"/>
      <c r="EG58" s="38"/>
      <c r="EH58" s="38"/>
      <c r="EI58" s="38"/>
      <c r="EJ58" s="32"/>
      <c r="EK58" s="38"/>
      <c r="EL58" s="32"/>
      <c r="EM58" s="39"/>
      <c r="EN58" s="39"/>
      <c r="EO58" s="38"/>
      <c r="EP58" s="32"/>
      <c r="EQ58" s="34"/>
      <c r="ER58" s="34"/>
      <c r="ES58" s="34"/>
      <c r="ET58" s="86"/>
      <c r="EU58" s="38"/>
      <c r="EW58" s="25"/>
      <c r="EX58" s="64"/>
      <c r="EY58" s="38"/>
      <c r="EZ58" s="38"/>
      <c r="FA58" s="38"/>
      <c r="FB58" s="38"/>
      <c r="FC58" s="32"/>
      <c r="FD58" s="38"/>
      <c r="FE58" s="32"/>
      <c r="FF58" s="39"/>
      <c r="FG58" s="39"/>
      <c r="FH58" s="38"/>
      <c r="FI58" s="32"/>
      <c r="FJ58" s="34"/>
      <c r="FK58" s="34"/>
      <c r="FL58" s="34"/>
      <c r="FM58" s="86"/>
      <c r="FN58" s="38"/>
      <c r="FP58" s="25"/>
      <c r="FQ58" s="64"/>
      <c r="FR58" s="38"/>
      <c r="FS58" s="38"/>
      <c r="FT58" s="38"/>
      <c r="FU58" s="38"/>
      <c r="FV58" s="32"/>
      <c r="FW58" s="38"/>
      <c r="FX58" s="32"/>
      <c r="FY58" s="39"/>
      <c r="FZ58" s="39"/>
      <c r="GA58" s="38"/>
      <c r="GB58" s="32"/>
      <c r="GC58" s="34"/>
      <c r="GD58" s="34"/>
      <c r="GE58" s="34"/>
      <c r="GF58" s="86"/>
      <c r="GG58" s="38"/>
      <c r="GI58" s="25"/>
      <c r="GJ58" s="64"/>
      <c r="GK58" s="38"/>
      <c r="GL58" s="38"/>
      <c r="GM58" s="38"/>
      <c r="GN58" s="38"/>
      <c r="GO58" s="32"/>
      <c r="GP58" s="38"/>
      <c r="GQ58" s="32"/>
      <c r="GR58" s="39"/>
      <c r="GS58" s="39"/>
      <c r="GT58" s="38"/>
      <c r="GU58" s="32"/>
      <c r="GV58" s="34"/>
      <c r="GW58" s="34"/>
      <c r="GX58" s="34"/>
      <c r="GY58" s="86"/>
      <c r="GZ58" s="38"/>
      <c r="HB58" s="25"/>
      <c r="HC58" s="64" t="s">
        <v>37</v>
      </c>
      <c r="HD58" s="38">
        <f>SUM(HD56:HD57)</f>
        <v>717</v>
      </c>
      <c r="HE58" s="38">
        <f t="shared" ref="HE58:HG58" si="67">SUM(HE56:HE57)</f>
        <v>229</v>
      </c>
      <c r="HF58" s="38">
        <f t="shared" si="67"/>
        <v>488</v>
      </c>
      <c r="HG58" s="38">
        <f t="shared" si="67"/>
        <v>720</v>
      </c>
      <c r="HH58" s="32">
        <f>(HH56*HS56+HH57*HS57)/HS58</f>
        <v>0</v>
      </c>
      <c r="HI58" s="38">
        <f t="shared" ref="HI58" si="68">SUM(HI56:HI57)</f>
        <v>0</v>
      </c>
      <c r="HJ58" s="32">
        <f>(HJ56*HS56+HJ57*HS57)/HS58</f>
        <v>0</v>
      </c>
      <c r="HK58" s="39">
        <f>SUM(HK56:HK57)</f>
        <v>3</v>
      </c>
      <c r="HL58" s="39">
        <f>(HL56*HS56+HL57*HS57)/HS58</f>
        <v>0.41666666666666669</v>
      </c>
      <c r="HM58" s="38">
        <f t="shared" ref="HM58" si="69">SUM(HM56:HM57)</f>
        <v>0</v>
      </c>
      <c r="HN58" s="32">
        <f>(HN56*HS56+HN57*HS57)/HS58</f>
        <v>99.583333333333329</v>
      </c>
      <c r="HO58" s="34">
        <f>(HO56*HS56+HO57*HS57)/HS58</f>
        <v>99.583333333333329</v>
      </c>
      <c r="HP58" s="34">
        <f>(HP56*HS56+HP57*HS57)/HS58</f>
        <v>0</v>
      </c>
      <c r="HQ58" s="34" t="e">
        <f>(HQ56*HS56+HQ57*HS57)/HS58</f>
        <v>#DIV/0!</v>
      </c>
      <c r="HR58" s="86">
        <f>SUM(HR56:HR57)</f>
        <v>12327</v>
      </c>
      <c r="HS58" s="38">
        <f>SUM(HS56:HS57)</f>
        <v>53.829694323144103</v>
      </c>
    </row>
    <row r="59" spans="1:227" x14ac:dyDescent="0.3">
      <c r="A59" s="16"/>
      <c r="B59" s="78"/>
      <c r="C59" s="13"/>
      <c r="D59" s="13"/>
      <c r="E59" s="13"/>
      <c r="F59" s="13"/>
      <c r="G59" s="13"/>
      <c r="H59" s="13"/>
      <c r="I59" s="13"/>
      <c r="J59" s="13"/>
      <c r="K59" s="13"/>
      <c r="L59" s="15"/>
      <c r="M59" s="13"/>
      <c r="N59" s="13"/>
      <c r="O59" s="15"/>
      <c r="P59" s="13"/>
      <c r="Q59" s="95"/>
      <c r="R59" s="95"/>
      <c r="T59" s="16"/>
      <c r="U59" s="78"/>
      <c r="V59" s="13"/>
      <c r="W59" s="13"/>
      <c r="X59" s="13"/>
      <c r="Y59" s="13"/>
      <c r="Z59" s="13"/>
      <c r="AA59" s="13"/>
      <c r="AB59" s="13"/>
      <c r="AC59" s="13"/>
      <c r="AD59" s="13"/>
      <c r="AE59" s="15"/>
      <c r="AF59" s="13"/>
      <c r="AG59" s="13"/>
      <c r="AH59" s="15"/>
      <c r="AI59" s="13"/>
      <c r="AJ59" s="95"/>
      <c r="AK59" s="95"/>
      <c r="AM59" s="16"/>
      <c r="AN59" s="78"/>
      <c r="AO59" s="13"/>
      <c r="AP59" s="13"/>
      <c r="AQ59" s="13"/>
      <c r="AR59" s="13"/>
      <c r="AS59" s="13"/>
      <c r="AT59" s="13"/>
      <c r="AU59" s="13"/>
      <c r="AV59" s="13"/>
      <c r="AW59" s="13"/>
      <c r="AX59" s="15"/>
      <c r="AY59" s="13"/>
      <c r="AZ59" s="13"/>
      <c r="BA59" s="15"/>
      <c r="BB59" s="13"/>
      <c r="BC59" s="95"/>
      <c r="BD59" s="95"/>
      <c r="BF59" s="16"/>
      <c r="BG59" s="78"/>
      <c r="BH59" s="13"/>
      <c r="BI59" s="13"/>
      <c r="BJ59" s="13"/>
      <c r="BK59" s="13"/>
      <c r="BL59" s="13"/>
      <c r="BM59" s="13"/>
      <c r="BN59" s="13"/>
      <c r="BO59" s="13"/>
      <c r="BP59" s="13"/>
      <c r="BQ59" s="15"/>
      <c r="BR59" s="13"/>
      <c r="BS59" s="13"/>
      <c r="BT59" s="15"/>
      <c r="BU59" s="13"/>
      <c r="BV59" s="95"/>
      <c r="BW59" s="95"/>
      <c r="BY59" s="16"/>
      <c r="BZ59" s="78"/>
      <c r="CA59" s="13"/>
      <c r="CB59" s="13"/>
      <c r="CC59" s="13"/>
      <c r="CD59" s="13"/>
      <c r="CE59" s="13"/>
      <c r="CF59" s="13"/>
      <c r="CG59" s="13"/>
      <c r="CH59" s="13"/>
      <c r="CI59" s="13"/>
      <c r="CJ59" s="15"/>
      <c r="CK59" s="13"/>
      <c r="CL59" s="13"/>
      <c r="CM59" s="15"/>
      <c r="CN59" s="13"/>
      <c r="CO59" s="95"/>
      <c r="CP59" s="95"/>
      <c r="CR59" s="16"/>
      <c r="CS59" s="78"/>
      <c r="CT59" s="13"/>
      <c r="CU59" s="13"/>
      <c r="CV59" s="13"/>
      <c r="CW59" s="13"/>
      <c r="CX59" s="13"/>
      <c r="CY59" s="13"/>
      <c r="CZ59" s="13"/>
      <c r="DA59" s="13"/>
      <c r="DB59" s="13"/>
      <c r="DC59" s="15"/>
      <c r="DD59" s="13"/>
      <c r="DE59" s="13"/>
      <c r="DF59" s="15"/>
      <c r="DG59" s="13"/>
      <c r="DH59" s="95"/>
      <c r="DI59" s="95"/>
      <c r="DK59" s="16"/>
      <c r="DL59" s="78"/>
      <c r="DM59" s="13"/>
      <c r="DN59" s="13"/>
      <c r="DO59" s="13"/>
      <c r="DP59" s="13"/>
      <c r="DQ59" s="13"/>
      <c r="DR59" s="13"/>
      <c r="DS59" s="13"/>
      <c r="DT59" s="13"/>
      <c r="DU59" s="13"/>
      <c r="DV59" s="15"/>
      <c r="DW59" s="13"/>
      <c r="DX59" s="13"/>
      <c r="DY59" s="15"/>
      <c r="DZ59" s="13"/>
      <c r="EA59" s="95"/>
      <c r="EB59" s="95"/>
      <c r="ED59" s="16"/>
      <c r="EE59" s="78"/>
      <c r="EF59" s="13"/>
      <c r="EG59" s="13"/>
      <c r="EH59" s="13"/>
      <c r="EI59" s="13"/>
      <c r="EJ59" s="13"/>
      <c r="EK59" s="13"/>
      <c r="EL59" s="13"/>
      <c r="EM59" s="13"/>
      <c r="EN59" s="13"/>
      <c r="EO59" s="15"/>
      <c r="EP59" s="13"/>
      <c r="EQ59" s="13"/>
      <c r="ER59" s="15"/>
      <c r="ES59" s="13"/>
      <c r="ET59" s="95"/>
      <c r="EU59" s="95"/>
      <c r="EW59" s="16"/>
      <c r="EX59" s="78"/>
      <c r="EY59" s="13"/>
      <c r="EZ59" s="13"/>
      <c r="FA59" s="13"/>
      <c r="FB59" s="13"/>
      <c r="FC59" s="13"/>
      <c r="FD59" s="13"/>
      <c r="FE59" s="13"/>
      <c r="FF59" s="13"/>
      <c r="FG59" s="13"/>
      <c r="FH59" s="15"/>
      <c r="FI59" s="13"/>
      <c r="FJ59" s="13"/>
      <c r="FK59" s="15"/>
      <c r="FL59" s="13"/>
      <c r="FM59" s="95"/>
      <c r="FN59" s="95"/>
      <c r="FP59" s="16"/>
      <c r="FQ59" s="78"/>
      <c r="FR59" s="13"/>
      <c r="FS59" s="13"/>
      <c r="FT59" s="13"/>
      <c r="FU59" s="13"/>
      <c r="FV59" s="13"/>
      <c r="FW59" s="13"/>
      <c r="FX59" s="13"/>
      <c r="FY59" s="13"/>
      <c r="FZ59" s="13"/>
      <c r="GA59" s="15"/>
      <c r="GB59" s="13"/>
      <c r="GC59" s="13"/>
      <c r="GD59" s="15"/>
      <c r="GE59" s="13"/>
      <c r="GF59" s="95"/>
      <c r="GG59" s="95"/>
      <c r="GI59" s="16"/>
      <c r="GJ59" s="78"/>
      <c r="GK59" s="13"/>
      <c r="GL59" s="13"/>
      <c r="GM59" s="13"/>
      <c r="GN59" s="13"/>
      <c r="GO59" s="13"/>
      <c r="GP59" s="13"/>
      <c r="GQ59" s="13"/>
      <c r="GR59" s="13"/>
      <c r="GS59" s="13"/>
      <c r="GT59" s="15"/>
      <c r="GU59" s="13"/>
      <c r="GV59" s="13"/>
      <c r="GW59" s="15"/>
      <c r="GX59" s="13"/>
      <c r="GY59" s="95"/>
      <c r="GZ59" s="95"/>
      <c r="HB59" s="16" t="s">
        <v>66</v>
      </c>
      <c r="HC59" s="78" t="s">
        <v>67</v>
      </c>
      <c r="HD59" s="13">
        <f>[2]DISP_JUN!$D$131</f>
        <v>713</v>
      </c>
      <c r="HE59" s="13">
        <f>[2]DISP_JUN!$E$131</f>
        <v>368</v>
      </c>
      <c r="HF59" s="13">
        <f>[2]DISP_JUN!$F$131</f>
        <v>345</v>
      </c>
      <c r="HG59" s="13">
        <f>[2]DISP_JUN!$G$131</f>
        <v>0</v>
      </c>
      <c r="HH59" s="13">
        <f>(HG59/$HC$4)*100</f>
        <v>0</v>
      </c>
      <c r="HI59" s="13">
        <f>[2]DISP_JUN!$H$131</f>
        <v>7</v>
      </c>
      <c r="HJ59" s="13">
        <f>(HI59/$HC$4)*100</f>
        <v>0.97222222222222221</v>
      </c>
      <c r="HK59" s="13">
        <f>[2]DISP_JUN!$I$131</f>
        <v>0</v>
      </c>
      <c r="HL59" s="13">
        <f>(HK59/$HC$4)*100</f>
        <v>0</v>
      </c>
      <c r="HM59" s="15"/>
      <c r="HN59" s="13">
        <f>(HD59/$HC$4)*100</f>
        <v>99.027777777777786</v>
      </c>
      <c r="HO59" s="13">
        <f>((HD59-HM59)/$HC$4)*100</f>
        <v>99.027777777777786</v>
      </c>
      <c r="HP59" s="15">
        <f t="shared" ref="HP59:HP62" si="70">IF((AND(HE59=0,HG59=0)),0,(HG59+HM59)/(HE59+HG59)*100)</f>
        <v>0</v>
      </c>
      <c r="HQ59" s="13">
        <f>(HR59/($HC$4*HS59))*100</f>
        <v>51.111111111111107</v>
      </c>
      <c r="HR59" s="95">
        <f>[2]DISP_JUN!$M$131</f>
        <v>15428.6</v>
      </c>
      <c r="HS59" s="95">
        <f>[2]DISP_JUN!$O$131</f>
        <v>41.92554347826087</v>
      </c>
    </row>
    <row r="60" spans="1:227" x14ac:dyDescent="0.3">
      <c r="A60" s="15"/>
      <c r="B60" s="78"/>
      <c r="C60" s="13"/>
      <c r="D60" s="13"/>
      <c r="E60" s="13"/>
      <c r="F60" s="13"/>
      <c r="G60" s="13"/>
      <c r="H60" s="13"/>
      <c r="I60" s="13"/>
      <c r="J60" s="13"/>
      <c r="K60" s="13"/>
      <c r="L60" s="15"/>
      <c r="M60" s="13"/>
      <c r="N60" s="13"/>
      <c r="O60" s="15"/>
      <c r="P60" s="13"/>
      <c r="Q60" s="95"/>
      <c r="R60" s="95"/>
      <c r="T60" s="15"/>
      <c r="U60" s="78"/>
      <c r="V60" s="13"/>
      <c r="W60" s="13"/>
      <c r="X60" s="13"/>
      <c r="Y60" s="13"/>
      <c r="Z60" s="13"/>
      <c r="AA60" s="13"/>
      <c r="AB60" s="13"/>
      <c r="AC60" s="13"/>
      <c r="AD60" s="13"/>
      <c r="AE60" s="15"/>
      <c r="AF60" s="13"/>
      <c r="AG60" s="13"/>
      <c r="AH60" s="15"/>
      <c r="AI60" s="13"/>
      <c r="AJ60" s="95"/>
      <c r="AK60" s="95"/>
      <c r="AM60" s="15"/>
      <c r="AN60" s="78"/>
      <c r="AO60" s="13"/>
      <c r="AP60" s="13"/>
      <c r="AQ60" s="13"/>
      <c r="AR60" s="13"/>
      <c r="AS60" s="13"/>
      <c r="AT60" s="13"/>
      <c r="AU60" s="13"/>
      <c r="AV60" s="13"/>
      <c r="AW60" s="13"/>
      <c r="AX60" s="15"/>
      <c r="AY60" s="13"/>
      <c r="AZ60" s="13"/>
      <c r="BA60" s="15"/>
      <c r="BB60" s="13"/>
      <c r="BC60" s="95"/>
      <c r="BD60" s="95"/>
      <c r="BF60" s="15"/>
      <c r="BG60" s="78"/>
      <c r="BH60" s="13"/>
      <c r="BI60" s="13"/>
      <c r="BJ60" s="13"/>
      <c r="BK60" s="13"/>
      <c r="BL60" s="13"/>
      <c r="BM60" s="13"/>
      <c r="BN60" s="13"/>
      <c r="BO60" s="13"/>
      <c r="BP60" s="13"/>
      <c r="BQ60" s="15"/>
      <c r="BR60" s="13"/>
      <c r="BS60" s="13"/>
      <c r="BT60" s="15"/>
      <c r="BU60" s="13"/>
      <c r="BV60" s="95"/>
      <c r="BW60" s="95"/>
      <c r="BY60" s="15"/>
      <c r="BZ60" s="78"/>
      <c r="CA60" s="13"/>
      <c r="CB60" s="13"/>
      <c r="CC60" s="13"/>
      <c r="CD60" s="13"/>
      <c r="CE60" s="13"/>
      <c r="CF60" s="13"/>
      <c r="CG60" s="13"/>
      <c r="CH60" s="13"/>
      <c r="CI60" s="13"/>
      <c r="CJ60" s="15"/>
      <c r="CK60" s="13"/>
      <c r="CL60" s="13"/>
      <c r="CM60" s="15"/>
      <c r="CN60" s="13"/>
      <c r="CO60" s="95"/>
      <c r="CP60" s="95"/>
      <c r="CR60" s="15"/>
      <c r="CS60" s="78"/>
      <c r="CT60" s="13"/>
      <c r="CU60" s="13"/>
      <c r="CV60" s="13"/>
      <c r="CW60" s="13"/>
      <c r="CX60" s="13"/>
      <c r="CY60" s="13"/>
      <c r="CZ60" s="13"/>
      <c r="DA60" s="13"/>
      <c r="DB60" s="13"/>
      <c r="DC60" s="15"/>
      <c r="DD60" s="13"/>
      <c r="DE60" s="13"/>
      <c r="DF60" s="15"/>
      <c r="DG60" s="13"/>
      <c r="DH60" s="95"/>
      <c r="DI60" s="95"/>
      <c r="DK60" s="15"/>
      <c r="DL60" s="78"/>
      <c r="DM60" s="13"/>
      <c r="DN60" s="13"/>
      <c r="DO60" s="13"/>
      <c r="DP60" s="13"/>
      <c r="DQ60" s="13"/>
      <c r="DR60" s="13"/>
      <c r="DS60" s="13"/>
      <c r="DT60" s="13"/>
      <c r="DU60" s="13"/>
      <c r="DV60" s="15"/>
      <c r="DW60" s="13"/>
      <c r="DX60" s="13"/>
      <c r="DY60" s="15"/>
      <c r="DZ60" s="13"/>
      <c r="EA60" s="95"/>
      <c r="EB60" s="95"/>
      <c r="ED60" s="15"/>
      <c r="EE60" s="78"/>
      <c r="EF60" s="13"/>
      <c r="EG60" s="13"/>
      <c r="EH60" s="13"/>
      <c r="EI60" s="13"/>
      <c r="EJ60" s="13"/>
      <c r="EK60" s="13"/>
      <c r="EL60" s="13"/>
      <c r="EM60" s="13"/>
      <c r="EN60" s="13"/>
      <c r="EO60" s="15"/>
      <c r="EP60" s="13"/>
      <c r="EQ60" s="13"/>
      <c r="ER60" s="15"/>
      <c r="ES60" s="13"/>
      <c r="ET60" s="95"/>
      <c r="EU60" s="95"/>
      <c r="EW60" s="15"/>
      <c r="EX60" s="78"/>
      <c r="EY60" s="13"/>
      <c r="EZ60" s="13"/>
      <c r="FA60" s="13"/>
      <c r="FB60" s="13"/>
      <c r="FC60" s="13"/>
      <c r="FD60" s="13"/>
      <c r="FE60" s="13"/>
      <c r="FF60" s="13"/>
      <c r="FG60" s="13"/>
      <c r="FH60" s="15"/>
      <c r="FI60" s="13"/>
      <c r="FJ60" s="13"/>
      <c r="FK60" s="15"/>
      <c r="FL60" s="13"/>
      <c r="FM60" s="95"/>
      <c r="FN60" s="95"/>
      <c r="FP60" s="15"/>
      <c r="FQ60" s="78"/>
      <c r="FR60" s="13"/>
      <c r="FS60" s="13"/>
      <c r="FT60" s="13"/>
      <c r="FU60" s="13"/>
      <c r="FV60" s="13"/>
      <c r="FW60" s="13"/>
      <c r="FX60" s="13"/>
      <c r="FY60" s="13"/>
      <c r="FZ60" s="13"/>
      <c r="GA60" s="15"/>
      <c r="GB60" s="13"/>
      <c r="GC60" s="13"/>
      <c r="GD60" s="15"/>
      <c r="GE60" s="13"/>
      <c r="GF60" s="95"/>
      <c r="GG60" s="95"/>
      <c r="GI60" s="15"/>
      <c r="GJ60" s="78"/>
      <c r="GK60" s="13"/>
      <c r="GL60" s="13"/>
      <c r="GM60" s="13"/>
      <c r="GN60" s="13"/>
      <c r="GO60" s="13"/>
      <c r="GP60" s="13"/>
      <c r="GQ60" s="13"/>
      <c r="GR60" s="13"/>
      <c r="GS60" s="13"/>
      <c r="GT60" s="15"/>
      <c r="GU60" s="13"/>
      <c r="GV60" s="13"/>
      <c r="GW60" s="15"/>
      <c r="GX60" s="13"/>
      <c r="GY60" s="95"/>
      <c r="GZ60" s="95"/>
      <c r="HB60" s="15"/>
      <c r="HC60" s="78" t="s">
        <v>64</v>
      </c>
      <c r="HD60" s="13">
        <f>[2]DISP_JUN!$D$132</f>
        <v>0</v>
      </c>
      <c r="HE60" s="13">
        <f>[2]DISP_JUN!$E$132</f>
        <v>0</v>
      </c>
      <c r="HF60" s="13">
        <f>[2]DISP_JUN!$F$132</f>
        <v>0</v>
      </c>
      <c r="HG60" s="13">
        <f>[2]DISP_JUN!$G$132</f>
        <v>0</v>
      </c>
      <c r="HH60" s="13">
        <f>(HG60/$HC$4)*100</f>
        <v>0</v>
      </c>
      <c r="HI60" s="13">
        <f>[2]DISP_JUN!$H$132</f>
        <v>0</v>
      </c>
      <c r="HJ60" s="13">
        <f>(HI60/$HC$4)*100</f>
        <v>0</v>
      </c>
      <c r="HK60" s="13">
        <f>[2]DISP_JUN!$I$132</f>
        <v>0</v>
      </c>
      <c r="HL60" s="13">
        <f>(HK60/$HC$4)*100</f>
        <v>0</v>
      </c>
      <c r="HM60" s="15"/>
      <c r="HN60" s="13">
        <f>(HD60/$HC$4)*100</f>
        <v>0</v>
      </c>
      <c r="HO60" s="13">
        <f>((HD60-HM60)/$HC$4)*100</f>
        <v>0</v>
      </c>
      <c r="HP60" s="15">
        <f t="shared" si="70"/>
        <v>0</v>
      </c>
      <c r="HQ60" s="13" t="e">
        <f>(HR60/($HC$4*HS60))*100</f>
        <v>#DIV/0!</v>
      </c>
      <c r="HR60" s="95">
        <f>[2]DISP_JUN!$M$132</f>
        <v>0</v>
      </c>
      <c r="HS60" s="95">
        <f>[2]DISP_JUN!$O$132</f>
        <v>0</v>
      </c>
    </row>
    <row r="61" spans="1:227" x14ac:dyDescent="0.3">
      <c r="A61" s="15"/>
      <c r="B61" s="15"/>
      <c r="C61" s="13"/>
      <c r="D61" s="13"/>
      <c r="E61" s="13"/>
      <c r="F61" s="13"/>
      <c r="G61" s="13"/>
      <c r="H61" s="13"/>
      <c r="I61" s="13"/>
      <c r="J61" s="13"/>
      <c r="K61" s="13"/>
      <c r="L61" s="15"/>
      <c r="M61" s="13"/>
      <c r="N61" s="13"/>
      <c r="O61" s="13"/>
      <c r="P61" s="13"/>
      <c r="Q61" s="95"/>
      <c r="R61" s="95"/>
      <c r="T61" s="15"/>
      <c r="U61" s="15"/>
      <c r="V61" s="13"/>
      <c r="W61" s="13"/>
      <c r="X61" s="13"/>
      <c r="Y61" s="13"/>
      <c r="Z61" s="13"/>
      <c r="AA61" s="13"/>
      <c r="AB61" s="13"/>
      <c r="AC61" s="13"/>
      <c r="AD61" s="13"/>
      <c r="AE61" s="15"/>
      <c r="AF61" s="13"/>
      <c r="AG61" s="13"/>
      <c r="AH61" s="13"/>
      <c r="AI61" s="13"/>
      <c r="AJ61" s="95"/>
      <c r="AK61" s="95"/>
      <c r="AM61" s="15"/>
      <c r="AN61" s="15"/>
      <c r="AO61" s="13"/>
      <c r="AP61" s="13"/>
      <c r="AQ61" s="13"/>
      <c r="AR61" s="13"/>
      <c r="AS61" s="13"/>
      <c r="AT61" s="13"/>
      <c r="AU61" s="13"/>
      <c r="AV61" s="13"/>
      <c r="AW61" s="13"/>
      <c r="AX61" s="15"/>
      <c r="AY61" s="13"/>
      <c r="AZ61" s="13"/>
      <c r="BA61" s="13"/>
      <c r="BB61" s="13"/>
      <c r="BC61" s="95"/>
      <c r="BD61" s="95"/>
      <c r="BF61" s="15"/>
      <c r="BG61" s="15"/>
      <c r="BH61" s="13"/>
      <c r="BI61" s="13"/>
      <c r="BJ61" s="13"/>
      <c r="BK61" s="13"/>
      <c r="BL61" s="13"/>
      <c r="BM61" s="13"/>
      <c r="BN61" s="13"/>
      <c r="BO61" s="13"/>
      <c r="BP61" s="13"/>
      <c r="BQ61" s="15"/>
      <c r="BR61" s="13"/>
      <c r="BS61" s="13"/>
      <c r="BT61" s="13"/>
      <c r="BU61" s="13"/>
      <c r="BV61" s="95"/>
      <c r="BW61" s="95"/>
      <c r="BY61" s="15"/>
      <c r="BZ61" s="15"/>
      <c r="CA61" s="13"/>
      <c r="CB61" s="13"/>
      <c r="CC61" s="13"/>
      <c r="CD61" s="13"/>
      <c r="CE61" s="13"/>
      <c r="CF61" s="13"/>
      <c r="CG61" s="13"/>
      <c r="CH61" s="13"/>
      <c r="CI61" s="13"/>
      <c r="CJ61" s="15"/>
      <c r="CK61" s="13"/>
      <c r="CL61" s="13"/>
      <c r="CM61" s="13"/>
      <c r="CN61" s="13"/>
      <c r="CO61" s="95"/>
      <c r="CP61" s="95"/>
      <c r="CR61" s="15"/>
      <c r="CS61" s="15"/>
      <c r="CT61" s="13"/>
      <c r="CU61" s="13"/>
      <c r="CV61" s="13"/>
      <c r="CW61" s="13"/>
      <c r="CX61" s="13"/>
      <c r="CY61" s="13"/>
      <c r="CZ61" s="13"/>
      <c r="DA61" s="13"/>
      <c r="DB61" s="13"/>
      <c r="DC61" s="15"/>
      <c r="DD61" s="13"/>
      <c r="DE61" s="13"/>
      <c r="DF61" s="13"/>
      <c r="DG61" s="13"/>
      <c r="DH61" s="95"/>
      <c r="DI61" s="95"/>
      <c r="DK61" s="15"/>
      <c r="DL61" s="15"/>
      <c r="DM61" s="13"/>
      <c r="DN61" s="13"/>
      <c r="DO61" s="13"/>
      <c r="DP61" s="13"/>
      <c r="DQ61" s="13"/>
      <c r="DR61" s="13"/>
      <c r="DS61" s="13"/>
      <c r="DT61" s="13"/>
      <c r="DU61" s="13"/>
      <c r="DV61" s="15"/>
      <c r="DW61" s="13"/>
      <c r="DX61" s="13"/>
      <c r="DY61" s="13"/>
      <c r="DZ61" s="13"/>
      <c r="EA61" s="95"/>
      <c r="EB61" s="95"/>
      <c r="ED61" s="15"/>
      <c r="EE61" s="15"/>
      <c r="EF61" s="13"/>
      <c r="EG61" s="13"/>
      <c r="EH61" s="13"/>
      <c r="EI61" s="13"/>
      <c r="EJ61" s="13"/>
      <c r="EK61" s="13"/>
      <c r="EL61" s="13"/>
      <c r="EM61" s="13"/>
      <c r="EN61" s="13"/>
      <c r="EO61" s="15"/>
      <c r="EP61" s="13"/>
      <c r="EQ61" s="13"/>
      <c r="ER61" s="13"/>
      <c r="ES61" s="13"/>
      <c r="ET61" s="95"/>
      <c r="EU61" s="95"/>
      <c r="EW61" s="15"/>
      <c r="EX61" s="15"/>
      <c r="EY61" s="13"/>
      <c r="EZ61" s="13"/>
      <c r="FA61" s="13"/>
      <c r="FB61" s="13"/>
      <c r="FC61" s="13"/>
      <c r="FD61" s="13"/>
      <c r="FE61" s="13"/>
      <c r="FF61" s="13"/>
      <c r="FG61" s="13"/>
      <c r="FH61" s="15"/>
      <c r="FI61" s="13"/>
      <c r="FJ61" s="13"/>
      <c r="FK61" s="13"/>
      <c r="FL61" s="13"/>
      <c r="FM61" s="95"/>
      <c r="FN61" s="95"/>
      <c r="FP61" s="15"/>
      <c r="FQ61" s="15"/>
      <c r="FR61" s="13"/>
      <c r="FS61" s="13"/>
      <c r="FT61" s="13"/>
      <c r="FU61" s="13"/>
      <c r="FV61" s="13"/>
      <c r="FW61" s="13"/>
      <c r="FX61" s="13"/>
      <c r="FY61" s="13"/>
      <c r="FZ61" s="13"/>
      <c r="GA61" s="15"/>
      <c r="GB61" s="13"/>
      <c r="GC61" s="13"/>
      <c r="GD61" s="13"/>
      <c r="GE61" s="13"/>
      <c r="GF61" s="95"/>
      <c r="GG61" s="95"/>
      <c r="GI61" s="15"/>
      <c r="GJ61" s="15"/>
      <c r="GK61" s="13"/>
      <c r="GL61" s="13"/>
      <c r="GM61" s="13"/>
      <c r="GN61" s="13"/>
      <c r="GO61" s="13"/>
      <c r="GP61" s="13"/>
      <c r="GQ61" s="13"/>
      <c r="GR61" s="13"/>
      <c r="GS61" s="13"/>
      <c r="GT61" s="15"/>
      <c r="GU61" s="13"/>
      <c r="GV61" s="13"/>
      <c r="GW61" s="13"/>
      <c r="GX61" s="13"/>
      <c r="GY61" s="95"/>
      <c r="GZ61" s="95"/>
      <c r="HB61" s="15"/>
      <c r="HC61" s="15">
        <v>3</v>
      </c>
      <c r="HD61" s="13">
        <f>[2]DISP_JUN!$D$133</f>
        <v>720</v>
      </c>
      <c r="HE61" s="13">
        <f>[2]DISP_JUN!$E$133</f>
        <v>339</v>
      </c>
      <c r="HF61" s="13">
        <f>[2]DISP_JUN!$F$133</f>
        <v>381</v>
      </c>
      <c r="HG61" s="13">
        <f>[2]DISP_JUN!$G$133</f>
        <v>0</v>
      </c>
      <c r="HH61" s="13">
        <f>(HG61/$HC$4)*100</f>
        <v>0</v>
      </c>
      <c r="HI61" s="13">
        <f>[2]DISP_JUN!$H$133</f>
        <v>0</v>
      </c>
      <c r="HJ61" s="13">
        <f>(HI61/$HC$4)*100</f>
        <v>0</v>
      </c>
      <c r="HK61" s="13">
        <f>[2]DISP_JUN!$I$133</f>
        <v>0</v>
      </c>
      <c r="HL61" s="13">
        <f>(HK61/$HC$4)*100</f>
        <v>0</v>
      </c>
      <c r="HM61" s="15"/>
      <c r="HN61" s="13">
        <f>(HD61/$HC$4)*100</f>
        <v>100</v>
      </c>
      <c r="HO61" s="13">
        <f>((HD61-HM61)/$HC$4)*100</f>
        <v>100</v>
      </c>
      <c r="HP61" s="13">
        <f t="shared" si="70"/>
        <v>0</v>
      </c>
      <c r="HQ61" s="13">
        <f>(HR61/($HC$4*HS61))*100</f>
        <v>47.083333333333336</v>
      </c>
      <c r="HR61" s="95">
        <f>[2]DISP_JUN!$M$133</f>
        <v>14223.3</v>
      </c>
      <c r="HS61" s="95">
        <f>[2]DISP_JUN!$O$133</f>
        <v>41.95663716814159</v>
      </c>
    </row>
    <row r="62" spans="1:227" x14ac:dyDescent="0.3">
      <c r="A62" s="15"/>
      <c r="B62" s="15"/>
      <c r="C62" s="13"/>
      <c r="D62" s="13"/>
      <c r="E62" s="13"/>
      <c r="F62" s="13"/>
      <c r="G62" s="13"/>
      <c r="H62" s="13"/>
      <c r="I62" s="13"/>
      <c r="J62" s="13"/>
      <c r="K62" s="13"/>
      <c r="L62" s="15"/>
      <c r="M62" s="13"/>
      <c r="N62" s="13"/>
      <c r="O62" s="13"/>
      <c r="P62" s="13"/>
      <c r="Q62" s="95"/>
      <c r="R62" s="95"/>
      <c r="T62" s="15"/>
      <c r="U62" s="15"/>
      <c r="V62" s="13"/>
      <c r="W62" s="13"/>
      <c r="X62" s="13"/>
      <c r="Y62" s="13"/>
      <c r="Z62" s="13"/>
      <c r="AA62" s="13"/>
      <c r="AB62" s="13"/>
      <c r="AC62" s="13"/>
      <c r="AD62" s="13"/>
      <c r="AE62" s="15"/>
      <c r="AF62" s="13"/>
      <c r="AG62" s="13"/>
      <c r="AH62" s="13"/>
      <c r="AI62" s="13"/>
      <c r="AJ62" s="95"/>
      <c r="AK62" s="95"/>
      <c r="AM62" s="15"/>
      <c r="AN62" s="15"/>
      <c r="AO62" s="13"/>
      <c r="AP62" s="13"/>
      <c r="AQ62" s="13"/>
      <c r="AR62" s="13"/>
      <c r="AS62" s="13"/>
      <c r="AT62" s="13"/>
      <c r="AU62" s="13"/>
      <c r="AV62" s="13"/>
      <c r="AW62" s="13"/>
      <c r="AX62" s="15"/>
      <c r="AY62" s="13"/>
      <c r="AZ62" s="13"/>
      <c r="BA62" s="13"/>
      <c r="BB62" s="13"/>
      <c r="BC62" s="95"/>
      <c r="BD62" s="95"/>
      <c r="BF62" s="15"/>
      <c r="BG62" s="15"/>
      <c r="BH62" s="13"/>
      <c r="BI62" s="13"/>
      <c r="BJ62" s="13"/>
      <c r="BK62" s="13"/>
      <c r="BL62" s="13"/>
      <c r="BM62" s="13"/>
      <c r="BN62" s="13"/>
      <c r="BO62" s="13"/>
      <c r="BP62" s="13"/>
      <c r="BQ62" s="15"/>
      <c r="BR62" s="13"/>
      <c r="BS62" s="13"/>
      <c r="BT62" s="13"/>
      <c r="BU62" s="13"/>
      <c r="BV62" s="95"/>
      <c r="BW62" s="95"/>
      <c r="BY62" s="15"/>
      <c r="BZ62" s="15"/>
      <c r="CA62" s="13"/>
      <c r="CB62" s="13"/>
      <c r="CC62" s="13"/>
      <c r="CD62" s="13"/>
      <c r="CE62" s="13"/>
      <c r="CF62" s="13"/>
      <c r="CG62" s="13"/>
      <c r="CH62" s="13"/>
      <c r="CI62" s="13"/>
      <c r="CJ62" s="15"/>
      <c r="CK62" s="13"/>
      <c r="CL62" s="13"/>
      <c r="CM62" s="13"/>
      <c r="CN62" s="13"/>
      <c r="CO62" s="95"/>
      <c r="CP62" s="95"/>
      <c r="CR62" s="15"/>
      <c r="CS62" s="15"/>
      <c r="CT62" s="13"/>
      <c r="CU62" s="13"/>
      <c r="CV62" s="13"/>
      <c r="CW62" s="13"/>
      <c r="CX62" s="13"/>
      <c r="CY62" s="13"/>
      <c r="CZ62" s="13"/>
      <c r="DA62" s="13"/>
      <c r="DB62" s="13"/>
      <c r="DC62" s="15"/>
      <c r="DD62" s="13"/>
      <c r="DE62" s="13"/>
      <c r="DF62" s="13"/>
      <c r="DG62" s="13"/>
      <c r="DH62" s="95"/>
      <c r="DI62" s="95"/>
      <c r="DK62" s="15"/>
      <c r="DL62" s="15"/>
      <c r="DM62" s="13"/>
      <c r="DN62" s="13"/>
      <c r="DO62" s="13"/>
      <c r="DP62" s="13"/>
      <c r="DQ62" s="13"/>
      <c r="DR62" s="13"/>
      <c r="DS62" s="13"/>
      <c r="DT62" s="13"/>
      <c r="DU62" s="13"/>
      <c r="DV62" s="15"/>
      <c r="DW62" s="13"/>
      <c r="DX62" s="13"/>
      <c r="DY62" s="13"/>
      <c r="DZ62" s="13"/>
      <c r="EA62" s="95"/>
      <c r="EB62" s="95"/>
      <c r="ED62" s="15"/>
      <c r="EE62" s="15"/>
      <c r="EF62" s="13"/>
      <c r="EG62" s="13"/>
      <c r="EH62" s="13"/>
      <c r="EI62" s="13"/>
      <c r="EJ62" s="13"/>
      <c r="EK62" s="13"/>
      <c r="EL62" s="13"/>
      <c r="EM62" s="13"/>
      <c r="EN62" s="13"/>
      <c r="EO62" s="15"/>
      <c r="EP62" s="13"/>
      <c r="EQ62" s="13"/>
      <c r="ER62" s="13"/>
      <c r="ES62" s="13"/>
      <c r="ET62" s="95"/>
      <c r="EU62" s="95"/>
      <c r="EW62" s="15"/>
      <c r="EX62" s="15"/>
      <c r="EY62" s="13"/>
      <c r="EZ62" s="13"/>
      <c r="FA62" s="13"/>
      <c r="FB62" s="13"/>
      <c r="FC62" s="13"/>
      <c r="FD62" s="13"/>
      <c r="FE62" s="13"/>
      <c r="FF62" s="13"/>
      <c r="FG62" s="13"/>
      <c r="FH62" s="15"/>
      <c r="FI62" s="13"/>
      <c r="FJ62" s="13"/>
      <c r="FK62" s="13"/>
      <c r="FL62" s="13"/>
      <c r="FM62" s="95"/>
      <c r="FN62" s="95"/>
      <c r="FP62" s="15"/>
      <c r="FQ62" s="15"/>
      <c r="FR62" s="13"/>
      <c r="FS62" s="13"/>
      <c r="FT62" s="13"/>
      <c r="FU62" s="13"/>
      <c r="FV62" s="13"/>
      <c r="FW62" s="13"/>
      <c r="FX62" s="13"/>
      <c r="FY62" s="13"/>
      <c r="FZ62" s="13"/>
      <c r="GA62" s="15"/>
      <c r="GB62" s="13"/>
      <c r="GC62" s="13"/>
      <c r="GD62" s="13"/>
      <c r="GE62" s="13"/>
      <c r="GF62" s="95"/>
      <c r="GG62" s="95"/>
      <c r="GI62" s="15"/>
      <c r="GJ62" s="15"/>
      <c r="GK62" s="13"/>
      <c r="GL62" s="13"/>
      <c r="GM62" s="13"/>
      <c r="GN62" s="13"/>
      <c r="GO62" s="13"/>
      <c r="GP62" s="13"/>
      <c r="GQ62" s="13"/>
      <c r="GR62" s="13"/>
      <c r="GS62" s="13"/>
      <c r="GT62" s="15"/>
      <c r="GU62" s="13"/>
      <c r="GV62" s="13"/>
      <c r="GW62" s="13"/>
      <c r="GX62" s="13"/>
      <c r="GY62" s="95"/>
      <c r="GZ62" s="95"/>
      <c r="HB62" s="15"/>
      <c r="HC62" s="15">
        <v>4</v>
      </c>
      <c r="HD62" s="13">
        <f>[2]DISP_JUN!$D$134</f>
        <v>360</v>
      </c>
      <c r="HE62" s="13">
        <f>[2]DISP_JUN!$E$134</f>
        <v>120</v>
      </c>
      <c r="HF62" s="13">
        <f>[2]DISP_JUN!$F$134</f>
        <v>240</v>
      </c>
      <c r="HG62" s="13">
        <f>[2]DISP_JUN!$G$134</f>
        <v>360</v>
      </c>
      <c r="HH62" s="13">
        <f>(HG62/$HC$4)*100</f>
        <v>50</v>
      </c>
      <c r="HI62" s="13">
        <f>[2]DISP_JUN!$H$134</f>
        <v>0</v>
      </c>
      <c r="HJ62" s="13">
        <f>(HI62/$HC$4)*100</f>
        <v>0</v>
      </c>
      <c r="HK62" s="13">
        <f>[2]DISP_JUN!$I$134</f>
        <v>0</v>
      </c>
      <c r="HL62" s="13">
        <f>(HK62/$HC$4)*100</f>
        <v>0</v>
      </c>
      <c r="HM62" s="15"/>
      <c r="HN62" s="13">
        <f>(HD62/$HC$4)*100</f>
        <v>50</v>
      </c>
      <c r="HO62" s="13">
        <f>((HD62-HM62)/$HC$4)*100</f>
        <v>50</v>
      </c>
      <c r="HP62" s="13">
        <f t="shared" si="70"/>
        <v>75</v>
      </c>
      <c r="HQ62" s="13">
        <f>(HR62/($HC$4*HS62))*100</f>
        <v>16.666666666666664</v>
      </c>
      <c r="HR62" s="95">
        <f>[2]DISP_JUN!$M$134</f>
        <v>4683.3</v>
      </c>
      <c r="HS62" s="95">
        <f>[2]DISP_JUN!$O$134</f>
        <v>39.027500000000003</v>
      </c>
    </row>
    <row r="63" spans="1:227" x14ac:dyDescent="0.3">
      <c r="A63" s="15"/>
      <c r="B63" s="51"/>
      <c r="C63" s="52"/>
      <c r="D63" s="52"/>
      <c r="E63" s="52"/>
      <c r="F63" s="52"/>
      <c r="G63" s="53"/>
      <c r="H63" s="52"/>
      <c r="I63" s="53"/>
      <c r="J63" s="53"/>
      <c r="K63" s="53"/>
      <c r="L63" s="52"/>
      <c r="M63" s="53"/>
      <c r="N63" s="14"/>
      <c r="O63" s="14"/>
      <c r="P63" s="14"/>
      <c r="Q63" s="90"/>
      <c r="R63" s="52"/>
      <c r="T63" s="15"/>
      <c r="U63" s="51"/>
      <c r="V63" s="52"/>
      <c r="W63" s="52"/>
      <c r="X63" s="52"/>
      <c r="Y63" s="52"/>
      <c r="Z63" s="53"/>
      <c r="AA63" s="52"/>
      <c r="AB63" s="53"/>
      <c r="AC63" s="53"/>
      <c r="AD63" s="53"/>
      <c r="AE63" s="52"/>
      <c r="AF63" s="53"/>
      <c r="AG63" s="14"/>
      <c r="AH63" s="14"/>
      <c r="AI63" s="14"/>
      <c r="AJ63" s="90"/>
      <c r="AK63" s="52"/>
      <c r="AM63" s="15"/>
      <c r="AN63" s="51"/>
      <c r="AO63" s="52"/>
      <c r="AP63" s="52"/>
      <c r="AQ63" s="52"/>
      <c r="AR63" s="52"/>
      <c r="AS63" s="53"/>
      <c r="AT63" s="52"/>
      <c r="AU63" s="53"/>
      <c r="AV63" s="53"/>
      <c r="AW63" s="53"/>
      <c r="AX63" s="52"/>
      <c r="AY63" s="53"/>
      <c r="AZ63" s="14"/>
      <c r="BA63" s="14"/>
      <c r="BB63" s="14"/>
      <c r="BC63" s="90"/>
      <c r="BD63" s="52"/>
      <c r="BF63" s="15"/>
      <c r="BG63" s="51"/>
      <c r="BH63" s="52"/>
      <c r="BI63" s="52"/>
      <c r="BJ63" s="52"/>
      <c r="BK63" s="52"/>
      <c r="BL63" s="53"/>
      <c r="BM63" s="52"/>
      <c r="BN63" s="53"/>
      <c r="BO63" s="53"/>
      <c r="BP63" s="53"/>
      <c r="BQ63" s="52"/>
      <c r="BR63" s="53"/>
      <c r="BS63" s="14"/>
      <c r="BT63" s="14"/>
      <c r="BU63" s="14"/>
      <c r="BV63" s="90"/>
      <c r="BW63" s="52"/>
      <c r="BY63" s="15"/>
      <c r="BZ63" s="51"/>
      <c r="CA63" s="52"/>
      <c r="CB63" s="52"/>
      <c r="CC63" s="52"/>
      <c r="CD63" s="52"/>
      <c r="CE63" s="53"/>
      <c r="CF63" s="52"/>
      <c r="CG63" s="53"/>
      <c r="CH63" s="53"/>
      <c r="CI63" s="53"/>
      <c r="CJ63" s="52"/>
      <c r="CK63" s="53"/>
      <c r="CL63" s="14"/>
      <c r="CM63" s="14"/>
      <c r="CN63" s="14"/>
      <c r="CO63" s="90"/>
      <c r="CP63" s="52"/>
      <c r="CR63" s="15"/>
      <c r="CS63" s="51"/>
      <c r="CT63" s="52"/>
      <c r="CU63" s="52"/>
      <c r="CV63" s="52"/>
      <c r="CW63" s="52"/>
      <c r="CX63" s="53"/>
      <c r="CY63" s="52"/>
      <c r="CZ63" s="53"/>
      <c r="DA63" s="53"/>
      <c r="DB63" s="53"/>
      <c r="DC63" s="52"/>
      <c r="DD63" s="53"/>
      <c r="DE63" s="14"/>
      <c r="DF63" s="14"/>
      <c r="DG63" s="14"/>
      <c r="DH63" s="90"/>
      <c r="DI63" s="52"/>
      <c r="DK63" s="15"/>
      <c r="DL63" s="51"/>
      <c r="DM63" s="52"/>
      <c r="DN63" s="52"/>
      <c r="DO63" s="52"/>
      <c r="DP63" s="52"/>
      <c r="DQ63" s="53"/>
      <c r="DR63" s="52"/>
      <c r="DS63" s="53"/>
      <c r="DT63" s="53"/>
      <c r="DU63" s="53"/>
      <c r="DV63" s="52"/>
      <c r="DW63" s="53"/>
      <c r="DX63" s="14"/>
      <c r="DY63" s="14"/>
      <c r="DZ63" s="14"/>
      <c r="EA63" s="90"/>
      <c r="EB63" s="52"/>
      <c r="ED63" s="15"/>
      <c r="EE63" s="51"/>
      <c r="EF63" s="52"/>
      <c r="EG63" s="52"/>
      <c r="EH63" s="52"/>
      <c r="EI63" s="52"/>
      <c r="EJ63" s="53"/>
      <c r="EK63" s="52"/>
      <c r="EL63" s="53"/>
      <c r="EM63" s="53"/>
      <c r="EN63" s="53"/>
      <c r="EO63" s="52"/>
      <c r="EP63" s="53"/>
      <c r="EQ63" s="14"/>
      <c r="ER63" s="14"/>
      <c r="ES63" s="14"/>
      <c r="ET63" s="90"/>
      <c r="EU63" s="52"/>
      <c r="EW63" s="15"/>
      <c r="EX63" s="51"/>
      <c r="EY63" s="52"/>
      <c r="EZ63" s="52"/>
      <c r="FA63" s="52"/>
      <c r="FB63" s="52"/>
      <c r="FC63" s="53"/>
      <c r="FD63" s="52"/>
      <c r="FE63" s="53"/>
      <c r="FF63" s="53"/>
      <c r="FG63" s="53"/>
      <c r="FH63" s="52"/>
      <c r="FI63" s="53"/>
      <c r="FJ63" s="14"/>
      <c r="FK63" s="14"/>
      <c r="FL63" s="14"/>
      <c r="FM63" s="90"/>
      <c r="FN63" s="52"/>
      <c r="FP63" s="15"/>
      <c r="FQ63" s="51"/>
      <c r="FR63" s="52"/>
      <c r="FS63" s="52"/>
      <c r="FT63" s="52"/>
      <c r="FU63" s="52"/>
      <c r="FV63" s="53"/>
      <c r="FW63" s="52"/>
      <c r="FX63" s="53"/>
      <c r="FY63" s="53"/>
      <c r="FZ63" s="53"/>
      <c r="GA63" s="52"/>
      <c r="GB63" s="53"/>
      <c r="GC63" s="14"/>
      <c r="GD63" s="14"/>
      <c r="GE63" s="14"/>
      <c r="GF63" s="90"/>
      <c r="GG63" s="52"/>
      <c r="GI63" s="15"/>
      <c r="GJ63" s="51"/>
      <c r="GK63" s="52"/>
      <c r="GL63" s="52"/>
      <c r="GM63" s="52"/>
      <c r="GN63" s="52"/>
      <c r="GO63" s="53"/>
      <c r="GP63" s="52"/>
      <c r="GQ63" s="53"/>
      <c r="GR63" s="53"/>
      <c r="GS63" s="53"/>
      <c r="GT63" s="52"/>
      <c r="GU63" s="53"/>
      <c r="GV63" s="14"/>
      <c r="GW63" s="14"/>
      <c r="GX63" s="14"/>
      <c r="GY63" s="90"/>
      <c r="GZ63" s="52"/>
      <c r="HB63" s="15"/>
      <c r="HC63" s="51" t="s">
        <v>37</v>
      </c>
      <c r="HD63" s="52">
        <f>SUM(HD59:HD62)</f>
        <v>1793</v>
      </c>
      <c r="HE63" s="52">
        <f t="shared" ref="HE63" si="71">SUM(HE59:HE62)</f>
        <v>827</v>
      </c>
      <c r="HF63" s="52">
        <f>SUM(HF59:HF62)</f>
        <v>966</v>
      </c>
      <c r="HG63" s="52">
        <f t="shared" ref="HG63" si="72">SUM(HG59:HG62)</f>
        <v>360</v>
      </c>
      <c r="HH63" s="53">
        <f>(HH59*HS59+HH60*HS60+HH61*HS61+HH62*HS62)/HS63</f>
        <v>15.876495567618388</v>
      </c>
      <c r="HI63" s="52">
        <f t="shared" ref="HI63" si="73">SUM(HI59:HI62)</f>
        <v>7</v>
      </c>
      <c r="HJ63" s="53">
        <f>(HJ59*HS59+HJ60*HS60+HJ61*HS61+HJ62*HS62)/HS63</f>
        <v>0.3316333167081762</v>
      </c>
      <c r="HK63" s="53">
        <f>SUM(HK59:HK62)</f>
        <v>0</v>
      </c>
      <c r="HL63" s="53">
        <f>(HL59*HS59+HL60*HS60+HL61*HS61+HL62*HS62)/HS63</f>
        <v>0</v>
      </c>
      <c r="HM63" s="52">
        <f t="shared" ref="HM63" si="74">SUM(HM59:HM62)</f>
        <v>0</v>
      </c>
      <c r="HN63" s="53">
        <f>(HN59*HS59+HN60*HS60+HN61*HS61+HN62*HS62)/HS63</f>
        <v>83.791871115673445</v>
      </c>
      <c r="HO63" s="14">
        <f>(HO59*HS59+HO60*HS60+HO61*HS61+HO62*HS62)/HS63</f>
        <v>83.791871115673445</v>
      </c>
      <c r="HP63" s="14">
        <f>(HP59*HS59+HP60*HS60+HP61*HS61+HP62*HS62)/HS63</f>
        <v>23.814743351427584</v>
      </c>
      <c r="HQ63" s="14" t="e">
        <f>(HQ59*HS59+HQ60*HS60+HQ61*HS61+HQ62*HS62)/HS63</f>
        <v>#DIV/0!</v>
      </c>
      <c r="HR63" s="90">
        <f>SUM(HR59:HR62)</f>
        <v>34335.200000000004</v>
      </c>
      <c r="HS63" s="52">
        <f>SUM(HS59:HS62)</f>
        <v>122.90968064640246</v>
      </c>
    </row>
    <row r="64" spans="1:227" x14ac:dyDescent="0.3">
      <c r="FP64" s="70"/>
      <c r="FQ64" s="25"/>
      <c r="FR64" s="12"/>
      <c r="FS64" s="12"/>
      <c r="FT64" s="12"/>
      <c r="FU64" s="12"/>
      <c r="FV64" s="12"/>
      <c r="FW64" s="12"/>
      <c r="FX64" s="12"/>
      <c r="FY64" s="12"/>
      <c r="FZ64" s="12"/>
      <c r="GA64" s="25"/>
      <c r="GB64" s="12"/>
      <c r="GC64" s="12"/>
      <c r="GD64" s="27"/>
      <c r="GE64" s="12"/>
      <c r="GF64" s="113"/>
      <c r="GG64" s="12"/>
      <c r="GI64" s="70"/>
      <c r="GJ64" s="25"/>
      <c r="GK64" s="12"/>
      <c r="GL64" s="12"/>
      <c r="GM64" s="12"/>
      <c r="GN64" s="12"/>
      <c r="GO64" s="12"/>
      <c r="GP64" s="12"/>
      <c r="GQ64" s="12"/>
      <c r="GR64" s="12"/>
      <c r="GS64" s="12"/>
      <c r="GT64" s="25"/>
      <c r="GU64" s="12"/>
      <c r="GV64" s="12"/>
      <c r="GW64" s="27"/>
      <c r="GX64" s="12"/>
      <c r="GY64" s="113"/>
      <c r="GZ64" s="12"/>
      <c r="HB64" s="70" t="s">
        <v>68</v>
      </c>
      <c r="HC64" s="25" t="s">
        <v>69</v>
      </c>
      <c r="HD64" s="12" t="str">
        <f>[2]DISP_JUN!$C$329</f>
        <v>AH</v>
      </c>
      <c r="HE64" s="12" t="str">
        <f>[2]DISP_JUN!$D$329</f>
        <v>SH</v>
      </c>
      <c r="HF64" s="12" t="str">
        <f>[2]DISP_JUN!$E$329</f>
        <v>RSH</v>
      </c>
      <c r="HG64" s="12" t="str">
        <f>[2]DISP_JUN!$E$329</f>
        <v>RSH</v>
      </c>
      <c r="HH64" s="12" t="e">
        <f t="shared" ref="HH64:HH77" si="75">(HG64/$HC$4)*100</f>
        <v>#VALUE!</v>
      </c>
      <c r="HI64" s="12" t="str">
        <f>[2]DISP_JUN!$G$329</f>
        <v>POH</v>
      </c>
      <c r="HJ64" s="12" t="e">
        <f t="shared" ref="HJ64:HJ77" si="76">(HI64/$HC$4)*100</f>
        <v>#VALUE!</v>
      </c>
      <c r="HK64" s="12" t="str">
        <f>[2]DISP_JUN!$H$329</f>
        <v>MOH</v>
      </c>
      <c r="HL64" s="12" t="e">
        <f t="shared" ref="HL64:HL77" si="77">(HK64/$HC$4)*100</f>
        <v>#VALUE!</v>
      </c>
      <c r="HM64" s="25"/>
      <c r="HN64" s="12" t="e">
        <f t="shared" ref="HN64:HN77" si="78">(HD64/$HC$4)*100</f>
        <v>#VALUE!</v>
      </c>
      <c r="HO64" s="12" t="e">
        <f t="shared" ref="HO64:HO77" si="79">((HD64-HM64)/$HC$4)*100</f>
        <v>#VALUE!</v>
      </c>
      <c r="HP64" s="27" t="e">
        <f>IF((AND(HE64=0,HG64=0)),0,(HG64+HM64)/(HE64+HG64)*100)</f>
        <v>#VALUE!</v>
      </c>
      <c r="HQ64" s="12" t="e">
        <f t="shared" ref="HQ64:HQ77" si="80">(HR64/($HC$4*HS64))*100</f>
        <v>#VALUE!</v>
      </c>
      <c r="HR64" s="113" t="str">
        <f>[2]DISP_JUN!$M$329</f>
        <v>LOAD</v>
      </c>
      <c r="HS64" s="12" t="str">
        <f>[2]DISP_JUN!$O$329</f>
        <v>Prom.</v>
      </c>
    </row>
    <row r="65" spans="172:227" x14ac:dyDescent="0.3">
      <c r="FP65" s="25"/>
      <c r="FQ65" s="25"/>
      <c r="FR65" s="12"/>
      <c r="FS65" s="12"/>
      <c r="FT65" s="12"/>
      <c r="FU65" s="12"/>
      <c r="FV65" s="12"/>
      <c r="FW65" s="12"/>
      <c r="FX65" s="12"/>
      <c r="FY65" s="12"/>
      <c r="FZ65" s="12"/>
      <c r="GA65" s="25"/>
      <c r="GB65" s="12"/>
      <c r="GC65" s="12"/>
      <c r="GD65" s="27"/>
      <c r="GE65" s="12"/>
      <c r="GF65" s="113"/>
      <c r="GG65" s="12"/>
      <c r="GI65" s="25"/>
      <c r="GJ65" s="25"/>
      <c r="GK65" s="12"/>
      <c r="GL65" s="12"/>
      <c r="GM65" s="12"/>
      <c r="GN65" s="12"/>
      <c r="GO65" s="12"/>
      <c r="GP65" s="12"/>
      <c r="GQ65" s="12"/>
      <c r="GR65" s="12"/>
      <c r="GS65" s="12"/>
      <c r="GT65" s="25"/>
      <c r="GU65" s="12"/>
      <c r="GV65" s="12"/>
      <c r="GW65" s="27"/>
      <c r="GX65" s="12"/>
      <c r="GY65" s="113"/>
      <c r="GZ65" s="12"/>
      <c r="HB65" s="25"/>
      <c r="HC65" s="25" t="s">
        <v>71</v>
      </c>
      <c r="HD65" s="12">
        <f>[2]DISP_JUN!$C$330</f>
        <v>720</v>
      </c>
      <c r="HE65" s="12">
        <f>[2]DISP_JUN!$D$330</f>
        <v>643</v>
      </c>
      <c r="HF65" s="12">
        <f>[2]DISP_JUN!$E$330</f>
        <v>77</v>
      </c>
      <c r="HG65" s="12">
        <f>[2]DISP_JUN!$E$330</f>
        <v>77</v>
      </c>
      <c r="HH65" s="12">
        <f t="shared" si="75"/>
        <v>10.694444444444445</v>
      </c>
      <c r="HI65" s="12">
        <f>[2]DISP_JUN!$G$330</f>
        <v>0</v>
      </c>
      <c r="HJ65" s="12">
        <f t="shared" si="76"/>
        <v>0</v>
      </c>
      <c r="HK65" s="12">
        <f>[2]DISP_JUN!$H$330</f>
        <v>0</v>
      </c>
      <c r="HL65" s="12">
        <f t="shared" si="77"/>
        <v>0</v>
      </c>
      <c r="HM65" s="25"/>
      <c r="HN65" s="12">
        <f t="shared" si="78"/>
        <v>100</v>
      </c>
      <c r="HO65" s="12">
        <f t="shared" si="79"/>
        <v>100</v>
      </c>
      <c r="HP65" s="27">
        <f t="shared" ref="HP65:HP68" si="81">IF((AND(HE65=0,HG65=0)),0,(HG65+HM65)/(HE65+HG65)*100)</f>
        <v>10.694444444444445</v>
      </c>
      <c r="HQ65" s="12">
        <f t="shared" si="80"/>
        <v>89.305555555555571</v>
      </c>
      <c r="HR65" s="113">
        <f>[2]DISP_JUN!$M$330</f>
        <v>15402.509</v>
      </c>
      <c r="HS65" s="12">
        <f>[2]DISP_JUN!$O$330</f>
        <v>23.954135303265939</v>
      </c>
    </row>
    <row r="66" spans="172:227" x14ac:dyDescent="0.3">
      <c r="FP66" s="25"/>
      <c r="FQ66" s="25"/>
      <c r="FR66" s="12"/>
      <c r="FS66" s="12"/>
      <c r="FT66" s="12"/>
      <c r="FU66" s="12"/>
      <c r="FV66" s="12"/>
      <c r="FW66" s="12"/>
      <c r="FX66" s="12"/>
      <c r="FY66" s="12"/>
      <c r="FZ66" s="12"/>
      <c r="GA66" s="25"/>
      <c r="GB66" s="12"/>
      <c r="GC66" s="12"/>
      <c r="GD66" s="27"/>
      <c r="GE66" s="12"/>
      <c r="GF66" s="113"/>
      <c r="GG66" s="12"/>
      <c r="GI66" s="25"/>
      <c r="GJ66" s="25"/>
      <c r="GK66" s="12"/>
      <c r="GL66" s="12"/>
      <c r="GM66" s="12"/>
      <c r="GN66" s="12"/>
      <c r="GO66" s="12"/>
      <c r="GP66" s="12"/>
      <c r="GQ66" s="12"/>
      <c r="GR66" s="12"/>
      <c r="GS66" s="12"/>
      <c r="GT66" s="25"/>
      <c r="GU66" s="12"/>
      <c r="GV66" s="12"/>
      <c r="GW66" s="27"/>
      <c r="GX66" s="12"/>
      <c r="GY66" s="113"/>
      <c r="GZ66" s="12"/>
      <c r="HB66" s="25"/>
      <c r="HC66" s="25" t="s">
        <v>72</v>
      </c>
      <c r="HD66" s="12">
        <f>[2]DISP_JUN!$C$331</f>
        <v>720</v>
      </c>
      <c r="HE66" s="12">
        <f>[2]DISP_JUN!$D$331</f>
        <v>644</v>
      </c>
      <c r="HF66" s="12">
        <f>[2]DISP_JUN!$E$331</f>
        <v>76</v>
      </c>
      <c r="HG66" s="12">
        <f>[2]DISP_JUN!$E$331</f>
        <v>76</v>
      </c>
      <c r="HH66" s="12">
        <f t="shared" si="75"/>
        <v>10.555555555555555</v>
      </c>
      <c r="HI66" s="12">
        <f>[2]DISP_JUN!$G$331</f>
        <v>0</v>
      </c>
      <c r="HJ66" s="12">
        <f t="shared" si="76"/>
        <v>0</v>
      </c>
      <c r="HK66" s="12">
        <f>[2]DISP_JUN!$H$331</f>
        <v>0</v>
      </c>
      <c r="HL66" s="12">
        <f t="shared" si="77"/>
        <v>0</v>
      </c>
      <c r="HM66" s="25"/>
      <c r="HN66" s="12">
        <f t="shared" si="78"/>
        <v>100</v>
      </c>
      <c r="HO66" s="12">
        <f t="shared" si="79"/>
        <v>100</v>
      </c>
      <c r="HP66" s="27">
        <f t="shared" si="81"/>
        <v>10.555555555555555</v>
      </c>
      <c r="HQ66" s="12">
        <f t="shared" si="80"/>
        <v>89.444444444444443</v>
      </c>
      <c r="HR66" s="113">
        <f>[2]DISP_JUN!$M$331</f>
        <v>15835.925999999999</v>
      </c>
      <c r="HS66" s="12">
        <f>[2]DISP_JUN!$O$331</f>
        <v>24.589947204968944</v>
      </c>
    </row>
    <row r="67" spans="172:227" x14ac:dyDescent="0.3">
      <c r="FP67" s="25"/>
      <c r="FQ67" s="25"/>
      <c r="FR67" s="12"/>
      <c r="FS67" s="12"/>
      <c r="FT67" s="12"/>
      <c r="FU67" s="12"/>
      <c r="FV67" s="12"/>
      <c r="FW67" s="12"/>
      <c r="FX67" s="12"/>
      <c r="FY67" s="12"/>
      <c r="FZ67" s="12"/>
      <c r="GA67" s="25"/>
      <c r="GB67" s="12"/>
      <c r="GC67" s="12"/>
      <c r="GD67" s="27"/>
      <c r="GE67" s="12"/>
      <c r="GF67" s="113"/>
      <c r="GG67" s="12"/>
      <c r="GI67" s="25"/>
      <c r="GJ67" s="25"/>
      <c r="GK67" s="12"/>
      <c r="GL67" s="12"/>
      <c r="GM67" s="12"/>
      <c r="GN67" s="12"/>
      <c r="GO67" s="12"/>
      <c r="GP67" s="12"/>
      <c r="GQ67" s="12"/>
      <c r="GR67" s="12"/>
      <c r="GS67" s="12"/>
      <c r="GT67" s="25"/>
      <c r="GU67" s="12"/>
      <c r="GV67" s="12"/>
      <c r="GW67" s="27"/>
      <c r="GX67" s="12"/>
      <c r="GY67" s="113"/>
      <c r="GZ67" s="12"/>
      <c r="HB67" s="25"/>
      <c r="HC67" s="25" t="s">
        <v>73</v>
      </c>
      <c r="HD67" s="12">
        <f>[2]DISP_JUN!$C$332</f>
        <v>205</v>
      </c>
      <c r="HE67" s="12">
        <f>[2]DISP_JUN!$D$332</f>
        <v>205</v>
      </c>
      <c r="HF67" s="12">
        <f>[2]DISP_JUN!$E$332</f>
        <v>0</v>
      </c>
      <c r="HG67" s="12">
        <f>[2]DISP_JUN!$E$332</f>
        <v>0</v>
      </c>
      <c r="HH67" s="12">
        <f t="shared" si="75"/>
        <v>0</v>
      </c>
      <c r="HI67" s="12">
        <f>[2]DISP_JUN!$G$332</f>
        <v>0</v>
      </c>
      <c r="HJ67" s="12">
        <f t="shared" si="76"/>
        <v>0</v>
      </c>
      <c r="HK67" s="12">
        <f>[2]DISP_JUN!$H$332</f>
        <v>0</v>
      </c>
      <c r="HL67" s="12">
        <f t="shared" si="77"/>
        <v>0</v>
      </c>
      <c r="HM67" s="25"/>
      <c r="HN67" s="12">
        <f t="shared" si="78"/>
        <v>28.472222222222221</v>
      </c>
      <c r="HO67" s="12">
        <f t="shared" si="79"/>
        <v>28.472222222222221</v>
      </c>
      <c r="HP67" s="27">
        <f t="shared" si="81"/>
        <v>0</v>
      </c>
      <c r="HQ67" s="12">
        <f t="shared" si="80"/>
        <v>28.472222222222221</v>
      </c>
      <c r="HR67" s="113">
        <f>[2]DISP_JUN!$M$332</f>
        <v>4783.1610000000001</v>
      </c>
      <c r="HS67" s="12">
        <f>[2]DISP_JUN!$O$332</f>
        <v>23.33249268292683</v>
      </c>
    </row>
    <row r="68" spans="172:227" x14ac:dyDescent="0.3">
      <c r="FP68" s="25"/>
      <c r="FQ68" s="25"/>
      <c r="FR68" s="12"/>
      <c r="FS68" s="12"/>
      <c r="FT68" s="12"/>
      <c r="FU68" s="12"/>
      <c r="FV68" s="12"/>
      <c r="FW68" s="12"/>
      <c r="FX68" s="12"/>
      <c r="FY68" s="12"/>
      <c r="FZ68" s="12"/>
      <c r="GA68" s="25"/>
      <c r="GB68" s="12"/>
      <c r="GC68" s="12"/>
      <c r="GD68" s="27"/>
      <c r="GE68" s="12"/>
      <c r="GF68" s="113"/>
      <c r="GG68" s="12"/>
      <c r="GI68" s="25"/>
      <c r="GJ68" s="25"/>
      <c r="GK68" s="12"/>
      <c r="GL68" s="12"/>
      <c r="GM68" s="12"/>
      <c r="GN68" s="12"/>
      <c r="GO68" s="12"/>
      <c r="GP68" s="12"/>
      <c r="GQ68" s="12"/>
      <c r="GR68" s="12"/>
      <c r="GS68" s="12"/>
      <c r="GT68" s="25"/>
      <c r="GU68" s="12"/>
      <c r="GV68" s="12"/>
      <c r="GW68" s="27"/>
      <c r="GX68" s="12"/>
      <c r="GY68" s="113"/>
      <c r="GZ68" s="12"/>
      <c r="HB68" s="25"/>
      <c r="HC68" s="25" t="s">
        <v>74</v>
      </c>
      <c r="HD68" s="12">
        <f>[2]DISP_JUN!$C$333</f>
        <v>720</v>
      </c>
      <c r="HE68" s="12">
        <f>[2]DISP_JUN!$D$333</f>
        <v>637</v>
      </c>
      <c r="HF68" s="12">
        <f>[2]DISP_JUN!$E$333</f>
        <v>83</v>
      </c>
      <c r="HG68" s="12">
        <f>[2]DISP_JUN!$E$333</f>
        <v>83</v>
      </c>
      <c r="HH68" s="12">
        <f t="shared" si="75"/>
        <v>11.527777777777779</v>
      </c>
      <c r="HI68" s="12">
        <f>[2]DISP_JUN!$G$333</f>
        <v>0</v>
      </c>
      <c r="HJ68" s="12">
        <f t="shared" si="76"/>
        <v>0</v>
      </c>
      <c r="HK68" s="12">
        <f>[2]DISP_JUN!$H$333</f>
        <v>0</v>
      </c>
      <c r="HL68" s="12">
        <f t="shared" si="77"/>
        <v>0</v>
      </c>
      <c r="HM68" s="25"/>
      <c r="HN68" s="12">
        <f t="shared" si="78"/>
        <v>100</v>
      </c>
      <c r="HO68" s="12">
        <f t="shared" si="79"/>
        <v>100</v>
      </c>
      <c r="HP68" s="27">
        <f t="shared" si="81"/>
        <v>11.527777777777779</v>
      </c>
      <c r="HQ68" s="12">
        <f t="shared" si="80"/>
        <v>88.472222222222214</v>
      </c>
      <c r="HR68" s="113">
        <f>[2]DISP_JUN!$M$333</f>
        <v>15948.108</v>
      </c>
      <c r="HS68" s="12">
        <f>[2]DISP_JUN!$O$333</f>
        <v>25.036276295133437</v>
      </c>
    </row>
    <row r="69" spans="172:227" x14ac:dyDescent="0.3">
      <c r="FP69" s="25"/>
      <c r="FQ69" s="25"/>
      <c r="FR69" s="12"/>
      <c r="FS69" s="12"/>
      <c r="FT69" s="12"/>
      <c r="FU69" s="12"/>
      <c r="FV69" s="12"/>
      <c r="FW69" s="12"/>
      <c r="FX69" s="12"/>
      <c r="FY69" s="12"/>
      <c r="FZ69" s="12"/>
      <c r="GA69" s="25"/>
      <c r="GB69" s="12"/>
      <c r="GC69" s="12"/>
      <c r="GD69" s="27"/>
      <c r="GE69" s="12"/>
      <c r="GF69" s="113"/>
      <c r="GG69" s="12"/>
      <c r="GI69" s="25"/>
      <c r="GJ69" s="25"/>
      <c r="GK69" s="12"/>
      <c r="GL69" s="12"/>
      <c r="GM69" s="12"/>
      <c r="GN69" s="12"/>
      <c r="GO69" s="12"/>
      <c r="GP69" s="12"/>
      <c r="GQ69" s="12"/>
      <c r="GR69" s="12"/>
      <c r="GS69" s="12"/>
      <c r="GT69" s="25"/>
      <c r="GU69" s="12"/>
      <c r="GV69" s="12"/>
      <c r="GW69" s="27"/>
      <c r="GX69" s="12"/>
      <c r="GY69" s="113"/>
      <c r="GZ69" s="12"/>
      <c r="HB69" s="25"/>
      <c r="HC69" s="25" t="s">
        <v>75</v>
      </c>
      <c r="HD69" s="12">
        <f>[2]DISP_JUN!$C$334</f>
        <v>720</v>
      </c>
      <c r="HE69" s="12">
        <f>[2]DISP_JUN!$D$334</f>
        <v>595</v>
      </c>
      <c r="HF69" s="12">
        <f>[2]DISP_JUN!$E$334</f>
        <v>125</v>
      </c>
      <c r="HG69" s="12">
        <f>[2]DISP_JUN!$E$334</f>
        <v>125</v>
      </c>
      <c r="HH69" s="12">
        <f t="shared" si="75"/>
        <v>17.361111111111111</v>
      </c>
      <c r="HI69" s="12">
        <f>[2]DISP_JUN!$G$334</f>
        <v>0</v>
      </c>
      <c r="HJ69" s="12">
        <f t="shared" si="76"/>
        <v>0</v>
      </c>
      <c r="HK69" s="12">
        <f>[2]DISP_JUN!$H$334</f>
        <v>0</v>
      </c>
      <c r="HL69" s="12">
        <f t="shared" si="77"/>
        <v>0</v>
      </c>
      <c r="HM69" s="25"/>
      <c r="HN69" s="12">
        <f t="shared" si="78"/>
        <v>100</v>
      </c>
      <c r="HO69" s="12">
        <f t="shared" si="79"/>
        <v>100</v>
      </c>
      <c r="HP69" s="27">
        <f>IF((AND(HE69=0,HG69=0)),0,(HG69+HM69)/(HE69+HG69)*100)</f>
        <v>17.361111111111111</v>
      </c>
      <c r="HQ69" s="12">
        <f t="shared" si="80"/>
        <v>82.638888888888886</v>
      </c>
      <c r="HR69" s="113">
        <f>[2]DISP_JUN!$M$334</f>
        <v>14898.977000000001</v>
      </c>
      <c r="HS69" s="12">
        <f>[2]DISP_JUN!$O$334</f>
        <v>25.040297478991597</v>
      </c>
    </row>
    <row r="70" spans="172:227" x14ac:dyDescent="0.3">
      <c r="FP70" s="25"/>
      <c r="FQ70" s="25"/>
      <c r="FR70" s="12"/>
      <c r="FS70" s="12"/>
      <c r="FT70" s="12"/>
      <c r="FU70" s="12"/>
      <c r="FV70" s="12"/>
      <c r="FW70" s="12"/>
      <c r="FX70" s="12"/>
      <c r="FY70" s="12"/>
      <c r="FZ70" s="12"/>
      <c r="GA70" s="25"/>
      <c r="GB70" s="12"/>
      <c r="GC70" s="12"/>
      <c r="GD70" s="27"/>
      <c r="GE70" s="12"/>
      <c r="GF70" s="113"/>
      <c r="GG70" s="12"/>
      <c r="GI70" s="25"/>
      <c r="GJ70" s="25"/>
      <c r="GK70" s="12"/>
      <c r="GL70" s="12"/>
      <c r="GM70" s="12"/>
      <c r="GN70" s="12"/>
      <c r="GO70" s="12"/>
      <c r="GP70" s="12"/>
      <c r="GQ70" s="12"/>
      <c r="GR70" s="12"/>
      <c r="GS70" s="12"/>
      <c r="GT70" s="25"/>
      <c r="GU70" s="12"/>
      <c r="GV70" s="12"/>
      <c r="GW70" s="27"/>
      <c r="GX70" s="12"/>
      <c r="GY70" s="113"/>
      <c r="GZ70" s="12"/>
      <c r="HB70" s="25"/>
      <c r="HC70" s="25" t="s">
        <v>76</v>
      </c>
      <c r="HD70" s="12">
        <f>[2]DISP_JUN!$C$335</f>
        <v>720</v>
      </c>
      <c r="HE70" s="12">
        <f>[2]DISP_JUN!$D$335</f>
        <v>593</v>
      </c>
      <c r="HF70" s="12">
        <f>[2]DISP_JUN!$E$335</f>
        <v>127</v>
      </c>
      <c r="HG70" s="12">
        <f>[2]DISP_JUN!$E$335</f>
        <v>127</v>
      </c>
      <c r="HH70" s="12">
        <f t="shared" si="75"/>
        <v>17.638888888888889</v>
      </c>
      <c r="HI70" s="12">
        <f>[2]DISP_JUN!$G$335</f>
        <v>0</v>
      </c>
      <c r="HJ70" s="12">
        <f t="shared" si="76"/>
        <v>0</v>
      </c>
      <c r="HK70" s="12">
        <f>[2]DISP_JUN!$H$335</f>
        <v>0</v>
      </c>
      <c r="HL70" s="12">
        <f t="shared" si="77"/>
        <v>0</v>
      </c>
      <c r="HM70" s="25"/>
      <c r="HN70" s="12">
        <f t="shared" si="78"/>
        <v>100</v>
      </c>
      <c r="HO70" s="12">
        <f t="shared" si="79"/>
        <v>100</v>
      </c>
      <c r="HP70" s="27">
        <f t="shared" ref="HP70:HP73" si="82">IF((AND(HE70=0,HG70=0)),0,(HG70+HM70)/(HE70+HG70)*100)</f>
        <v>17.638888888888889</v>
      </c>
      <c r="HQ70" s="12">
        <f t="shared" si="80"/>
        <v>82.361111111111114</v>
      </c>
      <c r="HR70" s="113">
        <f>[2]DISP_JUN!$M$335</f>
        <v>14716.675999999999</v>
      </c>
      <c r="HS70" s="12">
        <f>[2]DISP_JUN!$O$335</f>
        <v>24.817328836424956</v>
      </c>
    </row>
    <row r="71" spans="172:227" x14ac:dyDescent="0.3">
      <c r="FP71" s="25"/>
      <c r="FQ71" s="25"/>
      <c r="FR71" s="12"/>
      <c r="FS71" s="12"/>
      <c r="FT71" s="12"/>
      <c r="FU71" s="12"/>
      <c r="FV71" s="12"/>
      <c r="FW71" s="12"/>
      <c r="FX71" s="12"/>
      <c r="FY71" s="12"/>
      <c r="FZ71" s="12"/>
      <c r="GA71" s="25"/>
      <c r="GB71" s="12"/>
      <c r="GC71" s="12"/>
      <c r="GD71" s="27"/>
      <c r="GE71" s="12"/>
      <c r="GF71" s="113"/>
      <c r="GG71" s="12"/>
      <c r="GI71" s="25"/>
      <c r="GJ71" s="25"/>
      <c r="GK71" s="12"/>
      <c r="GL71" s="12"/>
      <c r="GM71" s="12"/>
      <c r="GN71" s="12"/>
      <c r="GO71" s="12"/>
      <c r="GP71" s="12"/>
      <c r="GQ71" s="12"/>
      <c r="GR71" s="12"/>
      <c r="GS71" s="12"/>
      <c r="GT71" s="25"/>
      <c r="GU71" s="12"/>
      <c r="GV71" s="12"/>
      <c r="GW71" s="27"/>
      <c r="GX71" s="12"/>
      <c r="GY71" s="113"/>
      <c r="GZ71" s="12"/>
      <c r="HB71" s="25"/>
      <c r="HC71" s="25" t="s">
        <v>77</v>
      </c>
      <c r="HD71" s="12">
        <f>[2]DISP_JUN!$C$336</f>
        <v>720</v>
      </c>
      <c r="HE71" s="12">
        <f>[2]DISP_JUN!$D$336</f>
        <v>659</v>
      </c>
      <c r="HF71" s="12">
        <f>[2]DISP_JUN!$E$336</f>
        <v>61</v>
      </c>
      <c r="HG71" s="12">
        <f>[2]DISP_JUN!$E$336</f>
        <v>61</v>
      </c>
      <c r="HH71" s="12">
        <f t="shared" si="75"/>
        <v>8.4722222222222232</v>
      </c>
      <c r="HI71" s="12">
        <f>[2]DISP_JUN!$G$336</f>
        <v>0</v>
      </c>
      <c r="HJ71" s="12">
        <f t="shared" si="76"/>
        <v>0</v>
      </c>
      <c r="HK71" s="12">
        <f>[2]DISP_JUN!$H$336</f>
        <v>0</v>
      </c>
      <c r="HL71" s="12">
        <f t="shared" si="77"/>
        <v>0</v>
      </c>
      <c r="HM71" s="25"/>
      <c r="HN71" s="12">
        <f t="shared" si="78"/>
        <v>100</v>
      </c>
      <c r="HO71" s="12">
        <f t="shared" si="79"/>
        <v>100</v>
      </c>
      <c r="HP71" s="27">
        <f t="shared" si="82"/>
        <v>8.4722222222222232</v>
      </c>
      <c r="HQ71" s="12">
        <f t="shared" si="80"/>
        <v>91.527777777777786</v>
      </c>
      <c r="HR71" s="113">
        <f>[2]DISP_JUN!$M$336</f>
        <v>16151.241</v>
      </c>
      <c r="HS71" s="12">
        <f>[2]DISP_JUN!$O$336</f>
        <v>24.508711684370258</v>
      </c>
    </row>
    <row r="72" spans="172:227" x14ac:dyDescent="0.3">
      <c r="FP72" s="25"/>
      <c r="FQ72" s="25"/>
      <c r="FR72" s="12"/>
      <c r="FS72" s="12"/>
      <c r="FT72" s="12"/>
      <c r="FU72" s="12"/>
      <c r="FV72" s="12"/>
      <c r="FW72" s="12"/>
      <c r="FX72" s="12"/>
      <c r="FY72" s="12"/>
      <c r="FZ72" s="12"/>
      <c r="GA72" s="25"/>
      <c r="GB72" s="12"/>
      <c r="GC72" s="12"/>
      <c r="GD72" s="27"/>
      <c r="GE72" s="12"/>
      <c r="GF72" s="113"/>
      <c r="GG72" s="12"/>
      <c r="GI72" s="25"/>
      <c r="GJ72" s="25"/>
      <c r="GK72" s="12"/>
      <c r="GL72" s="12"/>
      <c r="GM72" s="12"/>
      <c r="GN72" s="12"/>
      <c r="GO72" s="12"/>
      <c r="GP72" s="12"/>
      <c r="GQ72" s="12"/>
      <c r="GR72" s="12"/>
      <c r="GS72" s="12"/>
      <c r="GT72" s="25"/>
      <c r="GU72" s="12"/>
      <c r="GV72" s="12"/>
      <c r="GW72" s="27"/>
      <c r="GX72" s="12"/>
      <c r="GY72" s="113"/>
      <c r="GZ72" s="12"/>
      <c r="HB72" s="25"/>
      <c r="HC72" s="25" t="s">
        <v>78</v>
      </c>
      <c r="HD72" s="12">
        <f>[2]DISP_JUN!$C$337</f>
        <v>720</v>
      </c>
      <c r="HE72" s="12">
        <f>[2]DISP_JUN!$D$337</f>
        <v>605</v>
      </c>
      <c r="HF72" s="12">
        <f>[2]DISP_JUN!$E$337</f>
        <v>115</v>
      </c>
      <c r="HG72" s="12">
        <f>[2]DISP_JUN!$E$337</f>
        <v>115</v>
      </c>
      <c r="HH72" s="12">
        <f t="shared" si="75"/>
        <v>15.972222222222221</v>
      </c>
      <c r="HI72" s="12">
        <f>[2]DISP_JUN!$G$337</f>
        <v>0</v>
      </c>
      <c r="HJ72" s="12">
        <f t="shared" si="76"/>
        <v>0</v>
      </c>
      <c r="HK72" s="12">
        <f>[2]DISP_JUN!$H$337</f>
        <v>0</v>
      </c>
      <c r="HL72" s="12">
        <f t="shared" si="77"/>
        <v>0</v>
      </c>
      <c r="HM72" s="25"/>
      <c r="HN72" s="12">
        <f t="shared" si="78"/>
        <v>100</v>
      </c>
      <c r="HO72" s="12">
        <f t="shared" si="79"/>
        <v>100</v>
      </c>
      <c r="HP72" s="27">
        <f t="shared" si="82"/>
        <v>15.972222222222221</v>
      </c>
      <c r="HQ72" s="12">
        <f t="shared" si="80"/>
        <v>84.027777777777786</v>
      </c>
      <c r="HR72" s="113">
        <f>[2]DISP_JUN!$M$337</f>
        <v>14762.76</v>
      </c>
      <c r="HS72" s="12">
        <f>[2]DISP_JUN!$O$337</f>
        <v>24.401256198347109</v>
      </c>
    </row>
    <row r="73" spans="172:227" x14ac:dyDescent="0.3">
      <c r="FP73" s="25"/>
      <c r="FQ73" s="25"/>
      <c r="FR73" s="12"/>
      <c r="FS73" s="12"/>
      <c r="FT73" s="12"/>
      <c r="FU73" s="12"/>
      <c r="FV73" s="12"/>
      <c r="FW73" s="12"/>
      <c r="FX73" s="12"/>
      <c r="FY73" s="12"/>
      <c r="FZ73" s="12"/>
      <c r="GA73" s="25"/>
      <c r="GB73" s="12"/>
      <c r="GC73" s="12"/>
      <c r="GD73" s="27"/>
      <c r="GE73" s="12"/>
      <c r="GF73" s="113"/>
      <c r="GG73" s="12"/>
      <c r="GI73" s="25"/>
      <c r="GJ73" s="25"/>
      <c r="GK73" s="12"/>
      <c r="GL73" s="12"/>
      <c r="GM73" s="12"/>
      <c r="GN73" s="12"/>
      <c r="GO73" s="12"/>
      <c r="GP73" s="12"/>
      <c r="GQ73" s="12"/>
      <c r="GR73" s="12"/>
      <c r="GS73" s="12"/>
      <c r="GT73" s="25"/>
      <c r="GU73" s="12"/>
      <c r="GV73" s="12"/>
      <c r="GW73" s="27"/>
      <c r="GX73" s="12"/>
      <c r="GY73" s="113"/>
      <c r="GZ73" s="12"/>
      <c r="HB73" s="25"/>
      <c r="HC73" s="25" t="s">
        <v>79</v>
      </c>
      <c r="HD73" s="12">
        <f>[2]DISP_JUN!$C$338</f>
        <v>720</v>
      </c>
      <c r="HE73" s="12">
        <f>[2]DISP_JUN!$D$338</f>
        <v>628</v>
      </c>
      <c r="HF73" s="12">
        <f>[2]DISP_JUN!$E$338</f>
        <v>92</v>
      </c>
      <c r="HG73" s="12">
        <f>[2]DISP_JUN!$E$338</f>
        <v>92</v>
      </c>
      <c r="HH73" s="12">
        <f t="shared" si="75"/>
        <v>12.777777777777777</v>
      </c>
      <c r="HI73" s="12">
        <f>[2]DISP_JUN!$G$338</f>
        <v>0</v>
      </c>
      <c r="HJ73" s="12">
        <f t="shared" si="76"/>
        <v>0</v>
      </c>
      <c r="HK73" s="12">
        <f>[2]DISP_JUN!$H$338</f>
        <v>0</v>
      </c>
      <c r="HL73" s="12">
        <f t="shared" si="77"/>
        <v>0</v>
      </c>
      <c r="HM73" s="25"/>
      <c r="HN73" s="12">
        <f t="shared" si="78"/>
        <v>100</v>
      </c>
      <c r="HO73" s="12">
        <f t="shared" si="79"/>
        <v>100</v>
      </c>
      <c r="HP73" s="27">
        <f t="shared" si="82"/>
        <v>12.777777777777777</v>
      </c>
      <c r="HQ73" s="12">
        <f t="shared" si="80"/>
        <v>87.222222222222229</v>
      </c>
      <c r="HR73" s="113">
        <f>[2]DISP_JUN!$M$338</f>
        <v>15277.449000000001</v>
      </c>
      <c r="HS73" s="12">
        <f>[2]DISP_JUN!$O$338</f>
        <v>24.327148089171974</v>
      </c>
    </row>
    <row r="74" spans="172:227" x14ac:dyDescent="0.3">
      <c r="FP74" s="70"/>
      <c r="FQ74" s="73"/>
      <c r="FR74" s="12"/>
      <c r="FS74" s="12"/>
      <c r="FT74" s="12"/>
      <c r="FU74" s="12"/>
      <c r="FV74" s="12"/>
      <c r="FW74" s="12"/>
      <c r="FX74" s="12"/>
      <c r="FY74" s="12"/>
      <c r="FZ74" s="12"/>
      <c r="GA74" s="25"/>
      <c r="GB74" s="12"/>
      <c r="GC74" s="12"/>
      <c r="GD74" s="27"/>
      <c r="GE74" s="12"/>
      <c r="GF74" s="113"/>
      <c r="GG74" s="12"/>
      <c r="GI74" s="70"/>
      <c r="GJ74" s="73"/>
      <c r="GK74" s="12"/>
      <c r="GL74" s="12"/>
      <c r="GM74" s="12"/>
      <c r="GN74" s="12"/>
      <c r="GO74" s="12"/>
      <c r="GP74" s="12"/>
      <c r="GQ74" s="12"/>
      <c r="GR74" s="12"/>
      <c r="GS74" s="12"/>
      <c r="GT74" s="25"/>
      <c r="GU74" s="12"/>
      <c r="GV74" s="12"/>
      <c r="GW74" s="27"/>
      <c r="GX74" s="12"/>
      <c r="GY74" s="113"/>
      <c r="GZ74" s="12"/>
      <c r="HB74" s="70" t="s">
        <v>80</v>
      </c>
      <c r="HC74" s="73" t="s">
        <v>69</v>
      </c>
      <c r="HD74" s="12">
        <f>[2]DISP_JUN!$C$340</f>
        <v>6685</v>
      </c>
      <c r="HE74" s="12">
        <f>[2]DISP_JUN!$D$340</f>
        <v>5868</v>
      </c>
      <c r="HF74" s="12">
        <f>[2]DISP_JUN!$E$340</f>
        <v>817</v>
      </c>
      <c r="HG74" s="12">
        <f>[2]DISP_JUN!$E$340</f>
        <v>817</v>
      </c>
      <c r="HH74" s="12">
        <f t="shared" si="75"/>
        <v>113.47222222222221</v>
      </c>
      <c r="HI74" s="12">
        <f>[2]DISP_JUN!$G$340</f>
        <v>0</v>
      </c>
      <c r="HJ74" s="12">
        <f t="shared" si="76"/>
        <v>0</v>
      </c>
      <c r="HK74" s="12">
        <f>[2]DISP_JUN!$H$340</f>
        <v>0</v>
      </c>
      <c r="HL74" s="12">
        <f t="shared" si="77"/>
        <v>0</v>
      </c>
      <c r="HM74" s="25"/>
      <c r="HN74" s="12">
        <f t="shared" si="78"/>
        <v>928.47222222222217</v>
      </c>
      <c r="HO74" s="12">
        <f t="shared" si="79"/>
        <v>928.47222222222217</v>
      </c>
      <c r="HP74" s="27">
        <f>IF((AND(HE74=0,HG74=0)),0,(HG74+HM74)/(HE74+HG74)*100)</f>
        <v>12.221391174270755</v>
      </c>
      <c r="HQ74" s="12">
        <f t="shared" si="80"/>
        <v>91.527777777777771</v>
      </c>
      <c r="HR74" s="113">
        <f>[2]DISP_JUN!$M$339</f>
        <v>15671.707</v>
      </c>
      <c r="HS74" s="12">
        <f>[2]DISP_JUN!$O$339</f>
        <v>23.781042488619121</v>
      </c>
    </row>
    <row r="75" spans="172:227" x14ac:dyDescent="0.3">
      <c r="FP75" s="25"/>
      <c r="FQ75" s="73"/>
      <c r="FR75" s="12"/>
      <c r="FS75" s="12"/>
      <c r="FT75" s="12"/>
      <c r="FU75" s="12"/>
      <c r="FV75" s="12"/>
      <c r="FW75" s="12"/>
      <c r="FX75" s="12"/>
      <c r="FY75" s="12"/>
      <c r="FZ75" s="12"/>
      <c r="GA75" s="25"/>
      <c r="GB75" s="12"/>
      <c r="GC75" s="12"/>
      <c r="GD75" s="27"/>
      <c r="GE75" s="12"/>
      <c r="GF75" s="113"/>
      <c r="GG75" s="12"/>
      <c r="GI75" s="25"/>
      <c r="GJ75" s="73"/>
      <c r="GK75" s="12"/>
      <c r="GL75" s="12"/>
      <c r="GM75" s="12"/>
      <c r="GN75" s="12"/>
      <c r="GO75" s="12"/>
      <c r="GP75" s="12"/>
      <c r="GQ75" s="12"/>
      <c r="GR75" s="12"/>
      <c r="GS75" s="12"/>
      <c r="GT75" s="25"/>
      <c r="GU75" s="12"/>
      <c r="GV75" s="12"/>
      <c r="GW75" s="27"/>
      <c r="GX75" s="12"/>
      <c r="GY75" s="113"/>
      <c r="GZ75" s="12"/>
      <c r="HB75" s="25"/>
      <c r="HC75" s="73" t="s">
        <v>71</v>
      </c>
      <c r="HD75" s="12">
        <f>[2]DISP_JUN!$C$341</f>
        <v>720</v>
      </c>
      <c r="HE75" s="12">
        <f>[2]DISP_JUN!$D$341</f>
        <v>710</v>
      </c>
      <c r="HF75" s="12">
        <f>[2]DISP_JUN!$E$341</f>
        <v>10</v>
      </c>
      <c r="HG75" s="12">
        <f>[2]DISP_JUN!$E$341</f>
        <v>10</v>
      </c>
      <c r="HH75" s="12">
        <f t="shared" si="75"/>
        <v>1.3888888888888888</v>
      </c>
      <c r="HI75" s="12">
        <f>[2]DISP_JUN!$G$341</f>
        <v>0</v>
      </c>
      <c r="HJ75" s="12">
        <f t="shared" si="76"/>
        <v>0</v>
      </c>
      <c r="HK75" s="12">
        <f>[2]DISP_JUN!$H$341</f>
        <v>0</v>
      </c>
      <c r="HL75" s="12">
        <f t="shared" si="77"/>
        <v>0</v>
      </c>
      <c r="HM75" s="25"/>
      <c r="HN75" s="12">
        <f t="shared" si="78"/>
        <v>100</v>
      </c>
      <c r="HO75" s="12">
        <f t="shared" si="79"/>
        <v>100</v>
      </c>
      <c r="HP75" s="27">
        <f t="shared" ref="HP75:HP77" si="83">IF((AND(HE75=0,HG75=0)),0,(HG75+HM75)/(HE75+HG75)*100)</f>
        <v>1.3888888888888888</v>
      </c>
      <c r="HQ75" s="12">
        <f t="shared" si="80"/>
        <v>815</v>
      </c>
      <c r="HR75" s="113">
        <f>[2]DISP_JUN!$M$340</f>
        <v>143448.51399999997</v>
      </c>
      <c r="HS75" s="12">
        <f>[2]DISP_JUN!$O$340</f>
        <v>24.445895364689836</v>
      </c>
    </row>
    <row r="76" spans="172:227" x14ac:dyDescent="0.3">
      <c r="FP76" s="25"/>
      <c r="FQ76" s="73"/>
      <c r="FR76" s="12"/>
      <c r="FS76" s="12"/>
      <c r="FT76" s="12"/>
      <c r="FU76" s="12"/>
      <c r="FV76" s="12"/>
      <c r="FW76" s="12"/>
      <c r="FX76" s="12"/>
      <c r="FY76" s="12"/>
      <c r="FZ76" s="12"/>
      <c r="GA76" s="25"/>
      <c r="GB76" s="12"/>
      <c r="GC76" s="12"/>
      <c r="GD76" s="27"/>
      <c r="GE76" s="12"/>
      <c r="GF76" s="113"/>
      <c r="GG76" s="12"/>
      <c r="GI76" s="25"/>
      <c r="GJ76" s="73"/>
      <c r="GK76" s="12"/>
      <c r="GL76" s="12"/>
      <c r="GM76" s="12"/>
      <c r="GN76" s="12"/>
      <c r="GO76" s="12"/>
      <c r="GP76" s="12"/>
      <c r="GQ76" s="12"/>
      <c r="GR76" s="12"/>
      <c r="GS76" s="12"/>
      <c r="GT76" s="25"/>
      <c r="GU76" s="12"/>
      <c r="GV76" s="12"/>
      <c r="GW76" s="27"/>
      <c r="GX76" s="12"/>
      <c r="GY76" s="113"/>
      <c r="GZ76" s="12"/>
      <c r="HB76" s="25"/>
      <c r="HC76" s="73" t="s">
        <v>72</v>
      </c>
      <c r="HD76" s="12">
        <f>[2]DISP_JUN!$C$342</f>
        <v>720</v>
      </c>
      <c r="HE76" s="12">
        <f>[2]DISP_JUN!$D$342</f>
        <v>701</v>
      </c>
      <c r="HF76" s="12">
        <f>[2]DISP_JUN!$E$342</f>
        <v>19</v>
      </c>
      <c r="HG76" s="12">
        <f>[2]DISP_JUN!$E$342</f>
        <v>19</v>
      </c>
      <c r="HH76" s="12">
        <f t="shared" si="75"/>
        <v>2.6388888888888888</v>
      </c>
      <c r="HI76" s="12">
        <f>[2]DISP_JUN!$G$342</f>
        <v>0</v>
      </c>
      <c r="HJ76" s="12">
        <f t="shared" si="76"/>
        <v>0</v>
      </c>
      <c r="HK76" s="12">
        <f>[2]DISP_JUN!$H$342</f>
        <v>0</v>
      </c>
      <c r="HL76" s="12">
        <f t="shared" si="77"/>
        <v>0</v>
      </c>
      <c r="HM76" s="25"/>
      <c r="HN76" s="12">
        <f t="shared" si="78"/>
        <v>100</v>
      </c>
      <c r="HO76" s="12">
        <f t="shared" si="79"/>
        <v>100</v>
      </c>
      <c r="HP76" s="27">
        <f t="shared" si="83"/>
        <v>2.6388888888888888</v>
      </c>
      <c r="HQ76" s="12">
        <f t="shared" si="80"/>
        <v>98.611111111111114</v>
      </c>
      <c r="HR76" s="113">
        <f>[2]DISP_JUN!$M$341</f>
        <v>17042.544000000002</v>
      </c>
      <c r="HS76" s="12">
        <f>[2]DISP_JUN!$O$341</f>
        <v>24.003583098591552</v>
      </c>
    </row>
    <row r="77" spans="172:227" x14ac:dyDescent="0.3">
      <c r="FP77" s="25"/>
      <c r="FQ77" s="73"/>
      <c r="FR77" s="12"/>
      <c r="FS77" s="12"/>
      <c r="FT77" s="12"/>
      <c r="FU77" s="12"/>
      <c r="FV77" s="12"/>
      <c r="FW77" s="12"/>
      <c r="FX77" s="12"/>
      <c r="FY77" s="12"/>
      <c r="FZ77" s="12"/>
      <c r="GA77" s="25"/>
      <c r="GB77" s="12"/>
      <c r="GC77" s="12"/>
      <c r="GD77" s="27"/>
      <c r="GE77" s="12"/>
      <c r="GF77" s="113"/>
      <c r="GG77" s="12"/>
      <c r="GI77" s="25"/>
      <c r="GJ77" s="73"/>
      <c r="GK77" s="12"/>
      <c r="GL77" s="12"/>
      <c r="GM77" s="12"/>
      <c r="GN77" s="12"/>
      <c r="GO77" s="12"/>
      <c r="GP77" s="12"/>
      <c r="GQ77" s="12"/>
      <c r="GR77" s="12"/>
      <c r="GS77" s="12"/>
      <c r="GT77" s="25"/>
      <c r="GU77" s="12"/>
      <c r="GV77" s="12"/>
      <c r="GW77" s="27"/>
      <c r="GX77" s="12"/>
      <c r="GY77" s="113"/>
      <c r="GZ77" s="12"/>
      <c r="HB77" s="25"/>
      <c r="HC77" s="73" t="s">
        <v>73</v>
      </c>
      <c r="HD77" s="12">
        <f>[2]DISP_JUN!$C$343</f>
        <v>720</v>
      </c>
      <c r="HE77" s="12">
        <f>[2]DISP_JUN!$D$343</f>
        <v>684</v>
      </c>
      <c r="HF77" s="12">
        <f>[2]DISP_JUN!$E$343</f>
        <v>36</v>
      </c>
      <c r="HG77" s="12">
        <f>[2]DISP_JUN!$E$343</f>
        <v>36</v>
      </c>
      <c r="HH77" s="12">
        <f t="shared" si="75"/>
        <v>5</v>
      </c>
      <c r="HI77" s="12">
        <f>[2]DISP_JUN!$G$343</f>
        <v>0</v>
      </c>
      <c r="HJ77" s="12">
        <f t="shared" si="76"/>
        <v>0</v>
      </c>
      <c r="HK77" s="12">
        <f>[2]DISP_JUN!$H$343</f>
        <v>0</v>
      </c>
      <c r="HL77" s="12">
        <f t="shared" si="77"/>
        <v>0</v>
      </c>
      <c r="HM77" s="25"/>
      <c r="HN77" s="12">
        <f t="shared" si="78"/>
        <v>100</v>
      </c>
      <c r="HO77" s="12">
        <f t="shared" si="79"/>
        <v>100</v>
      </c>
      <c r="HP77" s="27">
        <f t="shared" si="83"/>
        <v>5</v>
      </c>
      <c r="HQ77" s="12">
        <f t="shared" si="80"/>
        <v>97.361111111111114</v>
      </c>
      <c r="HR77" s="113">
        <f>[2]DISP_JUN!$M$342</f>
        <v>16537.550999999999</v>
      </c>
      <c r="HS77" s="12">
        <f>[2]DISP_JUN!$O$342</f>
        <v>23.591370898716118</v>
      </c>
    </row>
    <row r="78" spans="172:227" x14ac:dyDescent="0.3">
      <c r="FP78" s="25"/>
      <c r="FQ78" s="64"/>
      <c r="FR78" s="31"/>
      <c r="FS78" s="31"/>
      <c r="FT78" s="32"/>
      <c r="FU78" s="31"/>
      <c r="FV78" s="32"/>
      <c r="FW78" s="31"/>
      <c r="FX78" s="32"/>
      <c r="FY78" s="32"/>
      <c r="FZ78" s="32"/>
      <c r="GA78" s="31"/>
      <c r="GB78" s="32"/>
      <c r="GC78" s="34"/>
      <c r="GD78" s="34"/>
      <c r="GE78" s="34"/>
      <c r="GF78" s="86"/>
      <c r="GG78" s="38"/>
      <c r="GI78" s="25"/>
      <c r="GJ78" s="64"/>
      <c r="GK78" s="31"/>
      <c r="GL78" s="31"/>
      <c r="GM78" s="32"/>
      <c r="GN78" s="31"/>
      <c r="GO78" s="32"/>
      <c r="GP78" s="31"/>
      <c r="GQ78" s="32"/>
      <c r="GR78" s="32"/>
      <c r="GS78" s="32"/>
      <c r="GT78" s="31"/>
      <c r="GU78" s="32"/>
      <c r="GV78" s="34"/>
      <c r="GW78" s="34"/>
      <c r="GX78" s="34"/>
      <c r="GY78" s="86"/>
      <c r="GZ78" s="38"/>
      <c r="HB78" s="25"/>
      <c r="HC78" s="64" t="s">
        <v>37</v>
      </c>
      <c r="HD78" s="31">
        <f>SUM(HD64:HD77)</f>
        <v>14810</v>
      </c>
      <c r="HE78" s="31">
        <f>SUM(HE64:HE77)</f>
        <v>13172</v>
      </c>
      <c r="HF78" s="32">
        <f ca="1">SUM(HF64:HF78)</f>
        <v>0</v>
      </c>
      <c r="HG78" s="31">
        <f>SUM(HG64:HG77)</f>
        <v>1638</v>
      </c>
      <c r="HH78" s="32" t="e">
        <f>(HH64*HS64+HH65*HS65+HH66*HS66+HH67*HS67+HH68*HS68+HH69*HS69+HH70*HS70+HH71*HS71+HH72*HS72+HH73*HS73+HH74*HS74+HH75*HS75+HH76*HS76+HH77*HS77)/HS78</f>
        <v>#VALUE!</v>
      </c>
      <c r="HI78" s="31">
        <f>SUM(HI64:HI77)</f>
        <v>0</v>
      </c>
      <c r="HJ78" s="32" t="e">
        <f>(HJ64*HS64+HJ65*HS65+HJ66*HS66+HJ67*HS67+HJ68*HS68+HJ69*HS69+HJ70*HS70+HJ71*HS71+HJ72*HS72+HJ73*HS73+HJ74*HS74+HJ75*HS75+HJ76*HS76+HJ77*HS77)/HS78</f>
        <v>#VALUE!</v>
      </c>
      <c r="HK78" s="32">
        <f>SUM(HK64:HK77)</f>
        <v>0</v>
      </c>
      <c r="HL78" s="32" t="e">
        <f>(HL64*HS64+HL65*HS65+HL66*HS66+HL67*HS67+HL68*HS68+HL69*HS69+HL70*HS70+HL71*HS71+HL72*HS72+HL73*HS73+HL74*HS74+HL75*HS75+HL76*HS76+HL77*HS77)/HS78</f>
        <v>#VALUE!</v>
      </c>
      <c r="HM78" s="31">
        <f>SUM(HM64:HM77)</f>
        <v>0</v>
      </c>
      <c r="HN78" s="32" t="e">
        <f>(HN64*HS64+HN65*HS65+HN66*HS66+HN67*HS67+HN68*HS68+HN69*HS69+HN70*HS70+HN71*HS71+HN72*HS72+HN73*HS73+HN74*HS74+HN75*HS75+HN76*HS76+HN77*HS77)/HS78</f>
        <v>#VALUE!</v>
      </c>
      <c r="HO78" s="34" t="e">
        <f>(HO64*HS64+HO65*HS65+HO66*HS66+HO67*HS67+HO68*HS68+HO69*HS69+HO70*HS70+HO71*HS71+HO72*HS72+HO73*HS73+HO74*HS74+HO75*HS75+HO76*HS76+HO77*HS77)/HS78</f>
        <v>#VALUE!</v>
      </c>
      <c r="HP78" s="34" t="e">
        <f>(HP64*HS64+HP65*HS65+HP66*HS66+HP67*HS67+HP68*HS68+HP69*HS69+HP70*HS70+HP71*HS71+HP72*HS72+HP73*HS73+HP74*HS74+HP75*HS75+HP76*HS76+HP77*HS77)/HS78</f>
        <v>#VALUE!</v>
      </c>
      <c r="HQ78" s="34" t="e">
        <f>(HQ64*HS64+HQ65*HS65+HQ66*HS66+HQ67*HS67+HQ68*HS68+HQ69*HS69+HQ70*HS70+HQ71*HS71+HQ72*HS72+HQ73*HS73+HQ74*HS74+HQ75*HS75+HQ76*HS76+HQ77*HS77)/HS78</f>
        <v>#VALUE!</v>
      </c>
      <c r="HR78" s="86">
        <f>SUM(HR64:HR77)</f>
        <v>320477.12299999991</v>
      </c>
      <c r="HS78" s="38">
        <f>SUM(HS64:HS77)</f>
        <v>315.82948562421763</v>
      </c>
    </row>
  </sheetData>
  <mergeCells count="12">
    <mergeCell ref="EW3:FJ3"/>
    <mergeCell ref="FP3:GC3"/>
    <mergeCell ref="GI3:GV3"/>
    <mergeCell ref="HB3:HO3"/>
    <mergeCell ref="DK3:DX3"/>
    <mergeCell ref="ED3:EQ3"/>
    <mergeCell ref="CR3:DE3"/>
    <mergeCell ref="A3:N3"/>
    <mergeCell ref="T3:AG3"/>
    <mergeCell ref="AM3:AZ3"/>
    <mergeCell ref="BF3:BS3"/>
    <mergeCell ref="BY3:CL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283B-D158-492E-B0DF-BA1BAF960692}">
  <dimension ref="A3:AK78"/>
  <sheetViews>
    <sheetView workbookViewId="0">
      <selection activeCell="T3" sqref="T3:AK78"/>
    </sheetView>
  </sheetViews>
  <sheetFormatPr defaultRowHeight="14.4" x14ac:dyDescent="0.3"/>
  <cols>
    <col min="17" max="17" width="13" bestFit="1" customWidth="1"/>
  </cols>
  <sheetData>
    <row r="3" spans="1:37" x14ac:dyDescent="0.3">
      <c r="A3" s="335" t="s">
        <v>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148"/>
      <c r="P3" s="148"/>
      <c r="Q3" s="15"/>
      <c r="R3" s="15"/>
      <c r="T3" s="335" t="s">
        <v>9</v>
      </c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148"/>
      <c r="AI3" s="148"/>
      <c r="AJ3" s="15"/>
      <c r="AK3" s="15"/>
    </row>
    <row r="4" spans="1:37" x14ac:dyDescent="0.3">
      <c r="A4" s="16" t="s">
        <v>12</v>
      </c>
      <c r="B4" s="15">
        <v>744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5"/>
      <c r="R4" s="15"/>
      <c r="T4" s="16" t="s">
        <v>12</v>
      </c>
      <c r="U4" s="15">
        <v>720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5"/>
      <c r="AK4" s="15"/>
    </row>
    <row r="5" spans="1:37" ht="41.4" x14ac:dyDescent="0.3">
      <c r="A5" s="18" t="s">
        <v>13</v>
      </c>
      <c r="B5" s="19" t="s">
        <v>14</v>
      </c>
      <c r="C5" s="19" t="s">
        <v>15</v>
      </c>
      <c r="D5" s="19" t="s">
        <v>16</v>
      </c>
      <c r="E5" s="19" t="s">
        <v>17</v>
      </c>
      <c r="F5" s="19" t="s">
        <v>18</v>
      </c>
      <c r="G5" s="19" t="s">
        <v>19</v>
      </c>
      <c r="H5" s="19" t="s">
        <v>20</v>
      </c>
      <c r="I5" s="19" t="s">
        <v>21</v>
      </c>
      <c r="J5" s="19" t="s">
        <v>22</v>
      </c>
      <c r="K5" s="19" t="s">
        <v>23</v>
      </c>
      <c r="L5" s="19" t="s">
        <v>24</v>
      </c>
      <c r="M5" s="19" t="s">
        <v>25</v>
      </c>
      <c r="N5" s="19" t="s">
        <v>26</v>
      </c>
      <c r="O5" s="19" t="s">
        <v>27</v>
      </c>
      <c r="P5" s="20" t="s">
        <v>28</v>
      </c>
      <c r="Q5" s="21" t="s">
        <v>29</v>
      </c>
      <c r="R5" s="22" t="s">
        <v>30</v>
      </c>
      <c r="T5" s="18" t="s">
        <v>13</v>
      </c>
      <c r="U5" s="19" t="s">
        <v>14</v>
      </c>
      <c r="V5" s="19" t="s">
        <v>15</v>
      </c>
      <c r="W5" s="19" t="s">
        <v>16</v>
      </c>
      <c r="X5" s="19" t="s">
        <v>17</v>
      </c>
      <c r="Y5" s="19" t="s">
        <v>18</v>
      </c>
      <c r="Z5" s="19" t="s">
        <v>19</v>
      </c>
      <c r="AA5" s="19" t="s">
        <v>20</v>
      </c>
      <c r="AB5" s="19" t="s">
        <v>21</v>
      </c>
      <c r="AC5" s="19" t="s">
        <v>22</v>
      </c>
      <c r="AD5" s="19" t="s">
        <v>23</v>
      </c>
      <c r="AE5" s="19" t="s">
        <v>24</v>
      </c>
      <c r="AF5" s="19" t="s">
        <v>25</v>
      </c>
      <c r="AG5" s="19" t="s">
        <v>26</v>
      </c>
      <c r="AH5" s="19" t="s">
        <v>27</v>
      </c>
      <c r="AI5" s="20" t="s">
        <v>28</v>
      </c>
      <c r="AJ5" s="21" t="s">
        <v>29</v>
      </c>
      <c r="AK5" s="22" t="s">
        <v>30</v>
      </c>
    </row>
    <row r="6" spans="1:37" x14ac:dyDescent="0.3">
      <c r="A6" s="23" t="s">
        <v>31</v>
      </c>
      <c r="B6" s="24" t="s">
        <v>32</v>
      </c>
      <c r="C6" s="12">
        <f>[1]DISP_JUL!$C$8</f>
        <v>744</v>
      </c>
      <c r="D6" s="12">
        <f>[1]DISP_JUL!$D$8</f>
        <v>744</v>
      </c>
      <c r="E6" s="12">
        <f>[1]DISP_JUL!$E$8</f>
        <v>0</v>
      </c>
      <c r="F6" s="12">
        <f>[1]DISP_JUL!$F$8</f>
        <v>0</v>
      </c>
      <c r="G6" s="12">
        <f>(F6/$B$4)*100</f>
        <v>0</v>
      </c>
      <c r="H6" s="12">
        <f>[1]DISP_JUL!$G$8</f>
        <v>0</v>
      </c>
      <c r="I6" s="12">
        <f>(H6/$B$4)*100</f>
        <v>0</v>
      </c>
      <c r="J6" s="12">
        <f>[1]DISP_JUL!$H$8</f>
        <v>0</v>
      </c>
      <c r="K6" s="12">
        <f>(J6/$B$4)*100</f>
        <v>0</v>
      </c>
      <c r="L6" s="25"/>
      <c r="M6" s="12">
        <f>(C6/$B$4)*100</f>
        <v>100</v>
      </c>
      <c r="N6" s="12">
        <f>((C6-L6)/$B$4)*100</f>
        <v>100</v>
      </c>
      <c r="O6" s="27">
        <f>IF((AND(D6=0,F6=0)),0,(F6+L6)/(D6+F6)*100)</f>
        <v>0</v>
      </c>
      <c r="P6" s="12">
        <f>(Q6/($B$4*R6))*100</f>
        <v>99.999999999999986</v>
      </c>
      <c r="Q6" s="113">
        <f>[1]DISP_JUL!$M$8</f>
        <v>109051</v>
      </c>
      <c r="R6" s="113">
        <f>[1]DISP_JUL!$O$8</f>
        <v>146.57392473118281</v>
      </c>
      <c r="T6" s="23" t="s">
        <v>31</v>
      </c>
      <c r="U6" s="24" t="s">
        <v>32</v>
      </c>
      <c r="V6" s="12">
        <f>[2]DISP_ABR!$C$8</f>
        <v>591</v>
      </c>
      <c r="W6" s="12">
        <f>[2]DISP_ABR!$D$8</f>
        <v>591</v>
      </c>
      <c r="X6" s="12">
        <f>[2]DISP_ABR!$E$8</f>
        <v>0</v>
      </c>
      <c r="Y6" s="12">
        <f>[2]DISP_ABR!$F$8</f>
        <v>129</v>
      </c>
      <c r="Z6" s="12" t="e">
        <f t="shared" ref="Z6:Z11" si="0">(Y6/$FQ$4)*100</f>
        <v>#DIV/0!</v>
      </c>
      <c r="AA6" s="12">
        <f>[2]DISP_ABR!$G$8</f>
        <v>0</v>
      </c>
      <c r="AB6" s="12" t="e">
        <f t="shared" ref="AB6:AB11" si="1">(AA6/$FQ$4)*100</f>
        <v>#DIV/0!</v>
      </c>
      <c r="AC6" s="12">
        <f>[2]DISP_ABR!$H$8</f>
        <v>0</v>
      </c>
      <c r="AD6" s="12" t="e">
        <f t="shared" ref="AD6:AD11" si="2">(AC6/$FQ$4)*100</f>
        <v>#DIV/0!</v>
      </c>
      <c r="AE6" s="25"/>
      <c r="AF6" s="12" t="e">
        <f t="shared" ref="AF6:AF11" si="3">(V6/$FQ$4)*100</f>
        <v>#DIV/0!</v>
      </c>
      <c r="AG6" s="12" t="e">
        <f t="shared" ref="AG6:AG11" si="4">((V6-AE6)/$FQ$4)*100</f>
        <v>#DIV/0!</v>
      </c>
      <c r="AH6" s="27">
        <f>IF((AND(W6=0,Y6=0)),0,(Y6+AE6)/(W6+Y6)*100)</f>
        <v>17.916666666666668</v>
      </c>
      <c r="AI6" s="12" t="e">
        <f>(AJ6/($FQ$4*AK6))*100</f>
        <v>#DIV/0!</v>
      </c>
      <c r="AJ6" s="113">
        <f>[2]DISP_ABR!$M$8</f>
        <v>86430</v>
      </c>
      <c r="AK6" s="113">
        <f>[2]DISP_ABR!$O$8</f>
        <v>146.24365482233503</v>
      </c>
    </row>
    <row r="7" spans="1:37" x14ac:dyDescent="0.3">
      <c r="A7" s="23" t="s">
        <v>33</v>
      </c>
      <c r="B7" s="24" t="s">
        <v>34</v>
      </c>
      <c r="C7" s="12">
        <f>[1]DISP_JUL!$C$10</f>
        <v>744</v>
      </c>
      <c r="D7" s="12">
        <f>[1]DISP_JUL!$D$10</f>
        <v>744</v>
      </c>
      <c r="E7" s="12">
        <f>[1]DISP_JUL!$E$10</f>
        <v>0</v>
      </c>
      <c r="F7" s="12">
        <f>[1]DISP_JUL!$F$10</f>
        <v>0</v>
      </c>
      <c r="G7" s="12">
        <f t="shared" ref="G7:G11" si="5">(F7/$B$4)*100</f>
        <v>0</v>
      </c>
      <c r="H7" s="12">
        <f>[1]DISP_JUL!$G$10</f>
        <v>0</v>
      </c>
      <c r="I7" s="12">
        <f t="shared" ref="I7:I11" si="6">(H7/$B$4)*100</f>
        <v>0</v>
      </c>
      <c r="J7" s="12">
        <f>[1]DISP_JUL!$H$10</f>
        <v>0</v>
      </c>
      <c r="K7" s="12">
        <f t="shared" ref="K7:K11" si="7">(J7/$B$4)*100</f>
        <v>0</v>
      </c>
      <c r="L7" s="25"/>
      <c r="M7" s="25">
        <f t="shared" ref="M7:M11" si="8">(C7/$B$4)*100</f>
        <v>100</v>
      </c>
      <c r="N7" s="12">
        <f t="shared" ref="N7:N11" si="9">((C7-L7)/$B$4)*100</f>
        <v>100</v>
      </c>
      <c r="O7" s="27">
        <f t="shared" ref="O7:O11" si="10">IF((AND(D7=0,F7=0)),0,(F7+L7)/(D7+F7)*100)</f>
        <v>0</v>
      </c>
      <c r="P7" s="12">
        <f t="shared" ref="P7:P11" si="11">(Q7/($B$4*R7))*100</f>
        <v>99.999999999999972</v>
      </c>
      <c r="Q7" s="113">
        <f>[1]DISP_JUL!$M$10</f>
        <v>37701</v>
      </c>
      <c r="R7" s="113">
        <f>[1]DISP_JUL!$O$10</f>
        <v>50.673387096774199</v>
      </c>
      <c r="T7" s="23" t="s">
        <v>33</v>
      </c>
      <c r="U7" s="24" t="s">
        <v>34</v>
      </c>
      <c r="V7" s="12">
        <f>[2]DISP_ABR!$C$10</f>
        <v>559</v>
      </c>
      <c r="W7" s="12">
        <f>[2]DISP_ABR!$D$10</f>
        <v>559</v>
      </c>
      <c r="X7" s="12">
        <f>[2]DISP_ABR!$E$10</f>
        <v>0</v>
      </c>
      <c r="Y7" s="12">
        <f>[2]DISP_ABR!$F$10</f>
        <v>161</v>
      </c>
      <c r="Z7" s="12" t="e">
        <f t="shared" si="0"/>
        <v>#DIV/0!</v>
      </c>
      <c r="AA7" s="12">
        <f>[2]DISP_ABR!$G$10</f>
        <v>0</v>
      </c>
      <c r="AB7" s="12" t="e">
        <f t="shared" si="1"/>
        <v>#DIV/0!</v>
      </c>
      <c r="AC7" s="12">
        <f>[2]DISP_ABR!$H$10</f>
        <v>0</v>
      </c>
      <c r="AD7" s="12" t="e">
        <f t="shared" si="2"/>
        <v>#DIV/0!</v>
      </c>
      <c r="AE7" s="25"/>
      <c r="AF7" s="25" t="e">
        <f t="shared" si="3"/>
        <v>#DIV/0!</v>
      </c>
      <c r="AG7" s="12" t="e">
        <f t="shared" si="4"/>
        <v>#DIV/0!</v>
      </c>
      <c r="AH7" s="27">
        <f t="shared" ref="AH7:AH11" si="12">IF((AND(W7=0,Y7=0)),0,(Y7+AE7)/(W7+Y7)*100)</f>
        <v>22.361111111111111</v>
      </c>
      <c r="AI7" s="12" t="e">
        <f>(AJ7/($FQ$4*AK7))*100</f>
        <v>#DIV/0!</v>
      </c>
      <c r="AJ7" s="113">
        <f>[2]DISP_ABR!$M$10</f>
        <v>28387</v>
      </c>
      <c r="AK7" s="113">
        <f>[2]DISP_ABR!$O$10</f>
        <v>50.781753130590339</v>
      </c>
    </row>
    <row r="8" spans="1:37" x14ac:dyDescent="0.3">
      <c r="A8" s="24"/>
      <c r="B8" s="24" t="s">
        <v>35</v>
      </c>
      <c r="C8" s="12">
        <f>[1]DISP_JUL!$C$12</f>
        <v>731</v>
      </c>
      <c r="D8" s="12">
        <f>[1]DISP_JUL!$D$12</f>
        <v>731</v>
      </c>
      <c r="E8" s="12">
        <f>[1]DISP_JUL!$E$12</f>
        <v>0</v>
      </c>
      <c r="F8" s="12">
        <f>[1]DISP_JUL!$F$12</f>
        <v>13</v>
      </c>
      <c r="G8" s="12">
        <f t="shared" si="5"/>
        <v>1.747311827956989</v>
      </c>
      <c r="H8" s="12">
        <f>[1]DISP_JUL!$G$12</f>
        <v>0</v>
      </c>
      <c r="I8" s="12">
        <f t="shared" si="6"/>
        <v>0</v>
      </c>
      <c r="J8" s="12">
        <f>[1]DISP_JUL!$H$12</f>
        <v>0</v>
      </c>
      <c r="K8" s="12">
        <f t="shared" si="7"/>
        <v>0</v>
      </c>
      <c r="L8" s="25"/>
      <c r="M8" s="25">
        <f t="shared" si="8"/>
        <v>98.252688172043008</v>
      </c>
      <c r="N8" s="12">
        <f t="shared" si="9"/>
        <v>98.252688172043008</v>
      </c>
      <c r="O8" s="27">
        <f t="shared" si="10"/>
        <v>1.747311827956989</v>
      </c>
      <c r="P8" s="12">
        <f t="shared" si="11"/>
        <v>98.252688172043008</v>
      </c>
      <c r="Q8" s="113">
        <f>[1]DISP_JUL!$M$12</f>
        <v>106301</v>
      </c>
      <c r="R8" s="113">
        <f>[1]DISP_JUL!$O$12</f>
        <v>145.41860465116281</v>
      </c>
      <c r="T8" s="24"/>
      <c r="U8" s="24" t="s">
        <v>35</v>
      </c>
      <c r="V8" s="12">
        <f>[2]DISP_ABR!$C$12</f>
        <v>0</v>
      </c>
      <c r="W8" s="12">
        <f>[2]DISP_ABR!$D$12</f>
        <v>0</v>
      </c>
      <c r="X8" s="12">
        <f>[2]DISP_ABR!$E$12</f>
        <v>0</v>
      </c>
      <c r="Y8" s="12">
        <f>[2]DISP_ABR!$F$12</f>
        <v>720</v>
      </c>
      <c r="Z8" s="12" t="e">
        <f t="shared" si="0"/>
        <v>#DIV/0!</v>
      </c>
      <c r="AA8" s="12">
        <f>[2]DISP_ABR!$G$12</f>
        <v>0</v>
      </c>
      <c r="AB8" s="12" t="e">
        <f t="shared" si="1"/>
        <v>#DIV/0!</v>
      </c>
      <c r="AC8" s="12">
        <f>[2]DISP_ABR!$H$12</f>
        <v>0</v>
      </c>
      <c r="AD8" s="12" t="e">
        <f t="shared" si="2"/>
        <v>#DIV/0!</v>
      </c>
      <c r="AE8" s="25"/>
      <c r="AF8" s="25" t="e">
        <f t="shared" si="3"/>
        <v>#DIV/0!</v>
      </c>
      <c r="AG8" s="12" t="e">
        <f t="shared" si="4"/>
        <v>#DIV/0!</v>
      </c>
      <c r="AH8" s="27">
        <f t="shared" si="12"/>
        <v>100</v>
      </c>
      <c r="AI8" s="12" t="e">
        <f>(AJ8/($FQ$4*AK8))*100</f>
        <v>#DIV/0!</v>
      </c>
      <c r="AJ8" s="113">
        <f>[2]DISP_ABR!$M$12</f>
        <v>0</v>
      </c>
      <c r="AK8" s="113">
        <f>[2]DISP_ABR!$O$12</f>
        <v>0</v>
      </c>
    </row>
    <row r="9" spans="1:37" x14ac:dyDescent="0.3">
      <c r="A9" s="25"/>
      <c r="B9" s="24" t="s">
        <v>36</v>
      </c>
      <c r="C9" s="12">
        <f>[1]DISP_JUL!$C$14</f>
        <v>721</v>
      </c>
      <c r="D9" s="12">
        <f>[1]DISP_JUL!$D$14</f>
        <v>721</v>
      </c>
      <c r="E9" s="12">
        <f>[1]DISP_JUL!$E$14</f>
        <v>0</v>
      </c>
      <c r="F9" s="12">
        <f>[1]DISP_JUL!$F$14</f>
        <v>23</v>
      </c>
      <c r="G9" s="12">
        <f t="shared" si="5"/>
        <v>3.0913978494623655</v>
      </c>
      <c r="H9" s="12">
        <f>[1]DISP_JUL!$G$14</f>
        <v>0</v>
      </c>
      <c r="I9" s="12">
        <f t="shared" si="6"/>
        <v>0</v>
      </c>
      <c r="J9" s="12">
        <f>[1]DISP_JUL!$H$14</f>
        <v>0</v>
      </c>
      <c r="K9" s="12">
        <f t="shared" si="7"/>
        <v>0</v>
      </c>
      <c r="L9" s="25"/>
      <c r="M9" s="25">
        <f t="shared" si="8"/>
        <v>96.908602150537632</v>
      </c>
      <c r="N9" s="12">
        <f t="shared" si="9"/>
        <v>96.908602150537632</v>
      </c>
      <c r="O9" s="27">
        <f t="shared" si="10"/>
        <v>3.0913978494623655</v>
      </c>
      <c r="P9" s="12">
        <f t="shared" si="11"/>
        <v>96.908602150537632</v>
      </c>
      <c r="Q9" s="113">
        <f>[1]DISP_JUL!$M$14</f>
        <v>33816</v>
      </c>
      <c r="R9" s="113">
        <f>[1]DISP_JUL!$O$14</f>
        <v>46.901525658807209</v>
      </c>
      <c r="T9" s="25"/>
      <c r="U9" s="24" t="s">
        <v>36</v>
      </c>
      <c r="V9" s="12">
        <f>[2]DISP_ABR!$C$14</f>
        <v>0</v>
      </c>
      <c r="W9" s="12">
        <f>[2]DISP_ABR!$D$14</f>
        <v>0</v>
      </c>
      <c r="X9" s="12">
        <f>[2]DISP_ABR!$E$14</f>
        <v>0</v>
      </c>
      <c r="Y9" s="12">
        <f>[2]DISP_ABR!$F$14</f>
        <v>720</v>
      </c>
      <c r="Z9" s="12" t="e">
        <f t="shared" si="0"/>
        <v>#DIV/0!</v>
      </c>
      <c r="AA9" s="12">
        <f>[2]DISP_ABR!$G$14</f>
        <v>0</v>
      </c>
      <c r="AB9" s="12" t="e">
        <f t="shared" si="1"/>
        <v>#DIV/0!</v>
      </c>
      <c r="AC9" s="12">
        <f>[2]DISP_ABR!$H$14</f>
        <v>0</v>
      </c>
      <c r="AD9" s="12" t="e">
        <f t="shared" si="2"/>
        <v>#DIV/0!</v>
      </c>
      <c r="AE9" s="25"/>
      <c r="AF9" s="25" t="e">
        <f t="shared" si="3"/>
        <v>#DIV/0!</v>
      </c>
      <c r="AG9" s="12" t="e">
        <f t="shared" si="4"/>
        <v>#DIV/0!</v>
      </c>
      <c r="AH9" s="27">
        <f t="shared" si="12"/>
        <v>100</v>
      </c>
      <c r="AI9" s="12" t="e">
        <f>(AJ9/($FQ$4*AK9))*100</f>
        <v>#DIV/0!</v>
      </c>
      <c r="AJ9" s="113">
        <f>[2]DISP_ABR!$M$14</f>
        <v>0</v>
      </c>
      <c r="AK9" s="113">
        <f>[2]DISP_ABR!$O$14</f>
        <v>0</v>
      </c>
    </row>
    <row r="10" spans="1:37" x14ac:dyDescent="0.3">
      <c r="A10" s="25"/>
      <c r="B10" s="24">
        <v>7</v>
      </c>
      <c r="C10" s="12">
        <f>[1]DISP_JUL!$C$16</f>
        <v>0</v>
      </c>
      <c r="D10" s="12">
        <f>[1]DISP_JUL!$D$16</f>
        <v>0</v>
      </c>
      <c r="E10" s="12">
        <f>[1]DISP_JUL!$E$16</f>
        <v>0</v>
      </c>
      <c r="F10" s="12">
        <f>[1]DISP_JUL!$F$16</f>
        <v>0</v>
      </c>
      <c r="G10" s="12">
        <f t="shared" si="5"/>
        <v>0</v>
      </c>
      <c r="H10" s="12">
        <f>[1]DISP_JUL!$G$16</f>
        <v>744</v>
      </c>
      <c r="I10" s="12">
        <f t="shared" si="6"/>
        <v>100</v>
      </c>
      <c r="J10" s="12">
        <f>[1]DISP_JUL!$H$16</f>
        <v>0</v>
      </c>
      <c r="K10" s="12">
        <f t="shared" si="7"/>
        <v>0</v>
      </c>
      <c r="L10" s="25"/>
      <c r="M10" s="12">
        <f t="shared" si="8"/>
        <v>0</v>
      </c>
      <c r="N10" s="12">
        <f t="shared" si="9"/>
        <v>0</v>
      </c>
      <c r="O10" s="27">
        <f t="shared" si="10"/>
        <v>0</v>
      </c>
      <c r="P10" s="12">
        <f>IFERROR((Q10/($B$4*R10))*100, 0)</f>
        <v>0</v>
      </c>
      <c r="Q10" s="113">
        <f>[1]DISP_JUL!$M$16</f>
        <v>0</v>
      </c>
      <c r="R10" s="113">
        <f>[1]DISP_JUL!$O$16</f>
        <v>0</v>
      </c>
      <c r="T10" s="25"/>
      <c r="U10" s="24">
        <v>7</v>
      </c>
      <c r="V10" s="12">
        <f>[2]DISP_ABR!$C$16</f>
        <v>0</v>
      </c>
      <c r="W10" s="12">
        <f>[2]DISP_ABR!$D$16</f>
        <v>0</v>
      </c>
      <c r="X10" s="12">
        <f>[2]DISP_ABR!$E$16</f>
        <v>0</v>
      </c>
      <c r="Y10" s="12">
        <f>[2]DISP_ABR!$F$16</f>
        <v>720</v>
      </c>
      <c r="Z10" s="12" t="e">
        <f t="shared" si="0"/>
        <v>#DIV/0!</v>
      </c>
      <c r="AA10" s="12">
        <f>[2]DISP_ABR!$G$16</f>
        <v>0</v>
      </c>
      <c r="AB10" s="12" t="e">
        <f t="shared" si="1"/>
        <v>#DIV/0!</v>
      </c>
      <c r="AC10" s="12">
        <f>[2]DISP_ABR!$H$16</f>
        <v>0</v>
      </c>
      <c r="AD10" s="12" t="e">
        <f t="shared" si="2"/>
        <v>#DIV/0!</v>
      </c>
      <c r="AE10" s="25"/>
      <c r="AF10" s="12" t="e">
        <f t="shared" si="3"/>
        <v>#DIV/0!</v>
      </c>
      <c r="AG10" s="12" t="e">
        <f t="shared" si="4"/>
        <v>#DIV/0!</v>
      </c>
      <c r="AH10" s="27">
        <f t="shared" si="12"/>
        <v>100</v>
      </c>
      <c r="AI10" s="12">
        <f>IFERROR((AJ10/($FQ$4*AK10))*100, 0)</f>
        <v>0</v>
      </c>
      <c r="AJ10" s="113">
        <f>[2]DISP_ABR!$M$16</f>
        <v>0</v>
      </c>
      <c r="AK10" s="113">
        <f>[2]DISP_ABR!$O$16</f>
        <v>0</v>
      </c>
    </row>
    <row r="11" spans="1:37" x14ac:dyDescent="0.3">
      <c r="A11" s="24"/>
      <c r="B11" s="24">
        <v>9</v>
      </c>
      <c r="C11" s="12">
        <f>[1]DISP_JUL!$C$20</f>
        <v>744</v>
      </c>
      <c r="D11" s="12">
        <f>[1]DISP_JUL!$D$20</f>
        <v>744</v>
      </c>
      <c r="E11" s="12">
        <f>[1]DISP_JUL!$E$20</f>
        <v>0</v>
      </c>
      <c r="F11" s="12">
        <f>[1]DISP_JUL!$F$20</f>
        <v>0</v>
      </c>
      <c r="G11" s="12">
        <f t="shared" si="5"/>
        <v>0</v>
      </c>
      <c r="H11" s="12">
        <f>[1]DISP_JUL!$G$20</f>
        <v>0</v>
      </c>
      <c r="I11" s="12">
        <f t="shared" si="6"/>
        <v>0</v>
      </c>
      <c r="J11" s="12">
        <f>[1]DISP_JUL!$H$20</f>
        <v>0</v>
      </c>
      <c r="K11" s="12">
        <f t="shared" si="7"/>
        <v>0</v>
      </c>
      <c r="L11" s="25"/>
      <c r="M11" s="12">
        <f t="shared" si="8"/>
        <v>100</v>
      </c>
      <c r="N11" s="12">
        <f t="shared" si="9"/>
        <v>100</v>
      </c>
      <c r="O11" s="27">
        <f t="shared" si="10"/>
        <v>0</v>
      </c>
      <c r="P11" s="12">
        <f t="shared" si="11"/>
        <v>100</v>
      </c>
      <c r="Q11" s="113">
        <f>[1]DISP_JUL!$M$20</f>
        <v>62845</v>
      </c>
      <c r="R11" s="113">
        <f>[1]DISP_JUL!$O$20</f>
        <v>84.469086021505376</v>
      </c>
      <c r="T11" s="24"/>
      <c r="U11" s="24">
        <v>9</v>
      </c>
      <c r="V11" s="12">
        <f>[2]DISP_ABR!$C$20</f>
        <v>674</v>
      </c>
      <c r="W11" s="12">
        <f>[2]DISP_ABR!$D$20</f>
        <v>674</v>
      </c>
      <c r="X11" s="12">
        <f>[2]DISP_ABR!$E$20</f>
        <v>0</v>
      </c>
      <c r="Y11" s="12">
        <f>[2]DISP_ABR!$F$20</f>
        <v>46</v>
      </c>
      <c r="Z11" s="12" t="e">
        <f t="shared" si="0"/>
        <v>#DIV/0!</v>
      </c>
      <c r="AA11" s="12">
        <f>[2]DISP_ABR!$G$20</f>
        <v>0</v>
      </c>
      <c r="AB11" s="12" t="e">
        <f t="shared" si="1"/>
        <v>#DIV/0!</v>
      </c>
      <c r="AC11" s="12">
        <f>[2]DISP_ABR!$H$20</f>
        <v>0</v>
      </c>
      <c r="AD11" s="12" t="e">
        <f t="shared" si="2"/>
        <v>#DIV/0!</v>
      </c>
      <c r="AE11" s="25"/>
      <c r="AF11" s="12" t="e">
        <f t="shared" si="3"/>
        <v>#DIV/0!</v>
      </c>
      <c r="AG11" s="12" t="e">
        <f t="shared" si="4"/>
        <v>#DIV/0!</v>
      </c>
      <c r="AH11" s="27">
        <f t="shared" si="12"/>
        <v>6.3888888888888884</v>
      </c>
      <c r="AI11" s="12" t="e">
        <f>(AJ11/($FQ$4*AK11))*100</f>
        <v>#DIV/0!</v>
      </c>
      <c r="AJ11" s="113">
        <f>[2]DISP_ABR!$M$20</f>
        <v>49530</v>
      </c>
      <c r="AK11" s="113">
        <f>[2]DISP_ABR!$O$20</f>
        <v>73.486646884273</v>
      </c>
    </row>
    <row r="12" spans="1:37" x14ac:dyDescent="0.3">
      <c r="A12" s="24"/>
      <c r="B12" s="30" t="s">
        <v>37</v>
      </c>
      <c r="C12" s="31">
        <f>SUM(C6:C11)</f>
        <v>3684</v>
      </c>
      <c r="D12" s="31">
        <f t="shared" ref="D12:H12" si="13">SUM(D6:D11)</f>
        <v>3684</v>
      </c>
      <c r="E12" s="31">
        <f>SUM(E6:E11)</f>
        <v>0</v>
      </c>
      <c r="F12" s="31">
        <f t="shared" si="13"/>
        <v>36</v>
      </c>
      <c r="G12" s="32">
        <f>(G6*R6+G7*R7+G8*R8+G9*R9+G10*R10+G11*R11)/R12</f>
        <v>0.84188221743092184</v>
      </c>
      <c r="H12" s="31">
        <f t="shared" si="13"/>
        <v>744</v>
      </c>
      <c r="I12" s="32">
        <f>(I6*R6+I7*R7+I8*R8+I9*R9+I10*R10+I11*R11)/R12</f>
        <v>0</v>
      </c>
      <c r="J12" s="33">
        <f>SUM(J6:J11)</f>
        <v>0</v>
      </c>
      <c r="K12" s="32">
        <f>(K6*R6+K7*R7+K8*R8+K9*R9+K10*R10+K11*R11)/R12</f>
        <v>0</v>
      </c>
      <c r="L12" s="31">
        <f>SUM(L6:L11)</f>
        <v>0</v>
      </c>
      <c r="M12" s="32">
        <f>(M6*R6+M7*R7+M8*R8+M9*R9+M10*R10+M11*R11)/R12</f>
        <v>99.158117782569079</v>
      </c>
      <c r="N12" s="34">
        <f>(N6*R6+N7*R7+N8*R8+N9*R9+N10*R10+N11*R11)/R12</f>
        <v>99.158117782569079</v>
      </c>
      <c r="O12" s="34">
        <f>(O6*R6+O7*R7+O8*R8+O9*R9+O10*R10+O11*R11)/R12</f>
        <v>0.84188221743092184</v>
      </c>
      <c r="P12" s="34">
        <f>(P6*R6+P7*R7+P8*R8+P9*R9+P10*R10+P11*R11)/R12</f>
        <v>99.158117782569079</v>
      </c>
      <c r="Q12" s="35">
        <f>SUM(Q6:Q11)</f>
        <v>349714</v>
      </c>
      <c r="R12" s="33">
        <f>SUM(R6:R11)</f>
        <v>474.03652815943235</v>
      </c>
      <c r="T12" s="24"/>
      <c r="U12" s="30" t="s">
        <v>37</v>
      </c>
      <c r="V12" s="31">
        <f>SUM(V6:V11)</f>
        <v>1824</v>
      </c>
      <c r="W12" s="31">
        <f t="shared" ref="W12" si="14">SUM(W6:W11)</f>
        <v>1824</v>
      </c>
      <c r="X12" s="31">
        <f>SUM(X6:X11)</f>
        <v>0</v>
      </c>
      <c r="Y12" s="31">
        <f t="shared" ref="Y12" si="15">SUM(Y6:Y11)</f>
        <v>2496</v>
      </c>
      <c r="Z12" s="32" t="e">
        <f>(Z6*AK6+Z7*AK7+Z8*AK8+Z9*AK9+Z10*AK10+Z11*AK11)/AK12</f>
        <v>#DIV/0!</v>
      </c>
      <c r="AA12" s="31">
        <f t="shared" ref="AA12" si="16">SUM(AA6:AA11)</f>
        <v>0</v>
      </c>
      <c r="AB12" s="32" t="e">
        <f>(AB6*AK6+AB7*AK7+AB8*AK8+AB9*AK9+AB10*AK10+AB11*AK11)/AK12</f>
        <v>#DIV/0!</v>
      </c>
      <c r="AC12" s="33">
        <f>SUM(AC6:AC11)</f>
        <v>0</v>
      </c>
      <c r="AD12" s="32" t="e">
        <f>(AD6*AK6+AD7*AK7+AD8*AK8+AD9*AK9+AD10*AK10+AD11*AK11)/AK12</f>
        <v>#DIV/0!</v>
      </c>
      <c r="AE12" s="31">
        <f>SUM(AE6:AE11)</f>
        <v>0</v>
      </c>
      <c r="AF12" s="32" t="e">
        <f>(AF6*AK6+AF7*AK7+AF8*AK8+AF9*AK9+AF10*AK10+AF11*AK11)/AK12</f>
        <v>#DIV/0!</v>
      </c>
      <c r="AG12" s="34" t="e">
        <f>(AG6*AK6+AG7*AK7+AG8*AK8+AG9*AK9+AG10*AK10+AG11*AK11)/AK12</f>
        <v>#DIV/0!</v>
      </c>
      <c r="AH12" s="34">
        <f>(AH6*AK6+AH7*AK7+AH8*AK8+AH9*AK9+AH10*AK10+AH11*AK11)/AK12</f>
        <v>15.619389916062987</v>
      </c>
      <c r="AI12" s="34" t="e">
        <f>(AI6*AK6+AI7*AK7+AI8*AK8+AI9*AK9+AI10*AK10+AI11*AK11)/AK12</f>
        <v>#DIV/0!</v>
      </c>
      <c r="AJ12" s="35">
        <f>SUM(AJ6:AJ11)</f>
        <v>164347</v>
      </c>
      <c r="AK12" s="33">
        <f>SUM(AK6:AK11)</f>
        <v>270.51205483719838</v>
      </c>
    </row>
    <row r="13" spans="1:37" x14ac:dyDescent="0.3">
      <c r="A13" s="43" t="s">
        <v>38</v>
      </c>
      <c r="B13" s="44">
        <v>3</v>
      </c>
      <c r="C13" s="13">
        <f>[1]DISP_JUL!$C$30</f>
        <v>532</v>
      </c>
      <c r="D13" s="13">
        <f>[1]DISP_JUL!$D$30</f>
        <v>532</v>
      </c>
      <c r="E13" s="13">
        <f>[1]DISP_JUL!$E$30</f>
        <v>0</v>
      </c>
      <c r="F13" s="13">
        <f>[1]DISP_JUL!$F$30</f>
        <v>212</v>
      </c>
      <c r="G13" s="13">
        <f>(F13/$B$4)*100</f>
        <v>28.49462365591398</v>
      </c>
      <c r="H13" s="13">
        <f>[1]DISP_JUL!$G$30</f>
        <v>0</v>
      </c>
      <c r="I13" s="13">
        <f>(H13/$B$4)*100</f>
        <v>0</v>
      </c>
      <c r="J13" s="13">
        <f>[1]DISP_JUL!$H$30</f>
        <v>0</v>
      </c>
      <c r="K13" s="13">
        <f>(J13/$B$4)*100</f>
        <v>0</v>
      </c>
      <c r="L13" s="15"/>
      <c r="M13" s="13">
        <f>(C13/$B$4)*100</f>
        <v>71.505376344086031</v>
      </c>
      <c r="N13" s="13">
        <f>((C13-L13)/$B$4)*100</f>
        <v>71.505376344086031</v>
      </c>
      <c r="O13" s="45">
        <f t="shared" ref="O13:O31" si="17">IF((AND(D13=0,F13=0)),0,(F13+L13)/(D13+F13)*100)</f>
        <v>28.49462365591398</v>
      </c>
      <c r="P13" s="13">
        <f>(Q13/($B$4*R13))*100</f>
        <v>71.505376344086002</v>
      </c>
      <c r="Q13" s="95">
        <f>[1]DISP_JUL!$M$30</f>
        <v>78483</v>
      </c>
      <c r="R13" s="95">
        <f>[1]DISP_JUL!$O$30</f>
        <v>147.52443609022561</v>
      </c>
      <c r="T13" s="43" t="s">
        <v>38</v>
      </c>
      <c r="U13" s="44">
        <v>3</v>
      </c>
      <c r="V13" s="13">
        <f>[2]DISP_ABR!$C$30</f>
        <v>0</v>
      </c>
      <c r="W13" s="13">
        <f>[2]DISP_ABR!$D$30</f>
        <v>0</v>
      </c>
      <c r="X13" s="13">
        <f>[2]DISP_ABR!$E$30</f>
        <v>0</v>
      </c>
      <c r="Y13" s="13">
        <f>[2]DISP_ABR!$F$30</f>
        <v>0</v>
      </c>
      <c r="Z13" s="13" t="e">
        <f>(Y13/$FQ$4)*100</f>
        <v>#DIV/0!</v>
      </c>
      <c r="AA13" s="13">
        <f>[2]DISP_ABR!$G$30</f>
        <v>720</v>
      </c>
      <c r="AB13" s="13" t="e">
        <f>(AA13/$FQ$4)*100</f>
        <v>#DIV/0!</v>
      </c>
      <c r="AC13" s="13">
        <f>[2]DISP_ABR!$H$30</f>
        <v>0</v>
      </c>
      <c r="AD13" s="13" t="e">
        <f>(AC13/$FQ$4)*100</f>
        <v>#DIV/0!</v>
      </c>
      <c r="AE13" s="15"/>
      <c r="AF13" s="13" t="e">
        <f>(V13/$FQ$4)*100</f>
        <v>#DIV/0!</v>
      </c>
      <c r="AG13" s="13" t="e">
        <f>((V13-AE13)/$FQ$4)*100</f>
        <v>#DIV/0!</v>
      </c>
      <c r="AH13" s="45">
        <f t="shared" ref="AH13:AH14" si="18">IF((AND(W13=0,Y13=0)),0,(Y13+AE13)/(W13+Y13)*100)</f>
        <v>0</v>
      </c>
      <c r="AI13" s="13" t="e">
        <f>(AJ13/($FQ$4*AK13))*100</f>
        <v>#DIV/0!</v>
      </c>
      <c r="AJ13" s="95">
        <f>[2]DISP_ABR!$M$30</f>
        <v>0</v>
      </c>
      <c r="AK13" s="95">
        <f>[2]DISP_ABR!$O$30</f>
        <v>0</v>
      </c>
    </row>
    <row r="14" spans="1:37" x14ac:dyDescent="0.3">
      <c r="A14" s="43" t="s">
        <v>39</v>
      </c>
      <c r="B14" s="44">
        <v>4</v>
      </c>
      <c r="C14" s="13">
        <f>[1]DISP_JUL!$C$32</f>
        <v>736</v>
      </c>
      <c r="D14" s="13">
        <f>[1]DISP_JUL!$D$32</f>
        <v>736</v>
      </c>
      <c r="E14" s="13">
        <f>[1]DISP_JUL!$E$32</f>
        <v>0</v>
      </c>
      <c r="F14" s="13">
        <f>[1]DISP_JUL!$F$32</f>
        <v>8</v>
      </c>
      <c r="G14" s="13">
        <f t="shared" ref="G14" si="19">(F14/$B$4)*100</f>
        <v>1.0752688172043012</v>
      </c>
      <c r="H14" s="13">
        <f>[1]DISP_JUL!$G$32</f>
        <v>0</v>
      </c>
      <c r="I14" s="13">
        <f t="shared" ref="I14:K14" si="20">(H14/$B$4)*100</f>
        <v>0</v>
      </c>
      <c r="J14" s="13">
        <f>[1]DISP_JUL!$H$32</f>
        <v>0</v>
      </c>
      <c r="K14" s="13">
        <f t="shared" si="20"/>
        <v>0</v>
      </c>
      <c r="L14" s="15"/>
      <c r="M14" s="15">
        <f t="shared" ref="M14" si="21">(C14/$B$4)*100</f>
        <v>98.924731182795696</v>
      </c>
      <c r="N14" s="13">
        <f t="shared" ref="N14" si="22">((C14-L14)/$B$4)*100</f>
        <v>98.924731182795696</v>
      </c>
      <c r="O14" s="45">
        <f t="shared" si="17"/>
        <v>1.0752688172043012</v>
      </c>
      <c r="P14" s="13">
        <f t="shared" ref="P14" si="23">(Q14/($B$4*R14))*100</f>
        <v>98.924731182795725</v>
      </c>
      <c r="Q14" s="95">
        <f>[1]DISP_JUL!$M$32</f>
        <v>115375</v>
      </c>
      <c r="R14" s="95">
        <f>[1]DISP_JUL!$O$32</f>
        <v>156.75951086956519</v>
      </c>
      <c r="T14" s="43" t="s">
        <v>39</v>
      </c>
      <c r="U14" s="44">
        <v>4</v>
      </c>
      <c r="V14" s="13">
        <f>[2]DISP_ABR!$C$32</f>
        <v>0</v>
      </c>
      <c r="W14" s="13">
        <f>[2]DISP_ABR!$D$32</f>
        <v>0</v>
      </c>
      <c r="X14" s="13">
        <f>[2]DISP_ABR!$E$32</f>
        <v>0</v>
      </c>
      <c r="Y14" s="13">
        <f>[2]DISP_ABR!$F$32</f>
        <v>720</v>
      </c>
      <c r="Z14" s="13" t="e">
        <f>(Y14/$FQ$4)*100</f>
        <v>#DIV/0!</v>
      </c>
      <c r="AA14" s="13">
        <f>[2]DISP_ABR!$G$32</f>
        <v>0</v>
      </c>
      <c r="AB14" s="13" t="e">
        <f>(AA14/$FQ$4)*100</f>
        <v>#DIV/0!</v>
      </c>
      <c r="AC14" s="13">
        <f>[2]DISP_ABR!$H$32</f>
        <v>0</v>
      </c>
      <c r="AD14" s="13" t="e">
        <f>(AC14/$FQ$4)*100</f>
        <v>#DIV/0!</v>
      </c>
      <c r="AE14" s="15"/>
      <c r="AF14" s="15" t="e">
        <f>(V14/$FQ$4)*100</f>
        <v>#DIV/0!</v>
      </c>
      <c r="AG14" s="13" t="e">
        <f>((V14-AE14)/$FQ$4)*100</f>
        <v>#DIV/0!</v>
      </c>
      <c r="AH14" s="45">
        <f t="shared" si="18"/>
        <v>100</v>
      </c>
      <c r="AI14" s="13" t="e">
        <f>(AJ14/($FQ$4*AK14))*100</f>
        <v>#DIV/0!</v>
      </c>
      <c r="AJ14" s="95">
        <f>[2]DISP_ABR!$M$32</f>
        <v>0</v>
      </c>
      <c r="AK14" s="95">
        <f>[2]DISP_ABR!$O$32</f>
        <v>0</v>
      </c>
    </row>
    <row r="15" spans="1:37" x14ac:dyDescent="0.3">
      <c r="A15" s="43"/>
      <c r="B15" s="51" t="s">
        <v>37</v>
      </c>
      <c r="C15" s="52">
        <f>SUM(C13:C14)</f>
        <v>1268</v>
      </c>
      <c r="D15" s="52">
        <f t="shared" ref="D15:L15" si="24">SUM(D13:D14)</f>
        <v>1268</v>
      </c>
      <c r="E15" s="52">
        <f>SUM(E13:E14)</f>
        <v>0</v>
      </c>
      <c r="F15" s="52">
        <f t="shared" si="24"/>
        <v>220</v>
      </c>
      <c r="G15" s="53">
        <f>(G13*R13+G14*R14)/R15</f>
        <v>14.368854959206622</v>
      </c>
      <c r="H15" s="52">
        <f t="shared" si="24"/>
        <v>0</v>
      </c>
      <c r="I15" s="53">
        <f>(I13*R13+I14*R14)/R15</f>
        <v>0</v>
      </c>
      <c r="J15" s="53">
        <f>SUM(J13:J14)</f>
        <v>0</v>
      </c>
      <c r="K15" s="53">
        <f>(K13*R13+K14*R14)/R15</f>
        <v>0</v>
      </c>
      <c r="L15" s="52">
        <f t="shared" si="24"/>
        <v>0</v>
      </c>
      <c r="M15" s="53">
        <f>(M13*R13+M14*R14)/R15</f>
        <v>85.631145040793385</v>
      </c>
      <c r="N15" s="14">
        <f>(N13*R13+N14*R14)/R15</f>
        <v>85.631145040793385</v>
      </c>
      <c r="O15" s="14">
        <f>(O13*R13+O14*R14)/R15</f>
        <v>14.368854959206622</v>
      </c>
      <c r="P15" s="14">
        <f>(P13*R13+P14*R14)/R15</f>
        <v>85.631145040793385</v>
      </c>
      <c r="Q15" s="54">
        <f>SUM(Q13:Q14)</f>
        <v>193858</v>
      </c>
      <c r="R15" s="55">
        <f>SUM(R13:R14)</f>
        <v>304.2839469597908</v>
      </c>
      <c r="T15" s="43"/>
      <c r="U15" s="51" t="s">
        <v>37</v>
      </c>
      <c r="V15" s="52">
        <f>SUM(V13:V14)</f>
        <v>0</v>
      </c>
      <c r="W15" s="52">
        <f t="shared" ref="W15" si="25">SUM(W13:W14)</f>
        <v>0</v>
      </c>
      <c r="X15" s="52">
        <f>SUM(X13:X14)</f>
        <v>0</v>
      </c>
      <c r="Y15" s="52">
        <f t="shared" ref="Y15" si="26">SUM(Y13:Y14)</f>
        <v>720</v>
      </c>
      <c r="Z15" s="53" t="e">
        <f>(Z13*AK13+Z14*AK14)/AK15</f>
        <v>#DIV/0!</v>
      </c>
      <c r="AA15" s="52">
        <f t="shared" ref="AA15" si="27">SUM(AA13:AA14)</f>
        <v>720</v>
      </c>
      <c r="AB15" s="53" t="e">
        <f>(AB13*AK13+AB14*AK14)/AK15</f>
        <v>#DIV/0!</v>
      </c>
      <c r="AC15" s="53">
        <f>SUM(AC13:AC14)</f>
        <v>0</v>
      </c>
      <c r="AD15" s="53" t="e">
        <f>(AD13*AK13+AD14*AK14)/AK15</f>
        <v>#DIV/0!</v>
      </c>
      <c r="AE15" s="52">
        <f t="shared" ref="AE15" si="28">SUM(AE13:AE14)</f>
        <v>0</v>
      </c>
      <c r="AF15" s="53" t="e">
        <f>(AF13*AK13+AF14*AK14)/AK15</f>
        <v>#DIV/0!</v>
      </c>
      <c r="AG15" s="14" t="e">
        <f>(AG13*AK13+AG14*AK14)/AK15</f>
        <v>#DIV/0!</v>
      </c>
      <c r="AH15" s="14" t="e">
        <f>(AH13*AK13+AH14*AK14)/AK15</f>
        <v>#DIV/0!</v>
      </c>
      <c r="AI15" s="14" t="e">
        <f>(AI13*AK13+AI14*AK14)/AK15</f>
        <v>#DIV/0!</v>
      </c>
      <c r="AJ15" s="54">
        <f>SUM(AJ13:AJ14)</f>
        <v>0</v>
      </c>
      <c r="AK15" s="55">
        <f>SUM(AK13:AK14)</f>
        <v>0</v>
      </c>
    </row>
    <row r="16" spans="1:37" x14ac:dyDescent="0.3">
      <c r="A16" s="23" t="s">
        <v>40</v>
      </c>
      <c r="B16" s="24">
        <v>5</v>
      </c>
      <c r="C16" s="12">
        <f>[1]DISP_JUL!$C$44</f>
        <v>73</v>
      </c>
      <c r="D16" s="12">
        <f>[1]DISP_JUL!$D$44</f>
        <v>73</v>
      </c>
      <c r="E16" s="12">
        <f>[1]DISP_JUL!$E$44</f>
        <v>0</v>
      </c>
      <c r="F16" s="12">
        <f>[1]DISP_JUL!$F$44</f>
        <v>95</v>
      </c>
      <c r="G16" s="12">
        <f>(F16/$B$4)*100</f>
        <v>12.768817204301076</v>
      </c>
      <c r="H16" s="12">
        <f>[1]DISP_JUL!$G$44</f>
        <v>576</v>
      </c>
      <c r="I16" s="12">
        <f>(H16/$B$4)*100</f>
        <v>77.41935483870968</v>
      </c>
      <c r="J16" s="12">
        <f>[1]DISP_JUL!$H$44</f>
        <v>0</v>
      </c>
      <c r="K16" s="12">
        <f>(J16/$B$4)*100</f>
        <v>0</v>
      </c>
      <c r="L16" s="25"/>
      <c r="M16" s="12">
        <f>(C16/$B$4)*100</f>
        <v>9.8118279569892461</v>
      </c>
      <c r="N16" s="12">
        <f>((C16-L16)/$B$4)*100</f>
        <v>9.8118279569892461</v>
      </c>
      <c r="O16" s="27">
        <f t="shared" si="17"/>
        <v>56.547619047619044</v>
      </c>
      <c r="P16" s="12">
        <f>(Q16/($B$4*R16))*100</f>
        <v>9.8118279569892461</v>
      </c>
      <c r="Q16" s="113">
        <f>[1]DISP_JUL!$M$44</f>
        <v>13090</v>
      </c>
      <c r="R16" s="113">
        <f>[1]DISP_JUL!$O$44</f>
        <v>179.3150684931507</v>
      </c>
      <c r="T16" s="23" t="s">
        <v>40</v>
      </c>
      <c r="U16" s="24">
        <v>5</v>
      </c>
      <c r="V16" s="12">
        <f>[2]DISP_ABR!$C$44</f>
        <v>664</v>
      </c>
      <c r="W16" s="12">
        <f>[2]DISP_ABR!$D$44</f>
        <v>664</v>
      </c>
      <c r="X16" s="12">
        <f>[2]DISP_ABR!$E$44</f>
        <v>0</v>
      </c>
      <c r="Y16" s="12">
        <f>[2]DISP_ABR!$F$44</f>
        <v>0</v>
      </c>
      <c r="Z16" s="12" t="e">
        <f>(Y16/$FQ$4)*100</f>
        <v>#DIV/0!</v>
      </c>
      <c r="AA16" s="12">
        <f>[2]DISP_ABR!$G$44</f>
        <v>0</v>
      </c>
      <c r="AB16" s="12" t="e">
        <f>(AA16/$FQ$4)*100</f>
        <v>#DIV/0!</v>
      </c>
      <c r="AC16" s="12">
        <f>[2]DISP_ABR!$H$44</f>
        <v>56</v>
      </c>
      <c r="AD16" s="12" t="e">
        <f>(AC16/$FQ$4)*100</f>
        <v>#DIV/0!</v>
      </c>
      <c r="AE16" s="25"/>
      <c r="AF16" s="12" t="e">
        <f>(V16/$FQ$4)*100</f>
        <v>#DIV/0!</v>
      </c>
      <c r="AG16" s="12" t="e">
        <f>((V16-AE16)/$FQ$4)*100</f>
        <v>#DIV/0!</v>
      </c>
      <c r="AH16" s="27">
        <f t="shared" ref="AH16:AH17" si="29">IF((AND(W16=0,Y16=0)),0,(Y16+AE16)/(W16+Y16)*100)</f>
        <v>0</v>
      </c>
      <c r="AI16" s="12" t="e">
        <f>(AJ16/($FQ$4*AK16))*100</f>
        <v>#DIV/0!</v>
      </c>
      <c r="AJ16" s="113">
        <f>[2]DISP_ABR!$M$44</f>
        <v>190910</v>
      </c>
      <c r="AK16" s="113">
        <f>[2]DISP_ABR!$O$44</f>
        <v>287.51506024096386</v>
      </c>
    </row>
    <row r="17" spans="1:37" x14ac:dyDescent="0.3">
      <c r="A17" s="23" t="s">
        <v>41</v>
      </c>
      <c r="B17" s="24">
        <v>6</v>
      </c>
      <c r="C17" s="12">
        <f>[1]DISP_JUL!$C$46</f>
        <v>643</v>
      </c>
      <c r="D17" s="12">
        <f>[1]DISP_JUL!$D$46</f>
        <v>643</v>
      </c>
      <c r="E17" s="12">
        <f>[1]DISP_JUL!$E$46</f>
        <v>0</v>
      </c>
      <c r="F17" s="12">
        <f>[1]DISP_JUL!$F$46</f>
        <v>47</v>
      </c>
      <c r="G17" s="12">
        <f t="shared" ref="G17" si="30">(F17/$B$4)*100</f>
        <v>6.317204301075269</v>
      </c>
      <c r="H17" s="12">
        <f>[1]DISP_JUL!$G$46</f>
        <v>0</v>
      </c>
      <c r="I17" s="12">
        <f t="shared" ref="I17" si="31">(H17/$B$4)*100</f>
        <v>0</v>
      </c>
      <c r="J17" s="12">
        <f>[1]DISP_JUL!$H$46</f>
        <v>54</v>
      </c>
      <c r="K17" s="12">
        <f t="shared" ref="K17" si="32">(J17/$B$4)*100</f>
        <v>7.2580645161290329</v>
      </c>
      <c r="L17" s="25"/>
      <c r="M17" s="25">
        <f t="shared" ref="M17" si="33">(C17/$B$4)*100</f>
        <v>86.424731182795696</v>
      </c>
      <c r="N17" s="12">
        <f t="shared" ref="N17" si="34">((C17-L17)/$B$4)*100</f>
        <v>86.424731182795696</v>
      </c>
      <c r="O17" s="27">
        <f t="shared" si="17"/>
        <v>6.8115942028985508</v>
      </c>
      <c r="P17" s="12">
        <f t="shared" ref="P17" si="35">(Q17/($B$4*R17))*100</f>
        <v>86.424731182795696</v>
      </c>
      <c r="Q17" s="113">
        <f>[1]DISP_JUL!$M$46</f>
        <v>142050</v>
      </c>
      <c r="R17" s="113">
        <f>[1]DISP_JUL!$O$46</f>
        <v>220.91757387247279</v>
      </c>
      <c r="T17" s="23" t="s">
        <v>41</v>
      </c>
      <c r="U17" s="24">
        <v>6</v>
      </c>
      <c r="V17" s="12">
        <f>[2]DISP_ABR!$C$46</f>
        <v>0</v>
      </c>
      <c r="W17" s="12">
        <f>[2]DISP_ABR!$D$46</f>
        <v>0</v>
      </c>
      <c r="X17" s="12">
        <f>[2]DISP_ABR!$E$46</f>
        <v>0</v>
      </c>
      <c r="Y17" s="12">
        <f>[2]DISP_ABR!$F$46</f>
        <v>0</v>
      </c>
      <c r="Z17" s="12" t="e">
        <f>(Y17/$FQ$4)*100</f>
        <v>#DIV/0!</v>
      </c>
      <c r="AA17" s="12">
        <f>[2]DISP_ABR!$G$46</f>
        <v>720</v>
      </c>
      <c r="AB17" s="12" t="e">
        <f>(AA17/$FQ$4)*100</f>
        <v>#DIV/0!</v>
      </c>
      <c r="AC17" s="12">
        <f>[2]DISP_ABR!$H$46</f>
        <v>0</v>
      </c>
      <c r="AD17" s="12" t="e">
        <f>(AC17/$FQ$4)*100</f>
        <v>#DIV/0!</v>
      </c>
      <c r="AE17" s="25"/>
      <c r="AF17" s="25" t="e">
        <f>(V17/$FQ$4)*100</f>
        <v>#DIV/0!</v>
      </c>
      <c r="AG17" s="12" t="e">
        <f>((V17-AE17)/$FQ$4)*100</f>
        <v>#DIV/0!</v>
      </c>
      <c r="AH17" s="27">
        <f t="shared" si="29"/>
        <v>0</v>
      </c>
      <c r="AI17" s="12" t="e">
        <f>(AJ17/($FQ$4*AK17))*100</f>
        <v>#DIV/0!</v>
      </c>
      <c r="AJ17" s="113">
        <f>[2]DISP_ABR!$M$46</f>
        <v>0</v>
      </c>
      <c r="AK17" s="113">
        <f>[2]DISP_ABR!$O$46</f>
        <v>0</v>
      </c>
    </row>
    <row r="18" spans="1:37" x14ac:dyDescent="0.3">
      <c r="A18" s="23"/>
      <c r="B18" s="64" t="s">
        <v>37</v>
      </c>
      <c r="C18" s="38">
        <f>SUM(C16:C17)</f>
        <v>716</v>
      </c>
      <c r="D18" s="38">
        <f t="shared" ref="D18" si="36">SUM(D16:D17)</f>
        <v>716</v>
      </c>
      <c r="E18" s="31">
        <f>SUM(E16:E17)</f>
        <v>0</v>
      </c>
      <c r="F18" s="38">
        <f t="shared" ref="F18" si="37">SUM(F16:F17)</f>
        <v>142</v>
      </c>
      <c r="G18" s="32">
        <f>(G16*R16+G17*R17)/R18</f>
        <v>9.2077016947795958</v>
      </c>
      <c r="H18" s="38">
        <f t="shared" ref="H18:L18" si="38">SUM(H16:H17)</f>
        <v>576</v>
      </c>
      <c r="I18" s="32">
        <f>(I16*R16+I17*R17)/R18</f>
        <v>34.685968724451911</v>
      </c>
      <c r="J18" s="32">
        <f>SUM(J16:J17)</f>
        <v>54</v>
      </c>
      <c r="K18" s="32">
        <f>(K16*R16+K17*R17)/R18</f>
        <v>4.0062549482116658</v>
      </c>
      <c r="L18" s="38">
        <f t="shared" si="38"/>
        <v>0</v>
      </c>
      <c r="M18" s="32">
        <f>(M16*R16+M17*R17)/R18</f>
        <v>52.100074632556826</v>
      </c>
      <c r="N18" s="34">
        <f>(N16*R16+N17*R17)/R18</f>
        <v>52.100074632556826</v>
      </c>
      <c r="O18" s="34">
        <f>(O16*R16+O17*R17)/R18</f>
        <v>29.09468098186467</v>
      </c>
      <c r="P18" s="34">
        <f>(P16*R16+P17*R17)/R18</f>
        <v>52.100074632556826</v>
      </c>
      <c r="Q18" s="41">
        <f>SUM(Q16:Q17)</f>
        <v>155140</v>
      </c>
      <c r="R18" s="40">
        <f>SUM(R16:R17)</f>
        <v>400.23264236562352</v>
      </c>
      <c r="T18" s="23"/>
      <c r="U18" s="64" t="s">
        <v>37</v>
      </c>
      <c r="V18" s="38">
        <f>SUM(V16:V17)</f>
        <v>664</v>
      </c>
      <c r="W18" s="38">
        <f t="shared" ref="W18" si="39">SUM(W16:W17)</f>
        <v>664</v>
      </c>
      <c r="X18" s="31">
        <f>SUM(X16:X17)</f>
        <v>0</v>
      </c>
      <c r="Y18" s="38">
        <f t="shared" ref="Y18" si="40">SUM(Y16:Y17)</f>
        <v>0</v>
      </c>
      <c r="Z18" s="32" t="e">
        <f>(Z16*AK16+Z17*AK17)/AK18</f>
        <v>#DIV/0!</v>
      </c>
      <c r="AA18" s="38">
        <f t="shared" ref="AA18" si="41">SUM(AA16:AA17)</f>
        <v>720</v>
      </c>
      <c r="AB18" s="32" t="e">
        <f>(AB16*AK16+AB17*AK17)/AK18</f>
        <v>#DIV/0!</v>
      </c>
      <c r="AC18" s="32">
        <f>SUM(AC16:AC17)</f>
        <v>56</v>
      </c>
      <c r="AD18" s="32" t="e">
        <f>(AD16*AK16+AD17*AK17)/AK18</f>
        <v>#DIV/0!</v>
      </c>
      <c r="AE18" s="38">
        <f t="shared" ref="AE18" si="42">SUM(AE16:AE17)</f>
        <v>0</v>
      </c>
      <c r="AF18" s="32" t="e">
        <f>(AF16*AK16+AF17*AK17)/AK18</f>
        <v>#DIV/0!</v>
      </c>
      <c r="AG18" s="34" t="e">
        <f>(AG16*AK16+AG17*AK17)/AK18</f>
        <v>#DIV/0!</v>
      </c>
      <c r="AH18" s="34">
        <f>(AH16*AK16+AH17*AK17)/AK18</f>
        <v>0</v>
      </c>
      <c r="AI18" s="34" t="e">
        <f>(AI16*AK16+AI17*AK17)/AK18</f>
        <v>#DIV/0!</v>
      </c>
      <c r="AJ18" s="41">
        <f>SUM(AJ16:AJ17)</f>
        <v>190910</v>
      </c>
      <c r="AK18" s="40">
        <f>SUM(AK16:AK17)</f>
        <v>287.51506024096386</v>
      </c>
    </row>
    <row r="19" spans="1:37" x14ac:dyDescent="0.3">
      <c r="A19" s="43" t="s">
        <v>42</v>
      </c>
      <c r="B19" s="44">
        <v>1</v>
      </c>
      <c r="C19" s="13">
        <f>[1]DISP_JUL!$C$50</f>
        <v>0</v>
      </c>
      <c r="D19" s="13">
        <f>[1]DISP_JUL!$D$50</f>
        <v>0</v>
      </c>
      <c r="E19" s="13">
        <f>[1]DISP_JUL!$E$50</f>
        <v>0</v>
      </c>
      <c r="F19" s="13">
        <f>[1]DISP_JUL!$F$50</f>
        <v>744</v>
      </c>
      <c r="G19" s="13">
        <f>(F19/$B$4)*100</f>
        <v>100</v>
      </c>
      <c r="H19" s="13">
        <f>[1]DISP_JUL!$G$50</f>
        <v>0</v>
      </c>
      <c r="I19" s="13">
        <f>(H19/$B$4)*100</f>
        <v>0</v>
      </c>
      <c r="J19" s="13">
        <f>[1]DISP_JUL!$H$50</f>
        <v>0</v>
      </c>
      <c r="K19" s="13">
        <f>(J19/$B$4)*100</f>
        <v>0</v>
      </c>
      <c r="L19" s="15"/>
      <c r="M19" s="13">
        <f>(C19/$B$4)*100</f>
        <v>0</v>
      </c>
      <c r="N19" s="13">
        <f>((C19-L19)/$B$4)*100</f>
        <v>0</v>
      </c>
      <c r="O19" s="45">
        <f t="shared" si="17"/>
        <v>100</v>
      </c>
      <c r="P19" s="13">
        <f>IFERROR((Q19/($B$4*R19))*100,0)</f>
        <v>0</v>
      </c>
      <c r="Q19" s="95">
        <f>[1]DISP_JUL!$M$50</f>
        <v>0</v>
      </c>
      <c r="R19" s="95">
        <f>[1]DISP_JUL!$O$50</f>
        <v>0</v>
      </c>
      <c r="T19" s="43" t="s">
        <v>42</v>
      </c>
      <c r="U19" s="44">
        <v>1</v>
      </c>
      <c r="V19" s="13">
        <f>[2]DISP_ABR!$C$50</f>
        <v>18</v>
      </c>
      <c r="W19" s="13">
        <f>[2]DISP_ABR!$D$50</f>
        <v>18</v>
      </c>
      <c r="X19" s="13">
        <f>[2]DISP_ABR!$E$50</f>
        <v>0</v>
      </c>
      <c r="Y19" s="13">
        <f>[2]DISP_ABR!$F$50</f>
        <v>702</v>
      </c>
      <c r="Z19" s="13" t="e">
        <f>(Y19/$FQ$4)*100</f>
        <v>#DIV/0!</v>
      </c>
      <c r="AA19" s="13">
        <f>[2]DISP_ABR!$G$50</f>
        <v>0</v>
      </c>
      <c r="AB19" s="13" t="e">
        <f>(AA19/$FQ$4)*100</f>
        <v>#DIV/0!</v>
      </c>
      <c r="AC19" s="13">
        <f>[2]DISP_ABR!$H$50</f>
        <v>0</v>
      </c>
      <c r="AD19" s="13" t="e">
        <f>(AC19/$FQ$4)*100</f>
        <v>#DIV/0!</v>
      </c>
      <c r="AE19" s="15"/>
      <c r="AF19" s="13" t="e">
        <f>(V19/$FQ$4)*100</f>
        <v>#DIV/0!</v>
      </c>
      <c r="AG19" s="13" t="e">
        <f>((V19-AE19)/$FQ$4)*100</f>
        <v>#DIV/0!</v>
      </c>
      <c r="AH19" s="45">
        <f t="shared" ref="AH19:AH20" si="43">IF((AND(W19=0,Y19=0)),0,(Y19+AE19)/(W19+Y19)*100)</f>
        <v>97.5</v>
      </c>
      <c r="AI19" s="13">
        <f>IFERROR((AJ19/($FQ$4*AK19))*100,0)</f>
        <v>0</v>
      </c>
      <c r="AJ19" s="95">
        <f>[2]DISP_ABR!$M$50</f>
        <v>2440</v>
      </c>
      <c r="AK19" s="95">
        <f>[2]DISP_ABR!$O$50</f>
        <v>135.55555555555554</v>
      </c>
    </row>
    <row r="20" spans="1:37" x14ac:dyDescent="0.3">
      <c r="A20" s="15"/>
      <c r="B20" s="44">
        <v>2</v>
      </c>
      <c r="C20" s="13">
        <f>[1]DISP_JUL!$C$52</f>
        <v>577</v>
      </c>
      <c r="D20" s="13">
        <f>[1]DISP_JUL!$D$52</f>
        <v>577</v>
      </c>
      <c r="E20" s="13">
        <f>[1]DISP_JUL!$E$52</f>
        <v>0</v>
      </c>
      <c r="F20" s="13">
        <f>[1]DISP_JUL!$F$52</f>
        <v>167</v>
      </c>
      <c r="G20" s="13">
        <f t="shared" ref="G20" si="44">(F20/$B$4)*100</f>
        <v>22.446236559139784</v>
      </c>
      <c r="H20" s="13">
        <f>[1]DISP_JUL!$G$52</f>
        <v>0</v>
      </c>
      <c r="I20" s="13">
        <f t="shared" ref="I20" si="45">(H20/$B$4)*100</f>
        <v>0</v>
      </c>
      <c r="J20" s="13">
        <f>[1]DISP_JUL!$H$52</f>
        <v>0</v>
      </c>
      <c r="K20" s="13">
        <f t="shared" ref="K20" si="46">(J20/$B$4)*100</f>
        <v>0</v>
      </c>
      <c r="L20" s="15"/>
      <c r="M20" s="13">
        <f t="shared" ref="M20" si="47">(C20/$B$4)*100</f>
        <v>77.553763440860209</v>
      </c>
      <c r="N20" s="13">
        <f t="shared" ref="N20:N35" si="48">((C20-L20)/$B$4)*100</f>
        <v>77.553763440860209</v>
      </c>
      <c r="O20" s="45">
        <f t="shared" si="17"/>
        <v>22.446236559139784</v>
      </c>
      <c r="P20" s="13">
        <f t="shared" ref="P20" si="49">(Q20/($B$4*R20))*100</f>
        <v>77.553763440860195</v>
      </c>
      <c r="Q20" s="95">
        <f>[1]DISP_JUL!$M$52</f>
        <v>172270</v>
      </c>
      <c r="R20" s="95">
        <f>[1]DISP_JUL!$O$52</f>
        <v>298.56152512998273</v>
      </c>
      <c r="T20" s="15"/>
      <c r="U20" s="44">
        <v>2</v>
      </c>
      <c r="V20" s="13">
        <f>[2]DISP_ABR!$C$52</f>
        <v>614</v>
      </c>
      <c r="W20" s="13">
        <f>[2]DISP_ABR!$D$52</f>
        <v>614</v>
      </c>
      <c r="X20" s="13">
        <f>[2]DISP_ABR!$E$52</f>
        <v>0</v>
      </c>
      <c r="Y20" s="13">
        <f>[2]DISP_ABR!$F$52</f>
        <v>106</v>
      </c>
      <c r="Z20" s="13" t="e">
        <f>(Y20/$FQ$4)*100</f>
        <v>#DIV/0!</v>
      </c>
      <c r="AA20" s="13">
        <f>[2]DISP_ABR!$G$52</f>
        <v>0</v>
      </c>
      <c r="AB20" s="13" t="e">
        <f>(AA20/$FQ$4)*100</f>
        <v>#DIV/0!</v>
      </c>
      <c r="AC20" s="13">
        <f>[2]DISP_ABR!$H$52</f>
        <v>0</v>
      </c>
      <c r="AD20" s="13" t="e">
        <f>(AC20/$FQ$4)*100</f>
        <v>#DIV/0!</v>
      </c>
      <c r="AE20" s="15"/>
      <c r="AF20" s="13" t="e">
        <f>(V20/$FQ$4)*100</f>
        <v>#DIV/0!</v>
      </c>
      <c r="AG20" s="13" t="e">
        <f>((V20-AE20)/$FQ$4)*100</f>
        <v>#DIV/0!</v>
      </c>
      <c r="AH20" s="45">
        <f t="shared" si="43"/>
        <v>14.722222222222223</v>
      </c>
      <c r="AI20" s="13" t="e">
        <f>(AJ20/($FQ$4*AK20))*100</f>
        <v>#DIV/0!</v>
      </c>
      <c r="AJ20" s="95">
        <f>[2]DISP_ABR!$M$52</f>
        <v>152985</v>
      </c>
      <c r="AK20" s="95">
        <f>[2]DISP_ABR!$O$52</f>
        <v>249.16123778501628</v>
      </c>
    </row>
    <row r="21" spans="1:37" x14ac:dyDescent="0.3">
      <c r="A21" s="15"/>
      <c r="B21" s="51" t="s">
        <v>37</v>
      </c>
      <c r="C21" s="52">
        <f>SUM(C19:C20)</f>
        <v>577</v>
      </c>
      <c r="D21" s="52">
        <f t="shared" ref="D21" si="50">SUM(D19:D20)</f>
        <v>577</v>
      </c>
      <c r="E21" s="52">
        <f>SUM(E19:E20)</f>
        <v>0</v>
      </c>
      <c r="F21" s="52">
        <f t="shared" ref="F21" si="51">SUM(F19:F20)</f>
        <v>911</v>
      </c>
      <c r="G21" s="53">
        <f>(G19*R19+G20*R20)/R21</f>
        <v>22.446236559139784</v>
      </c>
      <c r="H21" s="52">
        <f t="shared" ref="H21:L21" si="52">SUM(H19:H20)</f>
        <v>0</v>
      </c>
      <c r="I21" s="53">
        <f>(I19*R19+I20*R20)/R21</f>
        <v>0</v>
      </c>
      <c r="J21" s="53">
        <f>SUM(J19:J20)</f>
        <v>0</v>
      </c>
      <c r="K21" s="53">
        <f>(K19*R19+K20*R20)/R21</f>
        <v>0</v>
      </c>
      <c r="L21" s="52">
        <f t="shared" si="52"/>
        <v>0</v>
      </c>
      <c r="M21" s="53">
        <f>(M19*R19+M20*R20)/R21</f>
        <v>77.553763440860209</v>
      </c>
      <c r="N21" s="14">
        <f>(N19*R19+N20*R20)/R21</f>
        <v>77.553763440860209</v>
      </c>
      <c r="O21" s="14">
        <f>(O19*R19+O20*R20)/R21</f>
        <v>22.446236559139784</v>
      </c>
      <c r="P21" s="14">
        <f>(P19*R19+P20*R20)/R21</f>
        <v>77.553763440860195</v>
      </c>
      <c r="Q21" s="69">
        <f>SUM(Q19:Q20)</f>
        <v>172270</v>
      </c>
      <c r="R21" s="55">
        <f>SUM(R19:R20)</f>
        <v>298.56152512998273</v>
      </c>
      <c r="T21" s="15"/>
      <c r="U21" s="51" t="s">
        <v>37</v>
      </c>
      <c r="V21" s="52">
        <f>SUM(V19:V20)</f>
        <v>632</v>
      </c>
      <c r="W21" s="52">
        <f t="shared" ref="W21" si="53">SUM(W19:W20)</f>
        <v>632</v>
      </c>
      <c r="X21" s="52">
        <f>SUM(X19:X20)</f>
        <v>0</v>
      </c>
      <c r="Y21" s="52">
        <f t="shared" ref="Y21" si="54">SUM(Y19:Y20)</f>
        <v>808</v>
      </c>
      <c r="Z21" s="53" t="e">
        <f>(Z19*AK19+Z20*AK20)/AK21</f>
        <v>#DIV/0!</v>
      </c>
      <c r="AA21" s="52">
        <f t="shared" ref="AA21" si="55">SUM(AA19:AA20)</f>
        <v>0</v>
      </c>
      <c r="AB21" s="53" t="e">
        <f>(AB19*AK19+AB20*AK20)/AK21</f>
        <v>#DIV/0!</v>
      </c>
      <c r="AC21" s="53">
        <f>SUM(AC19:AC20)</f>
        <v>0</v>
      </c>
      <c r="AD21" s="53" t="e">
        <f>(AD19*AK19+AD20*AK20)/AK21</f>
        <v>#DIV/0!</v>
      </c>
      <c r="AE21" s="52">
        <f t="shared" ref="AE21" si="56">SUM(AE19:AE20)</f>
        <v>0</v>
      </c>
      <c r="AF21" s="53" t="e">
        <f>(AF19*AK19+AF20*AK20)/AK21</f>
        <v>#DIV/0!</v>
      </c>
      <c r="AG21" s="14" t="e">
        <f>(AG19*AK19+AG20*AK20)/AK21</f>
        <v>#DIV/0!</v>
      </c>
      <c r="AH21" s="14">
        <f>(AH19*AK19+AH20*AK20)/AK21</f>
        <v>43.88909990615938</v>
      </c>
      <c r="AI21" s="14" t="e">
        <f>(AI19*AK19+AI20*AK20)/AK21</f>
        <v>#DIV/0!</v>
      </c>
      <c r="AJ21" s="69">
        <f>SUM(AJ19:AJ20)</f>
        <v>155425</v>
      </c>
      <c r="AK21" s="55">
        <f>SUM(AK19:AK20)</f>
        <v>384.71679334057183</v>
      </c>
    </row>
    <row r="22" spans="1:37" x14ac:dyDescent="0.3">
      <c r="A22" s="70" t="s">
        <v>44</v>
      </c>
      <c r="B22" s="25" t="s">
        <v>45</v>
      </c>
      <c r="C22" s="12">
        <f>[1]DISP_JUL!$C$67</f>
        <v>0</v>
      </c>
      <c r="D22" s="12">
        <f>[1]DISP_JUL!$D$67</f>
        <v>0</v>
      </c>
      <c r="E22" s="12">
        <f>[1]DISP_JUL!$E$67</f>
        <v>0</v>
      </c>
      <c r="F22" s="12">
        <f>[1]DISP_JUL!$F$67</f>
        <v>744</v>
      </c>
      <c r="G22" s="12">
        <f>(F22/$B$4)*100</f>
        <v>100</v>
      </c>
      <c r="H22" s="12">
        <f>[1]DISP_JUL!$G$67</f>
        <v>0</v>
      </c>
      <c r="I22" s="12">
        <f>(H22/$B$4)*100</f>
        <v>0</v>
      </c>
      <c r="J22" s="12">
        <f>[1]DISP_JUL!$H$67</f>
        <v>0</v>
      </c>
      <c r="K22" s="12">
        <f>(J22/$B$4)*100</f>
        <v>0</v>
      </c>
      <c r="L22" s="25"/>
      <c r="M22" s="12">
        <f>(C22/$B$4)*100</f>
        <v>0</v>
      </c>
      <c r="N22" s="12">
        <f t="shared" si="48"/>
        <v>0</v>
      </c>
      <c r="O22" s="12">
        <f t="shared" si="17"/>
        <v>100</v>
      </c>
      <c r="P22" s="12" t="e">
        <f>(Q22/($B$4*R22))*100</f>
        <v>#DIV/0!</v>
      </c>
      <c r="Q22" s="113">
        <f>[1]DISP_JUL!$M$67</f>
        <v>0</v>
      </c>
      <c r="R22" s="113">
        <f>[1]DISP_JUL!$O$67</f>
        <v>0</v>
      </c>
      <c r="T22" s="70" t="s">
        <v>44</v>
      </c>
      <c r="U22" s="25" t="s">
        <v>45</v>
      </c>
      <c r="V22" s="12">
        <f>[2]DISP_ABR!$C$67</f>
        <v>468</v>
      </c>
      <c r="W22" s="12">
        <f>[2]DISP_ABR!$D$67</f>
        <v>259</v>
      </c>
      <c r="X22" s="12">
        <f>[2]DISP_ABR!$E$67</f>
        <v>209</v>
      </c>
      <c r="Y22" s="12">
        <f>[2]DISP_ABR!$F$67</f>
        <v>252</v>
      </c>
      <c r="Z22" s="12" t="e">
        <f t="shared" ref="Z22:Z31" si="57">(Y22/$FQ$4)*100</f>
        <v>#DIV/0!</v>
      </c>
      <c r="AA22" s="12">
        <f>[2]DISP_ABR!$G$67</f>
        <v>0</v>
      </c>
      <c r="AB22" s="12" t="e">
        <f t="shared" ref="AB22:AB31" si="58">(AA22/$FQ$4)*100</f>
        <v>#DIV/0!</v>
      </c>
      <c r="AC22" s="12">
        <f>[2]DISP_ABR!$H$67</f>
        <v>0</v>
      </c>
      <c r="AD22" s="12" t="e">
        <f t="shared" ref="AD22:AD31" si="59">(AC22/$FQ$4)*100</f>
        <v>#DIV/0!</v>
      </c>
      <c r="AE22" s="25"/>
      <c r="AF22" s="12" t="e">
        <f t="shared" ref="AF22:AF31" si="60">(V22/$FQ$4)*100</f>
        <v>#DIV/0!</v>
      </c>
      <c r="AG22" s="12" t="e">
        <f t="shared" ref="AG22:AG31" si="61">((V22-AE22)/$FQ$4)*100</f>
        <v>#DIV/0!</v>
      </c>
      <c r="AH22" s="12">
        <f t="shared" ref="AH22:AH31" si="62">IF((AND(W22=0,Y22=0)),0,(Y22+AE22)/(W22+Y22)*100)</f>
        <v>49.315068493150683</v>
      </c>
      <c r="AI22" s="12" t="e">
        <f t="shared" ref="AI22:AI31" si="63">(AJ22/($FQ$4*AK22))*100</f>
        <v>#DIV/0!</v>
      </c>
      <c r="AJ22" s="113">
        <f>[2]DISP_ABR!$M$67</f>
        <v>7949</v>
      </c>
      <c r="AK22" s="113">
        <f>[2]DISP_ABR!$O$67</f>
        <v>30.691119691119692</v>
      </c>
    </row>
    <row r="23" spans="1:37" x14ac:dyDescent="0.3">
      <c r="A23" s="25"/>
      <c r="B23" s="73" t="s">
        <v>46</v>
      </c>
      <c r="C23" s="12">
        <f>[1]DISP_JUL!$C$69</f>
        <v>743</v>
      </c>
      <c r="D23" s="12">
        <f>[1]DISP_JUL!$D$69</f>
        <v>631</v>
      </c>
      <c r="E23" s="12">
        <f>[1]DISP_JUL!$E$69</f>
        <v>112</v>
      </c>
      <c r="F23" s="12">
        <f>[1]DISP_JUL!$F$69</f>
        <v>1</v>
      </c>
      <c r="G23" s="12">
        <f t="shared" ref="G23:K62" si="64">(F23/$B$4)*100</f>
        <v>0.13440860215053765</v>
      </c>
      <c r="H23" s="12">
        <f>[1]DISP_JUL!$G$69</f>
        <v>0</v>
      </c>
      <c r="I23" s="12">
        <f t="shared" ref="I23:I62" si="65">(H23/$B$4)*100</f>
        <v>0</v>
      </c>
      <c r="J23" s="12">
        <f>[1]DISP_JUL!$H$69</f>
        <v>0</v>
      </c>
      <c r="K23" s="12">
        <f t="shared" ref="K23:K31" si="66">(J23/$B$4)*100</f>
        <v>0</v>
      </c>
      <c r="L23" s="25"/>
      <c r="M23" s="12">
        <f t="shared" ref="M23" si="67">(C23/$B$4)*100</f>
        <v>99.865591397849457</v>
      </c>
      <c r="N23" s="12">
        <f t="shared" si="48"/>
        <v>99.865591397849457</v>
      </c>
      <c r="O23" s="12">
        <f t="shared" si="17"/>
        <v>0.15822784810126583</v>
      </c>
      <c r="P23" s="12">
        <f t="shared" ref="P23:P31" si="68">(Q23/($B$4*R23))*100</f>
        <v>84.811827956989234</v>
      </c>
      <c r="Q23" s="113">
        <f>[1]DISP_JUL!$M$69</f>
        <v>21567</v>
      </c>
      <c r="R23" s="113">
        <f>[1]DISP_JUL!$O$69</f>
        <v>34.17908082408875</v>
      </c>
      <c r="T23" s="25"/>
      <c r="U23" s="73" t="s">
        <v>46</v>
      </c>
      <c r="V23" s="12">
        <f>[2]DISP_ABR!$C$69</f>
        <v>710</v>
      </c>
      <c r="W23" s="12">
        <f>[2]DISP_ABR!$D$69</f>
        <v>443</v>
      </c>
      <c r="X23" s="12">
        <f>[2]DISP_ABR!$E$69</f>
        <v>267</v>
      </c>
      <c r="Y23" s="12">
        <f>[2]DISP_ABR!$F$69</f>
        <v>5</v>
      </c>
      <c r="Z23" s="12" t="e">
        <f t="shared" si="57"/>
        <v>#DIV/0!</v>
      </c>
      <c r="AA23" s="12">
        <f>[2]DISP_ABR!$G$69</f>
        <v>0</v>
      </c>
      <c r="AB23" s="12" t="e">
        <f t="shared" si="58"/>
        <v>#DIV/0!</v>
      </c>
      <c r="AC23" s="12">
        <f>[2]DISP_ABR!$H$69</f>
        <v>5</v>
      </c>
      <c r="AD23" s="12" t="e">
        <f t="shared" si="59"/>
        <v>#DIV/0!</v>
      </c>
      <c r="AE23" s="25"/>
      <c r="AF23" s="12" t="e">
        <f t="shared" si="60"/>
        <v>#DIV/0!</v>
      </c>
      <c r="AG23" s="12" t="e">
        <f t="shared" si="61"/>
        <v>#DIV/0!</v>
      </c>
      <c r="AH23" s="12">
        <f t="shared" si="62"/>
        <v>1.1160714285714286</v>
      </c>
      <c r="AI23" s="12" t="e">
        <f t="shared" si="63"/>
        <v>#DIV/0!</v>
      </c>
      <c r="AJ23" s="113">
        <f>[2]DISP_ABR!$M$69</f>
        <v>17685</v>
      </c>
      <c r="AK23" s="113">
        <f>[2]DISP_ABR!$O$69</f>
        <v>39.920993227990969</v>
      </c>
    </row>
    <row r="24" spans="1:37" x14ac:dyDescent="0.3">
      <c r="A24" s="25"/>
      <c r="B24" s="73" t="s">
        <v>47</v>
      </c>
      <c r="C24" s="12">
        <f>[1]DISP_JUL!$C$71</f>
        <v>744</v>
      </c>
      <c r="D24" s="12">
        <f>[1]DISP_JUL!$D$71</f>
        <v>631</v>
      </c>
      <c r="E24" s="12">
        <f>[1]DISP_JUL!$E$71</f>
        <v>113</v>
      </c>
      <c r="F24" s="12">
        <f>[1]DISP_JUL!$F$71</f>
        <v>0</v>
      </c>
      <c r="G24" s="12">
        <f t="shared" si="64"/>
        <v>0</v>
      </c>
      <c r="H24" s="12">
        <f>[1]DISP_JUL!$G$71</f>
        <v>0</v>
      </c>
      <c r="I24" s="12">
        <f t="shared" si="65"/>
        <v>0</v>
      </c>
      <c r="J24" s="12">
        <f>[1]DISP_JUL!$H$71</f>
        <v>0</v>
      </c>
      <c r="K24" s="12">
        <f t="shared" si="66"/>
        <v>0</v>
      </c>
      <c r="L24" s="25"/>
      <c r="M24" s="12">
        <f>(C24/$B$4)*100</f>
        <v>100</v>
      </c>
      <c r="N24" s="12">
        <f t="shared" si="48"/>
        <v>100</v>
      </c>
      <c r="O24" s="12">
        <f t="shared" si="17"/>
        <v>0</v>
      </c>
      <c r="P24" s="12">
        <f t="shared" si="68"/>
        <v>84.811827956989248</v>
      </c>
      <c r="Q24" s="113">
        <f>[1]DISP_JUL!$M$71</f>
        <v>21468</v>
      </c>
      <c r="R24" s="113">
        <f>[1]DISP_JUL!$O$71</f>
        <v>34.022187004754358</v>
      </c>
      <c r="T24" s="25"/>
      <c r="U24" s="73" t="s">
        <v>47</v>
      </c>
      <c r="V24" s="12">
        <f>[2]DISP_ABR!$C$71</f>
        <v>720</v>
      </c>
      <c r="W24" s="12">
        <f>[2]DISP_ABR!$D$71</f>
        <v>490</v>
      </c>
      <c r="X24" s="12">
        <f>[2]DISP_ABR!$E$71</f>
        <v>230</v>
      </c>
      <c r="Y24" s="12">
        <f>[2]DISP_ABR!$F$71</f>
        <v>0</v>
      </c>
      <c r="Z24" s="12" t="e">
        <f t="shared" si="57"/>
        <v>#DIV/0!</v>
      </c>
      <c r="AA24" s="12">
        <f>[2]DISP_ABR!$G$71</f>
        <v>0</v>
      </c>
      <c r="AB24" s="12" t="e">
        <f t="shared" si="58"/>
        <v>#DIV/0!</v>
      </c>
      <c r="AC24" s="12">
        <f>[2]DISP_ABR!$H$71</f>
        <v>0</v>
      </c>
      <c r="AD24" s="12" t="e">
        <f t="shared" si="59"/>
        <v>#DIV/0!</v>
      </c>
      <c r="AE24" s="25"/>
      <c r="AF24" s="12" t="e">
        <f t="shared" si="60"/>
        <v>#DIV/0!</v>
      </c>
      <c r="AG24" s="12" t="e">
        <f t="shared" si="61"/>
        <v>#DIV/0!</v>
      </c>
      <c r="AH24" s="12">
        <f t="shared" si="62"/>
        <v>0</v>
      </c>
      <c r="AI24" s="12" t="e">
        <f t="shared" si="63"/>
        <v>#DIV/0!</v>
      </c>
      <c r="AJ24" s="113">
        <f>[2]DISP_ABR!$M$71</f>
        <v>19161</v>
      </c>
      <c r="AK24" s="113">
        <f>[2]DISP_ABR!$O$71</f>
        <v>39.104081632653063</v>
      </c>
    </row>
    <row r="25" spans="1:37" x14ac:dyDescent="0.3">
      <c r="A25" s="25"/>
      <c r="B25" s="73" t="s">
        <v>48</v>
      </c>
      <c r="C25" s="12">
        <f>[1]DISP_JUL!$C$73</f>
        <v>0</v>
      </c>
      <c r="D25" s="12">
        <f>[1]DISP_JUL!$D$73</f>
        <v>0</v>
      </c>
      <c r="E25" s="12">
        <f>[1]DISP_JUL!$E$73</f>
        <v>0</v>
      </c>
      <c r="F25" s="12">
        <f>[1]DISP_JUL!$F$73</f>
        <v>0</v>
      </c>
      <c r="G25" s="12">
        <f t="shared" si="64"/>
        <v>0</v>
      </c>
      <c r="H25" s="12">
        <f>[1]DISP_JUL!$G$73</f>
        <v>744</v>
      </c>
      <c r="I25" s="12">
        <f t="shared" si="65"/>
        <v>100</v>
      </c>
      <c r="J25" s="12">
        <f>[1]DISP_JUL!$H$73</f>
        <v>0</v>
      </c>
      <c r="K25" s="12">
        <f t="shared" si="66"/>
        <v>0</v>
      </c>
      <c r="L25" s="25"/>
      <c r="M25" s="12">
        <f t="shared" ref="M25" si="69">(C25/$B$4)*100</f>
        <v>0</v>
      </c>
      <c r="N25" s="12">
        <f t="shared" si="48"/>
        <v>0</v>
      </c>
      <c r="O25" s="12">
        <f t="shared" si="17"/>
        <v>0</v>
      </c>
      <c r="P25" s="12" t="e">
        <f t="shared" si="68"/>
        <v>#DIV/0!</v>
      </c>
      <c r="Q25" s="113">
        <f>[1]DISP_JUL!$M$73</f>
        <v>0</v>
      </c>
      <c r="R25" s="113">
        <f>[1]DISP_JUL!$O$73</f>
        <v>0</v>
      </c>
      <c r="T25" s="25"/>
      <c r="U25" s="73" t="s">
        <v>48</v>
      </c>
      <c r="V25" s="12">
        <f>[2]DISP_ABR!$C$73</f>
        <v>0</v>
      </c>
      <c r="W25" s="12">
        <f>[2]DISP_ABR!$D$73</f>
        <v>0</v>
      </c>
      <c r="X25" s="12">
        <f>[2]DISP_ABR!$E$73</f>
        <v>0</v>
      </c>
      <c r="Y25" s="12">
        <f>[2]DISP_ABR!$F$73</f>
        <v>0</v>
      </c>
      <c r="Z25" s="12" t="e">
        <f t="shared" si="57"/>
        <v>#DIV/0!</v>
      </c>
      <c r="AA25" s="12">
        <f>[2]DISP_ABR!$G$73</f>
        <v>720</v>
      </c>
      <c r="AB25" s="12" t="e">
        <f t="shared" si="58"/>
        <v>#DIV/0!</v>
      </c>
      <c r="AC25" s="12">
        <f>[2]DISP_ABR!$H$73</f>
        <v>0</v>
      </c>
      <c r="AD25" s="12" t="e">
        <f t="shared" si="59"/>
        <v>#DIV/0!</v>
      </c>
      <c r="AE25" s="25"/>
      <c r="AF25" s="12" t="e">
        <f t="shared" si="60"/>
        <v>#DIV/0!</v>
      </c>
      <c r="AG25" s="12" t="e">
        <f t="shared" si="61"/>
        <v>#DIV/0!</v>
      </c>
      <c r="AH25" s="12">
        <f t="shared" si="62"/>
        <v>0</v>
      </c>
      <c r="AI25" s="12" t="e">
        <f t="shared" si="63"/>
        <v>#DIV/0!</v>
      </c>
      <c r="AJ25" s="113">
        <f>[2]DISP_ABR!$M$73</f>
        <v>0</v>
      </c>
      <c r="AK25" s="113">
        <f>[2]DISP_ABR!$O$73</f>
        <v>0</v>
      </c>
    </row>
    <row r="26" spans="1:37" x14ac:dyDescent="0.3">
      <c r="A26" s="25"/>
      <c r="B26" s="73" t="s">
        <v>49</v>
      </c>
      <c r="C26" s="12">
        <f>[1]DISP_JUL!$C$75</f>
        <v>0</v>
      </c>
      <c r="D26" s="12">
        <f>[1]DISP_JUL!$D$75</f>
        <v>0</v>
      </c>
      <c r="E26" s="12">
        <f>[1]DISP_JUL!$E$75</f>
        <v>0</v>
      </c>
      <c r="F26" s="12">
        <f>[1]DISP_JUL!$F$75</f>
        <v>744</v>
      </c>
      <c r="G26" s="12">
        <f t="shared" si="64"/>
        <v>100</v>
      </c>
      <c r="H26" s="12">
        <f>[1]DISP_JUL!$G$75</f>
        <v>0</v>
      </c>
      <c r="I26" s="12">
        <f t="shared" si="65"/>
        <v>0</v>
      </c>
      <c r="J26" s="12">
        <f>[1]DISP_JUL!$H$75</f>
        <v>0</v>
      </c>
      <c r="K26" s="12">
        <f t="shared" si="66"/>
        <v>0</v>
      </c>
      <c r="L26" s="25"/>
      <c r="M26" s="12">
        <f>(C26/$B$4)*100</f>
        <v>0</v>
      </c>
      <c r="N26" s="12">
        <f t="shared" si="48"/>
        <v>0</v>
      </c>
      <c r="O26" s="12">
        <f t="shared" si="17"/>
        <v>100</v>
      </c>
      <c r="P26" s="12" t="e">
        <f t="shared" si="68"/>
        <v>#DIV/0!</v>
      </c>
      <c r="Q26" s="113">
        <f>[1]DISP_JUL!$M$75</f>
        <v>0</v>
      </c>
      <c r="R26" s="113">
        <f>[1]DISP_JUL!$O$75</f>
        <v>0</v>
      </c>
      <c r="T26" s="25"/>
      <c r="U26" s="73" t="s">
        <v>49</v>
      </c>
      <c r="V26" s="12">
        <f>[2]DISP_ABR!$C$75</f>
        <v>0</v>
      </c>
      <c r="W26" s="12">
        <f>[2]DISP_ABR!$D$75</f>
        <v>0</v>
      </c>
      <c r="X26" s="12">
        <f>[2]DISP_ABR!$E$75</f>
        <v>0</v>
      </c>
      <c r="Y26" s="12">
        <f>[2]DISP_ABR!$F$75</f>
        <v>720</v>
      </c>
      <c r="Z26" s="12" t="e">
        <f t="shared" si="57"/>
        <v>#DIV/0!</v>
      </c>
      <c r="AA26" s="12">
        <f>[2]DISP_ABR!$G$75</f>
        <v>0</v>
      </c>
      <c r="AB26" s="12" t="e">
        <f t="shared" si="58"/>
        <v>#DIV/0!</v>
      </c>
      <c r="AC26" s="12">
        <f>[2]DISP_ABR!$H$75</f>
        <v>0</v>
      </c>
      <c r="AD26" s="12" t="e">
        <f t="shared" si="59"/>
        <v>#DIV/0!</v>
      </c>
      <c r="AE26" s="25"/>
      <c r="AF26" s="12" t="e">
        <f t="shared" si="60"/>
        <v>#DIV/0!</v>
      </c>
      <c r="AG26" s="12" t="e">
        <f t="shared" si="61"/>
        <v>#DIV/0!</v>
      </c>
      <c r="AH26" s="12">
        <f t="shared" si="62"/>
        <v>100</v>
      </c>
      <c r="AI26" s="12" t="e">
        <f t="shared" si="63"/>
        <v>#DIV/0!</v>
      </c>
      <c r="AJ26" s="113">
        <f>[2]DISP_ABR!$M$75</f>
        <v>0</v>
      </c>
      <c r="AK26" s="113">
        <f>[2]DISP_ABR!$O$75</f>
        <v>0</v>
      </c>
    </row>
    <row r="27" spans="1:37" x14ac:dyDescent="0.3">
      <c r="A27" s="25"/>
      <c r="B27" s="73" t="s">
        <v>50</v>
      </c>
      <c r="C27" s="12">
        <f>[1]DISP_JUL!$C$79</f>
        <v>0</v>
      </c>
      <c r="D27" s="12">
        <f>[1]DISP_JUL!$D$79</f>
        <v>0</v>
      </c>
      <c r="E27" s="12">
        <f>[1]DISP_JUL!$E$79</f>
        <v>0</v>
      </c>
      <c r="F27" s="12">
        <f>[1]DISP_JUL!$F$79</f>
        <v>0</v>
      </c>
      <c r="G27" s="12">
        <f t="shared" si="64"/>
        <v>0</v>
      </c>
      <c r="H27" s="12">
        <f>[1]DISP_JUL!$G$79</f>
        <v>744</v>
      </c>
      <c r="I27" s="12">
        <f>(H27/$B$4)*100</f>
        <v>100</v>
      </c>
      <c r="J27" s="12">
        <f>[1]DISP_JUL!$H$79</f>
        <v>0</v>
      </c>
      <c r="K27" s="12">
        <f t="shared" si="66"/>
        <v>0</v>
      </c>
      <c r="L27" s="25"/>
      <c r="M27" s="12">
        <f t="shared" ref="M27" si="70">(C27/$B$4)*100</f>
        <v>0</v>
      </c>
      <c r="N27" s="12">
        <f t="shared" si="48"/>
        <v>0</v>
      </c>
      <c r="O27" s="12">
        <f t="shared" si="17"/>
        <v>0</v>
      </c>
      <c r="P27" s="12" t="e">
        <f t="shared" si="68"/>
        <v>#DIV/0!</v>
      </c>
      <c r="Q27" s="113">
        <f>[1]DISP_JUL!$M$79</f>
        <v>0</v>
      </c>
      <c r="R27" s="113">
        <f>[1]DISP_JUL!$O$79</f>
        <v>0</v>
      </c>
      <c r="T27" s="25"/>
      <c r="U27" s="73" t="s">
        <v>50</v>
      </c>
      <c r="V27" s="12">
        <f>[2]DISP_ABR!$C$79</f>
        <v>0</v>
      </c>
      <c r="W27" s="12">
        <f>[2]DISP_ABR!$D$79</f>
        <v>0</v>
      </c>
      <c r="X27" s="12">
        <f>[2]DISP_ABR!$E$79</f>
        <v>0</v>
      </c>
      <c r="Y27" s="12">
        <f>[2]DISP_ABR!$F$79</f>
        <v>0</v>
      </c>
      <c r="Z27" s="12" t="e">
        <f t="shared" si="57"/>
        <v>#DIV/0!</v>
      </c>
      <c r="AA27" s="12">
        <f>[2]DISP_ABR!$G$79</f>
        <v>720</v>
      </c>
      <c r="AB27" s="12" t="e">
        <f t="shared" si="58"/>
        <v>#DIV/0!</v>
      </c>
      <c r="AC27" s="12">
        <f>[2]DISP_ABR!$H$79</f>
        <v>0</v>
      </c>
      <c r="AD27" s="12" t="e">
        <f t="shared" si="59"/>
        <v>#DIV/0!</v>
      </c>
      <c r="AE27" s="25"/>
      <c r="AF27" s="12" t="e">
        <f t="shared" si="60"/>
        <v>#DIV/0!</v>
      </c>
      <c r="AG27" s="12" t="e">
        <f t="shared" si="61"/>
        <v>#DIV/0!</v>
      </c>
      <c r="AH27" s="12">
        <f t="shared" si="62"/>
        <v>0</v>
      </c>
      <c r="AI27" s="12" t="e">
        <f t="shared" si="63"/>
        <v>#DIV/0!</v>
      </c>
      <c r="AJ27" s="113">
        <f>[2]DISP_ABR!$M$79</f>
        <v>0</v>
      </c>
      <c r="AK27" s="113">
        <f>[2]DISP_ABR!$O$79</f>
        <v>0</v>
      </c>
    </row>
    <row r="28" spans="1:37" x14ac:dyDescent="0.3">
      <c r="A28" s="70"/>
      <c r="B28" s="73" t="s">
        <v>51</v>
      </c>
      <c r="C28" s="12">
        <f>[1]DISP_JUL!$C$81</f>
        <v>4</v>
      </c>
      <c r="D28" s="12">
        <f>[1]DISP_JUL!$D$81</f>
        <v>4</v>
      </c>
      <c r="E28" s="12">
        <f>[1]DISP_JUL!$E$81</f>
        <v>0</v>
      </c>
      <c r="F28" s="12">
        <f>[1]DISP_JUL!$F$81</f>
        <v>740</v>
      </c>
      <c r="G28" s="12">
        <f>(F28/$B$4)*100</f>
        <v>99.462365591397855</v>
      </c>
      <c r="H28" s="12">
        <f>[1]DISP_JUL!$G$81</f>
        <v>0</v>
      </c>
      <c r="I28" s="12">
        <f t="shared" si="65"/>
        <v>0</v>
      </c>
      <c r="J28" s="12">
        <f>[1]DISP_JUL!$H$81</f>
        <v>0</v>
      </c>
      <c r="K28" s="12">
        <f>(J28/$B$4)*100</f>
        <v>0</v>
      </c>
      <c r="L28" s="25"/>
      <c r="M28" s="12">
        <f>(C28/$B$4)*100</f>
        <v>0.53763440860215062</v>
      </c>
      <c r="N28" s="12">
        <f t="shared" si="48"/>
        <v>0.53763440860215062</v>
      </c>
      <c r="O28" s="12">
        <f t="shared" si="17"/>
        <v>99.462365591397855</v>
      </c>
      <c r="P28" s="12">
        <f t="shared" si="68"/>
        <v>0.53763440860215062</v>
      </c>
      <c r="Q28" s="113">
        <f>[1]DISP_JUL!$M$81</f>
        <v>9</v>
      </c>
      <c r="R28" s="113">
        <f>[1]DISP_JUL!$O$81</f>
        <v>2.25</v>
      </c>
      <c r="T28" s="70"/>
      <c r="U28" s="73" t="s">
        <v>51</v>
      </c>
      <c r="V28" s="12">
        <f>[2]DISP_ABR!$C$81</f>
        <v>0</v>
      </c>
      <c r="W28" s="12">
        <f>[2]DISP_ABR!$D$81</f>
        <v>0</v>
      </c>
      <c r="X28" s="12">
        <f>[2]DISP_ABR!$E$81</f>
        <v>0</v>
      </c>
      <c r="Y28" s="12">
        <f>[2]DISP_ABR!$F$81</f>
        <v>720</v>
      </c>
      <c r="Z28" s="12" t="e">
        <f t="shared" si="57"/>
        <v>#DIV/0!</v>
      </c>
      <c r="AA28" s="12">
        <f>[2]DISP_ABR!$G$81</f>
        <v>0</v>
      </c>
      <c r="AB28" s="12" t="e">
        <f t="shared" si="58"/>
        <v>#DIV/0!</v>
      </c>
      <c r="AC28" s="12">
        <f>[2]DISP_ABR!$H$81</f>
        <v>0</v>
      </c>
      <c r="AD28" s="12" t="e">
        <f t="shared" si="59"/>
        <v>#DIV/0!</v>
      </c>
      <c r="AE28" s="25"/>
      <c r="AF28" s="12" t="e">
        <f t="shared" si="60"/>
        <v>#DIV/0!</v>
      </c>
      <c r="AG28" s="12" t="e">
        <f t="shared" si="61"/>
        <v>#DIV/0!</v>
      </c>
      <c r="AH28" s="12">
        <f t="shared" si="62"/>
        <v>100</v>
      </c>
      <c r="AI28" s="12" t="e">
        <f t="shared" si="63"/>
        <v>#DIV/0!</v>
      </c>
      <c r="AJ28" s="113">
        <f>[2]DISP_ABR!$M$81</f>
        <v>0</v>
      </c>
      <c r="AK28" s="113">
        <f>[2]DISP_ABR!$O$81</f>
        <v>0</v>
      </c>
    </row>
    <row r="29" spans="1:37" x14ac:dyDescent="0.3">
      <c r="A29" s="25"/>
      <c r="B29" s="73" t="s">
        <v>52</v>
      </c>
      <c r="C29" s="12">
        <f>[1]DISP_JUL!$C$83</f>
        <v>0</v>
      </c>
      <c r="D29" s="12">
        <f>[1]DISP_JUL!$D$83</f>
        <v>0</v>
      </c>
      <c r="E29" s="12">
        <f>[1]DISP_JUL!$E$83</f>
        <v>0</v>
      </c>
      <c r="F29" s="12">
        <f>[1]DISP_JUL!$F$83</f>
        <v>0</v>
      </c>
      <c r="G29" s="12">
        <f t="shared" si="64"/>
        <v>0</v>
      </c>
      <c r="H29" s="12">
        <f>[1]DISP_JUL!$G$83</f>
        <v>744</v>
      </c>
      <c r="I29" s="12">
        <f t="shared" si="65"/>
        <v>100</v>
      </c>
      <c r="J29" s="12">
        <f>[1]DISP_JUL!$H$83</f>
        <v>0</v>
      </c>
      <c r="K29" s="12">
        <f t="shared" si="66"/>
        <v>0</v>
      </c>
      <c r="L29" s="25"/>
      <c r="M29" s="12">
        <f t="shared" ref="M29" si="71">(C29/$B$4)*100</f>
        <v>0</v>
      </c>
      <c r="N29" s="12">
        <f t="shared" si="48"/>
        <v>0</v>
      </c>
      <c r="O29" s="12">
        <f t="shared" si="17"/>
        <v>0</v>
      </c>
      <c r="P29" s="12" t="e">
        <f t="shared" si="68"/>
        <v>#DIV/0!</v>
      </c>
      <c r="Q29" s="113">
        <f>[1]DISP_JUL!$M$83</f>
        <v>0</v>
      </c>
      <c r="R29" s="113">
        <f>[1]DISP_JUL!$O$83</f>
        <v>0</v>
      </c>
      <c r="T29" s="25"/>
      <c r="U29" s="73" t="s">
        <v>52</v>
      </c>
      <c r="V29" s="12">
        <f>[2]DISP_ABR!$C$83</f>
        <v>0</v>
      </c>
      <c r="W29" s="12">
        <f>[2]DISP_ABR!$D$83</f>
        <v>0</v>
      </c>
      <c r="X29" s="12">
        <f>[2]DISP_ABR!$E$83</f>
        <v>0</v>
      </c>
      <c r="Y29" s="12">
        <f>[2]DISP_ABR!$F$83</f>
        <v>0</v>
      </c>
      <c r="Z29" s="12" t="e">
        <f t="shared" si="57"/>
        <v>#DIV/0!</v>
      </c>
      <c r="AA29" s="12">
        <f>[2]DISP_ABR!$G$83</f>
        <v>720</v>
      </c>
      <c r="AB29" s="12" t="e">
        <f t="shared" si="58"/>
        <v>#DIV/0!</v>
      </c>
      <c r="AC29" s="12">
        <f>[2]DISP_ABR!$H$83</f>
        <v>0</v>
      </c>
      <c r="AD29" s="12" t="e">
        <f t="shared" si="59"/>
        <v>#DIV/0!</v>
      </c>
      <c r="AE29" s="25"/>
      <c r="AF29" s="12" t="e">
        <f t="shared" si="60"/>
        <v>#DIV/0!</v>
      </c>
      <c r="AG29" s="12" t="e">
        <f t="shared" si="61"/>
        <v>#DIV/0!</v>
      </c>
      <c r="AH29" s="12">
        <f t="shared" si="62"/>
        <v>0</v>
      </c>
      <c r="AI29" s="12" t="e">
        <f t="shared" si="63"/>
        <v>#DIV/0!</v>
      </c>
      <c r="AJ29" s="113">
        <f>[2]DISP_ABR!$M$83</f>
        <v>0</v>
      </c>
      <c r="AK29" s="113">
        <f>[2]DISP_ABR!$O$83</f>
        <v>0</v>
      </c>
    </row>
    <row r="30" spans="1:37" x14ac:dyDescent="0.3">
      <c r="A30" s="25"/>
      <c r="B30" s="73" t="s">
        <v>53</v>
      </c>
      <c r="C30" s="12">
        <f>[1]DISP_JUL!$C$85</f>
        <v>686</v>
      </c>
      <c r="D30" s="12">
        <f>[1]DISP_JUL!$D$85</f>
        <v>520</v>
      </c>
      <c r="E30" s="12">
        <f>[1]DISP_JUL!$E$85</f>
        <v>166</v>
      </c>
      <c r="F30" s="12">
        <f>[1]DISP_JUL!$F$85</f>
        <v>12</v>
      </c>
      <c r="G30" s="12">
        <f t="shared" si="64"/>
        <v>1.6129032258064515</v>
      </c>
      <c r="H30" s="12">
        <f>[1]DISP_JUL!$G$85</f>
        <v>0</v>
      </c>
      <c r="I30" s="12">
        <f t="shared" si="65"/>
        <v>0</v>
      </c>
      <c r="J30" s="12">
        <f>[1]DISP_JUL!$H$85</f>
        <v>46</v>
      </c>
      <c r="K30" s="12">
        <f t="shared" si="66"/>
        <v>6.182795698924731</v>
      </c>
      <c r="L30" s="25"/>
      <c r="M30" s="12">
        <f>(C30/$B$4)*100</f>
        <v>92.204301075268816</v>
      </c>
      <c r="N30" s="12">
        <f t="shared" si="48"/>
        <v>92.204301075268816</v>
      </c>
      <c r="O30" s="12">
        <f t="shared" si="17"/>
        <v>2.2556390977443606</v>
      </c>
      <c r="P30" s="12">
        <f t="shared" si="68"/>
        <v>69.892473118279568</v>
      </c>
      <c r="Q30" s="113">
        <f>[1]DISP_JUL!$M$85</f>
        <v>18326</v>
      </c>
      <c r="R30" s="113">
        <f>[1]DISP_JUL!$O$85</f>
        <v>35.242307692307698</v>
      </c>
      <c r="T30" s="25"/>
      <c r="U30" s="73" t="s">
        <v>53</v>
      </c>
      <c r="V30" s="12">
        <f>[2]DISP_ABR!$C$85</f>
        <v>0</v>
      </c>
      <c r="W30" s="12">
        <f>[2]DISP_ABR!$D$85</f>
        <v>0</v>
      </c>
      <c r="X30" s="12">
        <f>[2]DISP_ABR!$E$85</f>
        <v>0</v>
      </c>
      <c r="Y30" s="12">
        <f>[2]DISP_ABR!$F$85</f>
        <v>0</v>
      </c>
      <c r="Z30" s="12" t="e">
        <f t="shared" si="57"/>
        <v>#DIV/0!</v>
      </c>
      <c r="AA30" s="12">
        <f>[2]DISP_ABR!$G$85</f>
        <v>720</v>
      </c>
      <c r="AB30" s="12" t="e">
        <f t="shared" si="58"/>
        <v>#DIV/0!</v>
      </c>
      <c r="AC30" s="12">
        <f>[2]DISP_ABR!$H$85</f>
        <v>0</v>
      </c>
      <c r="AD30" s="12" t="e">
        <f t="shared" si="59"/>
        <v>#DIV/0!</v>
      </c>
      <c r="AE30" s="25"/>
      <c r="AF30" s="12" t="e">
        <f t="shared" si="60"/>
        <v>#DIV/0!</v>
      </c>
      <c r="AG30" s="12" t="e">
        <f t="shared" si="61"/>
        <v>#DIV/0!</v>
      </c>
      <c r="AH30" s="12">
        <f t="shared" si="62"/>
        <v>0</v>
      </c>
      <c r="AI30" s="12" t="e">
        <f t="shared" si="63"/>
        <v>#DIV/0!</v>
      </c>
      <c r="AJ30" s="113">
        <f>[2]DISP_ABR!$M$85</f>
        <v>0</v>
      </c>
      <c r="AK30" s="113">
        <f>[2]DISP_ABR!$O$85</f>
        <v>0</v>
      </c>
    </row>
    <row r="31" spans="1:37" x14ac:dyDescent="0.3">
      <c r="A31" s="25"/>
      <c r="B31" s="73" t="s">
        <v>54</v>
      </c>
      <c r="C31" s="12">
        <f>[1]DISP_JUL!$C$87</f>
        <v>698</v>
      </c>
      <c r="D31" s="12">
        <f>[1]DISP_JUL!$D$87</f>
        <v>548</v>
      </c>
      <c r="E31" s="12">
        <f>[1]DISP_JUL!$E$87</f>
        <v>150</v>
      </c>
      <c r="F31" s="12">
        <f>[1]DISP_JUL!$F$87</f>
        <v>0</v>
      </c>
      <c r="G31" s="12">
        <f t="shared" si="64"/>
        <v>0</v>
      </c>
      <c r="H31" s="12">
        <f>[1]DISP_JUL!$G$87</f>
        <v>0</v>
      </c>
      <c r="I31" s="12">
        <f t="shared" si="65"/>
        <v>0</v>
      </c>
      <c r="J31" s="12">
        <f>[1]DISP_JUL!$H$87</f>
        <v>46</v>
      </c>
      <c r="K31" s="12">
        <f t="shared" si="66"/>
        <v>6.182795698924731</v>
      </c>
      <c r="L31" s="25"/>
      <c r="M31" s="12">
        <f t="shared" ref="M31" si="72">(C31/$B$4)*100</f>
        <v>93.817204301075279</v>
      </c>
      <c r="N31" s="12">
        <f t="shared" si="48"/>
        <v>93.817204301075279</v>
      </c>
      <c r="O31" s="12">
        <f t="shared" si="17"/>
        <v>0</v>
      </c>
      <c r="P31" s="12">
        <f t="shared" si="68"/>
        <v>73.655913978494638</v>
      </c>
      <c r="Q31" s="113">
        <f>[1]DISP_JUL!$M$87</f>
        <v>19558</v>
      </c>
      <c r="R31" s="113">
        <f>[1]DISP_JUL!$O$87</f>
        <v>35.689781021897808</v>
      </c>
      <c r="T31" s="25"/>
      <c r="U31" s="73" t="s">
        <v>54</v>
      </c>
      <c r="V31" s="12">
        <f>[2]DISP_ABR!$C$87</f>
        <v>720</v>
      </c>
      <c r="W31" s="12">
        <f>[2]DISP_ABR!$D$87</f>
        <v>367</v>
      </c>
      <c r="X31" s="12">
        <f>[2]DISP_ABR!$E$87</f>
        <v>353</v>
      </c>
      <c r="Y31" s="12">
        <f>[2]DISP_ABR!$F$87</f>
        <v>0</v>
      </c>
      <c r="Z31" s="12" t="e">
        <f t="shared" si="57"/>
        <v>#DIV/0!</v>
      </c>
      <c r="AA31" s="12">
        <f>[2]DISP_ABR!$G$87</f>
        <v>0</v>
      </c>
      <c r="AB31" s="12" t="e">
        <f t="shared" si="58"/>
        <v>#DIV/0!</v>
      </c>
      <c r="AC31" s="12">
        <f>[2]DISP_ABR!$H$87</f>
        <v>0</v>
      </c>
      <c r="AD31" s="12" t="e">
        <f t="shared" si="59"/>
        <v>#DIV/0!</v>
      </c>
      <c r="AE31" s="25"/>
      <c r="AF31" s="12" t="e">
        <f t="shared" si="60"/>
        <v>#DIV/0!</v>
      </c>
      <c r="AG31" s="12" t="e">
        <f t="shared" si="61"/>
        <v>#DIV/0!</v>
      </c>
      <c r="AH31" s="12">
        <f t="shared" si="62"/>
        <v>0</v>
      </c>
      <c r="AI31" s="12" t="e">
        <f t="shared" si="63"/>
        <v>#DIV/0!</v>
      </c>
      <c r="AJ31" s="113">
        <f>[2]DISP_ABR!$M$87</f>
        <v>11674</v>
      </c>
      <c r="AK31" s="113">
        <f>[2]DISP_ABR!$O$87</f>
        <v>31.809264305177113</v>
      </c>
    </row>
    <row r="32" spans="1:37" x14ac:dyDescent="0.3">
      <c r="A32" s="25"/>
      <c r="B32" s="77" t="s">
        <v>37</v>
      </c>
      <c r="C32" s="31">
        <f>SUM(C22:C31)</f>
        <v>2875</v>
      </c>
      <c r="D32" s="31">
        <f t="shared" ref="D32:L32" si="73">SUM(D22:D31)</f>
        <v>2334</v>
      </c>
      <c r="E32" s="31">
        <f t="shared" si="73"/>
        <v>541</v>
      </c>
      <c r="F32" s="31">
        <f t="shared" si="73"/>
        <v>2241</v>
      </c>
      <c r="G32" s="32">
        <f>(G22*R22+G23*R23+G24*R24+G25*R25+G26*R26+G27*R27+G28*R28+G29*R29+G30*R30+G31*R31)/R32</f>
        <v>2.0173995284370094</v>
      </c>
      <c r="H32" s="31">
        <f t="shared" si="73"/>
        <v>2232</v>
      </c>
      <c r="I32" s="32">
        <f>(I22*R22+I23*R23+I24*R24+I25*R25+I26*R26+I27*R27+I28*R28+I29*R29+I30*R30+I31*R31)/R32</f>
        <v>0</v>
      </c>
      <c r="J32" s="32">
        <f>SUM(J22:J31)</f>
        <v>92</v>
      </c>
      <c r="K32" s="32">
        <f>(K22*R22+K23*R23+K24*R24+K25*R25+K26*R26+K27*R27+K28*R28+K29*R29+K30*R30+K31*R31)/R32</f>
        <v>3.1019111707423948</v>
      </c>
      <c r="L32" s="31">
        <f t="shared" si="73"/>
        <v>0</v>
      </c>
      <c r="M32" s="32">
        <f>(M22*R22+M23*R23+M24*R24+M25*R25+M26*R26+M27*R27+M28*R28+M29*R29+M30*R30+M31*R31)/R32</f>
        <v>94.880689300820606</v>
      </c>
      <c r="N32" s="34">
        <f>(N22*R22+N23*R23+N24*R24+N25*R25+N26*R26+N27*R27+N28*R28+N29*R29+N30*R30+N31*R31)/R32</f>
        <v>94.880689300820606</v>
      </c>
      <c r="O32" s="34">
        <f>(O22*R22+O23*R23+O24*R24+O25*R25+O26*R26+O27*R27+O28*R28+O29*R29+O30*R30+O31*R31)/R32</f>
        <v>2.1833710817371563</v>
      </c>
      <c r="P32" s="34" t="e">
        <f>(P22*R22+P23*R23+P24*R24+P25*R25+P26*R26+P27*R27+P28*R28+P29*R29+P30*R30+P31*R31)/R32</f>
        <v>#DIV/0!</v>
      </c>
      <c r="Q32" s="35">
        <f>SUM(Q22:Q31)</f>
        <v>80928</v>
      </c>
      <c r="R32" s="32">
        <f>SUM(R22:R31)</f>
        <v>141.38335654304859</v>
      </c>
      <c r="T32" s="25"/>
      <c r="U32" s="77" t="s">
        <v>37</v>
      </c>
      <c r="V32" s="31">
        <f>SUM(V22:V31)</f>
        <v>2618</v>
      </c>
      <c r="W32" s="31">
        <f t="shared" ref="W32:Y32" si="74">SUM(W22:W31)</f>
        <v>1559</v>
      </c>
      <c r="X32" s="31">
        <f t="shared" si="74"/>
        <v>1059</v>
      </c>
      <c r="Y32" s="31">
        <f t="shared" si="74"/>
        <v>1697</v>
      </c>
      <c r="Z32" s="32" t="e">
        <f>(Z22*AK22+Z23*AK23+Z24*AK24+Z25*AK25+Z26*AK26+Z27*AK27+Z28*AK28+Z29*AK29+Z30*AK30+Z31*AK31)/AK32</f>
        <v>#DIV/0!</v>
      </c>
      <c r="AA32" s="31">
        <f t="shared" ref="AA32" si="75">SUM(AA22:AA31)</f>
        <v>2880</v>
      </c>
      <c r="AB32" s="32" t="e">
        <f>(AB22*AK22+AB23*AK23+AB24*AK24+AB25*AK25+AB26*AK26+AB27*AK27+AB28*AK28+AB29*AK29+AB30*AK30+AB31*AK31)/AK32</f>
        <v>#DIV/0!</v>
      </c>
      <c r="AC32" s="32">
        <f>SUM(AC22:AC31)</f>
        <v>5</v>
      </c>
      <c r="AD32" s="32" t="e">
        <f>(AD22*AK22+AD23*AK23+AD24*AK24+AD25*AK25+AD26*AK26+AD27*AK27+AD28*AK28+AD29*AK29+AD30*AK30+AD31*AK31)/AK32</f>
        <v>#DIV/0!</v>
      </c>
      <c r="AE32" s="31">
        <f t="shared" ref="AE32" si="76">SUM(AE22:AE31)</f>
        <v>0</v>
      </c>
      <c r="AF32" s="32" t="e">
        <f>(AF22*AK22+AF23*AK23+AF24*AK24+AF25*AK25+AF26*AK26+AF27*AK27+AF28*AK28+AF29*AK29+AF30*AK30+AF31*AK31)/AK32</f>
        <v>#DIV/0!</v>
      </c>
      <c r="AG32" s="34" t="e">
        <f>(AG22*AK22+AG23*AK23+AG24*AK24+AG25*AK25+AG26*AK26+AG27*AK27+AG28*AK28+AG29*AK29+AG30*AK30+AG31*AK31)/AK32</f>
        <v>#DIV/0!</v>
      </c>
      <c r="AH32" s="34">
        <f>(AH22*AK22+AH23*AK23+AH24*AK24+AH25*AK25+AH26*AK26+AH27*AK27+AH28*AK28+AH29*AK29+AH30*AK30+AH31*AK31)/AK32</f>
        <v>11.009251354669562</v>
      </c>
      <c r="AI32" s="34" t="e">
        <f>(AI22*AK22+AI23*AK23+AI24*AK24+AI25*AK25+AI26*AK26+AI27*AK27+AI28*AK28+AI29*AK29+AI30*AK30+AI31*AK31)/AK32</f>
        <v>#DIV/0!</v>
      </c>
      <c r="AJ32" s="35">
        <f>SUM(AJ22:AJ31)</f>
        <v>56469</v>
      </c>
      <c r="AK32" s="32">
        <f>SUM(AK22:AK31)</f>
        <v>141.52545885694084</v>
      </c>
    </row>
    <row r="33" spans="1:37" x14ac:dyDescent="0.3">
      <c r="A33" s="43" t="s">
        <v>38</v>
      </c>
      <c r="B33" s="78" t="s">
        <v>46</v>
      </c>
      <c r="C33" s="13">
        <f>[1]DISP_JUL!$D$106</f>
        <v>744</v>
      </c>
      <c r="D33" s="13">
        <f>[1]DISP_JUL!$E$106</f>
        <v>329</v>
      </c>
      <c r="E33" s="13">
        <f>[1]DISP_JUL!$F$106</f>
        <v>415</v>
      </c>
      <c r="F33" s="13">
        <f>[1]DISP_JUL!$G$106</f>
        <v>0</v>
      </c>
      <c r="G33" s="13">
        <f t="shared" si="64"/>
        <v>0</v>
      </c>
      <c r="H33" s="13">
        <f>[1]DISP_JUL!$H$106</f>
        <v>0</v>
      </c>
      <c r="I33" s="13">
        <f t="shared" si="64"/>
        <v>0</v>
      </c>
      <c r="J33" s="13">
        <f>[1]DISP_JUL!$I$106</f>
        <v>0</v>
      </c>
      <c r="K33" s="13">
        <f t="shared" si="64"/>
        <v>0</v>
      </c>
      <c r="L33" s="15"/>
      <c r="M33" s="13">
        <f>(C33/$B$4)*100</f>
        <v>100</v>
      </c>
      <c r="N33" s="15">
        <f t="shared" si="48"/>
        <v>100</v>
      </c>
      <c r="O33" s="15">
        <f>IF((AND(D33=0,F33=0)),0,(F33+L33)/(D33+F33)*100)</f>
        <v>0</v>
      </c>
      <c r="P33" s="13">
        <f>(Q33/($B$4*R33))*100</f>
        <v>44.220430107526887</v>
      </c>
      <c r="Q33" s="95">
        <f>[1]DISP_JUL!$M$106</f>
        <v>6156</v>
      </c>
      <c r="R33" s="95">
        <f>[1]DISP_JUL!$O$106</f>
        <v>18.711246200607899</v>
      </c>
      <c r="T33" s="43" t="s">
        <v>38</v>
      </c>
      <c r="U33" s="78" t="s">
        <v>46</v>
      </c>
      <c r="V33" s="13">
        <f>[2]DISP_ABR!$D$106</f>
        <v>682</v>
      </c>
      <c r="W33" s="13">
        <f>[2]DISP_ABR!$E$106</f>
        <v>215</v>
      </c>
      <c r="X33" s="13">
        <f>[2]DISP_ABR!$F$106</f>
        <v>467</v>
      </c>
      <c r="Y33" s="13">
        <f>[2]DISP_ABR!$G$106</f>
        <v>38</v>
      </c>
      <c r="Z33" s="13" t="e">
        <f>(Y33/$FQ$4)*100</f>
        <v>#DIV/0!</v>
      </c>
      <c r="AA33" s="13">
        <f>[2]DISP_ABR!$H$106</f>
        <v>0</v>
      </c>
      <c r="AB33" s="13" t="e">
        <f>(AA33/$FQ$4)*100</f>
        <v>#DIV/0!</v>
      </c>
      <c r="AC33" s="13">
        <f>[2]DISP_ABR!$I$106</f>
        <v>0</v>
      </c>
      <c r="AD33" s="13" t="e">
        <f>(AC33/$FQ$4)*100</f>
        <v>#DIV/0!</v>
      </c>
      <c r="AE33" s="15"/>
      <c r="AF33" s="13" t="e">
        <f>(V33/$FQ$4)*100</f>
        <v>#DIV/0!</v>
      </c>
      <c r="AG33" s="15" t="e">
        <f>((V33-AE33)/$FQ$4)*100</f>
        <v>#DIV/0!</v>
      </c>
      <c r="AH33" s="15">
        <f>IF((AND(W33=0,Y33=0)),0,(Y33+AE33)/(W33+Y33)*100)</f>
        <v>15.019762845849801</v>
      </c>
      <c r="AI33" s="13" t="e">
        <f>(AJ33/($FQ$4*AK33))*100</f>
        <v>#DIV/0!</v>
      </c>
      <c r="AJ33" s="95">
        <f>[2]DISP_ABR!$M$106</f>
        <v>3626</v>
      </c>
      <c r="AK33" s="95">
        <f>[2]DISP_ABR!$O$106</f>
        <v>16.865116279069767</v>
      </c>
    </row>
    <row r="34" spans="1:37" x14ac:dyDescent="0.3">
      <c r="A34" s="43" t="s">
        <v>39</v>
      </c>
      <c r="B34" s="78" t="s">
        <v>47</v>
      </c>
      <c r="C34" s="13">
        <f>[1]DISP_JUL!$D$108</f>
        <v>505</v>
      </c>
      <c r="D34" s="13">
        <f>[1]DISP_JUL!$E$108</f>
        <v>169</v>
      </c>
      <c r="E34" s="13">
        <f>[1]DISP_JUL!$F$108</f>
        <v>336</v>
      </c>
      <c r="F34" s="13">
        <f>[1]DISP_JUL!$G$108</f>
        <v>239</v>
      </c>
      <c r="G34" s="13">
        <f t="shared" si="64"/>
        <v>32.123655913978496</v>
      </c>
      <c r="H34" s="13">
        <f>[1]DISP_JUL!$H$108</f>
        <v>0</v>
      </c>
      <c r="I34" s="13">
        <f t="shared" si="64"/>
        <v>0</v>
      </c>
      <c r="J34" s="13">
        <f>[1]DISP_JUL!$I$108</f>
        <v>0</v>
      </c>
      <c r="K34" s="13">
        <f t="shared" si="64"/>
        <v>0</v>
      </c>
      <c r="L34" s="15"/>
      <c r="M34" s="13">
        <f t="shared" ref="M34:M35" si="77">(C34/$B$4)*100</f>
        <v>67.876344086021504</v>
      </c>
      <c r="N34" s="13">
        <f t="shared" si="48"/>
        <v>67.876344086021504</v>
      </c>
      <c r="O34" s="13">
        <f t="shared" ref="O34:O35" si="78">IF((AND(D34=0,F34=0)),0,(F34+L34)/(D34+F34)*100)</f>
        <v>58.578431372549019</v>
      </c>
      <c r="P34" s="13">
        <f t="shared" ref="P34" si="79">(Q34/($B$4*R34))*100</f>
        <v>22.715053763440864</v>
      </c>
      <c r="Q34" s="95">
        <f>[1]DISP_JUL!$M$108</f>
        <v>2322</v>
      </c>
      <c r="R34" s="95">
        <f>[1]DISP_JUL!$O$108</f>
        <v>13.739644970414201</v>
      </c>
      <c r="T34" s="43" t="s">
        <v>39</v>
      </c>
      <c r="U34" s="78" t="s">
        <v>47</v>
      </c>
      <c r="V34" s="13">
        <f>[2]DISP_ABR!$D$108</f>
        <v>241</v>
      </c>
      <c r="W34" s="13">
        <f>[2]DISP_ABR!$E$108</f>
        <v>109</v>
      </c>
      <c r="X34" s="13">
        <f>[2]DISP_ABR!$F$108</f>
        <v>132</v>
      </c>
      <c r="Y34" s="13">
        <f>[2]DISP_ABR!$G$108</f>
        <v>479</v>
      </c>
      <c r="Z34" s="13" t="e">
        <f>(Y34/$FQ$4)*100</f>
        <v>#DIV/0!</v>
      </c>
      <c r="AA34" s="13">
        <f>[2]DISP_ABR!$H$108</f>
        <v>0</v>
      </c>
      <c r="AB34" s="13" t="e">
        <f>(AA34/$FQ$4)*100</f>
        <v>#DIV/0!</v>
      </c>
      <c r="AC34" s="13">
        <f>[2]DISP_ABR!$I$108</f>
        <v>0</v>
      </c>
      <c r="AD34" s="13" t="e">
        <f>(AC34/$FQ$4)*100</f>
        <v>#DIV/0!</v>
      </c>
      <c r="AE34" s="15"/>
      <c r="AF34" s="13" t="e">
        <f>(V34/$FQ$4)*100</f>
        <v>#DIV/0!</v>
      </c>
      <c r="AG34" s="13" t="e">
        <f>((V34-AE34)/$FQ$4)*100</f>
        <v>#DIV/0!</v>
      </c>
      <c r="AH34" s="13">
        <f t="shared" ref="AH34:AH35" si="80">IF((AND(W34=0,Y34=0)),0,(Y34+AE34)/(W34+Y34)*100)</f>
        <v>81.4625850340136</v>
      </c>
      <c r="AI34" s="13" t="e">
        <f>(AJ34/($FQ$4*AK34))*100</f>
        <v>#DIV/0!</v>
      </c>
      <c r="AJ34" s="95">
        <f>[2]DISP_ABR!$M$108</f>
        <v>2004</v>
      </c>
      <c r="AK34" s="95">
        <f>[2]DISP_ABR!$O$108</f>
        <v>18.38532110091743</v>
      </c>
    </row>
    <row r="35" spans="1:37" x14ac:dyDescent="0.3">
      <c r="A35" s="15"/>
      <c r="B35" s="78" t="s">
        <v>51</v>
      </c>
      <c r="C35" s="13">
        <f>[1]DISP_JUL!$D$110</f>
        <v>0</v>
      </c>
      <c r="D35" s="13">
        <f>[1]DISP_JUL!$E$110</f>
        <v>0</v>
      </c>
      <c r="E35" s="13">
        <f>[1]DISP_JUL!$F$110</f>
        <v>0</v>
      </c>
      <c r="F35" s="13">
        <f>[1]DISP_JUL!$G$110</f>
        <v>0</v>
      </c>
      <c r="G35" s="13">
        <f t="shared" si="64"/>
        <v>0</v>
      </c>
      <c r="H35" s="13">
        <f>[1]DISP_JUL!$H$110</f>
        <v>744</v>
      </c>
      <c r="I35" s="13">
        <f t="shared" si="64"/>
        <v>100</v>
      </c>
      <c r="J35" s="13">
        <f>[1]DISP_JUL!$I$110</f>
        <v>0</v>
      </c>
      <c r="K35" s="13">
        <f t="shared" si="64"/>
        <v>0</v>
      </c>
      <c r="L35" s="15"/>
      <c r="M35" s="15">
        <f t="shared" si="77"/>
        <v>0</v>
      </c>
      <c r="N35" s="15">
        <f t="shared" si="48"/>
        <v>0</v>
      </c>
      <c r="O35" s="15">
        <f t="shared" si="78"/>
        <v>0</v>
      </c>
      <c r="P35" s="13">
        <f>IFERROR((Q35/($B$4*R35))*100, 0)</f>
        <v>0</v>
      </c>
      <c r="Q35" s="95">
        <f>[1]DISP_JUL!$M$110</f>
        <v>0</v>
      </c>
      <c r="R35" s="95">
        <f>[1]DISP_JUL!$O$110</f>
        <v>0</v>
      </c>
      <c r="T35" s="15"/>
      <c r="U35" s="78" t="s">
        <v>51</v>
      </c>
      <c r="V35" s="13">
        <f>[2]DISP_ABR!$D$110</f>
        <v>352</v>
      </c>
      <c r="W35" s="13">
        <f>[2]DISP_ABR!$E$110</f>
        <v>160</v>
      </c>
      <c r="X35" s="13">
        <f>[2]DISP_ABR!$F$110</f>
        <v>192</v>
      </c>
      <c r="Y35" s="13">
        <f>[2]DISP_ABR!$G$110</f>
        <v>368</v>
      </c>
      <c r="Z35" s="13" t="e">
        <f>(Y35/$FQ$4)*100</f>
        <v>#DIV/0!</v>
      </c>
      <c r="AA35" s="13">
        <f>[2]DISP_ABR!$H$110</f>
        <v>0</v>
      </c>
      <c r="AB35" s="13" t="e">
        <f>(AA35/$FQ$4)*100</f>
        <v>#DIV/0!</v>
      </c>
      <c r="AC35" s="13">
        <f>[2]DISP_ABR!$I$110</f>
        <v>0</v>
      </c>
      <c r="AD35" s="13" t="e">
        <f>(AC35/$FQ$4)*100</f>
        <v>#DIV/0!</v>
      </c>
      <c r="AE35" s="15"/>
      <c r="AF35" s="15" t="e">
        <f>(V35/$FQ$4)*100</f>
        <v>#DIV/0!</v>
      </c>
      <c r="AG35" s="15" t="e">
        <f>((V35-AE35)/$FQ$4)*100</f>
        <v>#DIV/0!</v>
      </c>
      <c r="AH35" s="15">
        <f t="shared" si="80"/>
        <v>69.696969696969703</v>
      </c>
      <c r="AI35" s="13">
        <f>IFERROR((AJ35/($FQ$4*AK35))*100, 0)</f>
        <v>0</v>
      </c>
      <c r="AJ35" s="95">
        <f>[2]DISP_ABR!$M$110</f>
        <v>2949</v>
      </c>
      <c r="AK35" s="95">
        <f>[2]DISP_ABR!$O$110</f>
        <v>18.431249999999999</v>
      </c>
    </row>
    <row r="36" spans="1:37" x14ac:dyDescent="0.3">
      <c r="A36" s="15"/>
      <c r="B36" s="51" t="s">
        <v>37</v>
      </c>
      <c r="C36" s="52">
        <f>SUM(C33:C35)</f>
        <v>1249</v>
      </c>
      <c r="D36" s="52">
        <f t="shared" ref="D36:L36" si="81">SUM(D33:D35)</f>
        <v>498</v>
      </c>
      <c r="E36" s="52">
        <f t="shared" si="81"/>
        <v>751</v>
      </c>
      <c r="F36" s="52">
        <f t="shared" si="81"/>
        <v>239</v>
      </c>
      <c r="G36" s="53">
        <f>(G33*R33+G34*R34+G35*R35)/R36</f>
        <v>13.601094191334324</v>
      </c>
      <c r="H36" s="52">
        <f t="shared" si="81"/>
        <v>744</v>
      </c>
      <c r="I36" s="53">
        <f>(I33*R33+I34*R34+I35*R35)/R36</f>
        <v>0</v>
      </c>
      <c r="J36" s="52">
        <f t="shared" si="81"/>
        <v>0</v>
      </c>
      <c r="K36" s="53">
        <f>(K33*R33+K34*R34+K35*R35)/R36</f>
        <v>0</v>
      </c>
      <c r="L36" s="52">
        <f t="shared" si="81"/>
        <v>0</v>
      </c>
      <c r="M36" s="53">
        <f>(M33*R33+M34*R34+M35*R35)/R36</f>
        <v>86.398905808665674</v>
      </c>
      <c r="N36" s="14">
        <f>(N33*R33+N34*R34+N35*R35)/R36</f>
        <v>86.398905808665674</v>
      </c>
      <c r="O36" s="14">
        <f>(O33*R33+O34*R34+O35*R35)/R36</f>
        <v>24.801995290080242</v>
      </c>
      <c r="P36" s="14">
        <f>(P33*R33+P34*R34+P35*R35)/R36</f>
        <v>35.115095084039474</v>
      </c>
      <c r="Q36" s="69">
        <f>SUM(Q33:Q35)</f>
        <v>8478</v>
      </c>
      <c r="R36" s="53">
        <f>SUM(R33:R35)</f>
        <v>32.4508911710221</v>
      </c>
      <c r="T36" s="15"/>
      <c r="U36" s="51" t="s">
        <v>37</v>
      </c>
      <c r="V36" s="52">
        <f>SUM(V33:V35)</f>
        <v>1275</v>
      </c>
      <c r="W36" s="52">
        <f t="shared" ref="W36:Y36" si="82">SUM(W33:W35)</f>
        <v>484</v>
      </c>
      <c r="X36" s="52">
        <f t="shared" si="82"/>
        <v>791</v>
      </c>
      <c r="Y36" s="52">
        <f t="shared" si="82"/>
        <v>885</v>
      </c>
      <c r="Z36" s="53" t="e">
        <f>(Z33*AK33+Z34*AK34+Z35*AK35)/AK36</f>
        <v>#DIV/0!</v>
      </c>
      <c r="AA36" s="52">
        <f t="shared" ref="AA36" si="83">SUM(AA33:AA35)</f>
        <v>0</v>
      </c>
      <c r="AB36" s="53" t="e">
        <f>(AB33*AK33+AB34*AK34+AB35*AK35)/AK36</f>
        <v>#DIV/0!</v>
      </c>
      <c r="AC36" s="52">
        <f t="shared" ref="AC36" si="84">SUM(AC33:AC35)</f>
        <v>0</v>
      </c>
      <c r="AD36" s="53" t="e">
        <f>(AD33*AK33+AD34*AK34+AD35*AK35)/AK36</f>
        <v>#DIV/0!</v>
      </c>
      <c r="AE36" s="52">
        <f t="shared" ref="AE36" si="85">SUM(AE33:AE35)</f>
        <v>0</v>
      </c>
      <c r="AF36" s="53" t="e">
        <f>(AF33*AK33+AF34*AK34+AF35*AK35)/AK36</f>
        <v>#DIV/0!</v>
      </c>
      <c r="AG36" s="14" t="e">
        <f>(AG33*AK33+AG34*AK34+AG35*AK35)/AK36</f>
        <v>#DIV/0!</v>
      </c>
      <c r="AH36" s="14">
        <f>(AH33*AK33+AH34*AK34+AH35*AK35)/AK36</f>
        <v>56.548671461832797</v>
      </c>
      <c r="AI36" s="14" t="e">
        <f>(AI33*AK33+AI34*AK34+AI35*AK35)/AK36</f>
        <v>#DIV/0!</v>
      </c>
      <c r="AJ36" s="69">
        <f>SUM(AJ33:AJ35)</f>
        <v>8579</v>
      </c>
      <c r="AK36" s="53">
        <f>SUM(AK33:AK35)</f>
        <v>53.681687379987196</v>
      </c>
    </row>
    <row r="37" spans="1:37" x14ac:dyDescent="0.3">
      <c r="A37" s="23" t="s">
        <v>40</v>
      </c>
      <c r="B37" s="73" t="s">
        <v>46</v>
      </c>
      <c r="C37" s="25">
        <f>[1]DISP_JUL!$D$120</f>
        <v>0</v>
      </c>
      <c r="D37" s="25">
        <f>[1]DISP_JUL!$E$120</f>
        <v>0</v>
      </c>
      <c r="E37" s="25">
        <f>[1]DISP_JUL!$F$120</f>
        <v>0</v>
      </c>
      <c r="F37" s="25">
        <f>[1]DISP_JUL!$G$120</f>
        <v>744</v>
      </c>
      <c r="G37" s="12">
        <f t="shared" si="64"/>
        <v>100</v>
      </c>
      <c r="H37" s="25">
        <f>[1]DISP_JUL!$H$120</f>
        <v>0</v>
      </c>
      <c r="I37" s="12">
        <f t="shared" si="65"/>
        <v>0</v>
      </c>
      <c r="J37" s="25">
        <f>[1]DISP_JUL!$I$120</f>
        <v>0</v>
      </c>
      <c r="K37" s="12">
        <f t="shared" ref="K37:K50" si="86">(J37/$B$4)*100</f>
        <v>0</v>
      </c>
      <c r="L37" s="25"/>
      <c r="M37" s="12">
        <f>(C37/$B$4)*100</f>
        <v>0</v>
      </c>
      <c r="N37" s="25">
        <f t="shared" ref="N37:N62" si="87">((C37-L37)/$B$4)*100</f>
        <v>0</v>
      </c>
      <c r="O37" s="25">
        <f t="shared" ref="O37:O62" si="88">IF((AND(D37=0,F37=0)),0,(F37+L37)/(D37+F37)*100)</f>
        <v>100</v>
      </c>
      <c r="P37" s="12" t="e">
        <f>(Q37/($B$4*R37))*100</f>
        <v>#DIV/0!</v>
      </c>
      <c r="Q37" s="113">
        <f>[1]DISP_JUL!$M$120</f>
        <v>0</v>
      </c>
      <c r="R37" s="113">
        <f>[1]DISP_JUL!$O$120</f>
        <v>0</v>
      </c>
      <c r="T37" s="23" t="s">
        <v>40</v>
      </c>
      <c r="U37" s="73" t="s">
        <v>46</v>
      </c>
      <c r="V37" s="25">
        <f>[2]DISP_ABR!$D$120</f>
        <v>0</v>
      </c>
      <c r="W37" s="25">
        <f>[2]DISP_ABR!$E$120</f>
        <v>0</v>
      </c>
      <c r="X37" s="25">
        <f>[2]DISP_ABR!$F$120</f>
        <v>0</v>
      </c>
      <c r="Y37" s="25">
        <f>[2]DISP_ABR!$G$120</f>
        <v>720</v>
      </c>
      <c r="Z37" s="12" t="e">
        <f>(Y37/$FQ$4)*100</f>
        <v>#DIV/0!</v>
      </c>
      <c r="AA37" s="25">
        <f>[2]DISP_ABR!$H$120</f>
        <v>0</v>
      </c>
      <c r="AB37" s="12" t="e">
        <f>(AA37/$FQ$4)*100</f>
        <v>#DIV/0!</v>
      </c>
      <c r="AC37" s="25">
        <f>[2]DISP_ABR!$I$120</f>
        <v>0</v>
      </c>
      <c r="AD37" s="12" t="e">
        <f>(AC37/$FQ$4)*100</f>
        <v>#DIV/0!</v>
      </c>
      <c r="AE37" s="25"/>
      <c r="AF37" s="12" t="e">
        <f>(V37/$FQ$4)*100</f>
        <v>#DIV/0!</v>
      </c>
      <c r="AG37" s="25" t="e">
        <f>((V37-AE37)/$FQ$4)*100</f>
        <v>#DIV/0!</v>
      </c>
      <c r="AH37" s="25">
        <f t="shared" ref="AH37:AH38" si="89">IF((AND(W37=0,Y37=0)),0,(Y37+AE37)/(W37+Y37)*100)</f>
        <v>100</v>
      </c>
      <c r="AI37" s="12" t="e">
        <f>(AJ37/($FQ$4*AK37))*100</f>
        <v>#DIV/0!</v>
      </c>
      <c r="AJ37" s="113">
        <f>[2]DISP_ABR!$M$120</f>
        <v>0</v>
      </c>
      <c r="AK37" s="113">
        <f>[2]DISP_ABR!$O$120</f>
        <v>0</v>
      </c>
    </row>
    <row r="38" spans="1:37" x14ac:dyDescent="0.3">
      <c r="A38" s="23" t="s">
        <v>41</v>
      </c>
      <c r="B38" s="73" t="s">
        <v>47</v>
      </c>
      <c r="C38" s="25">
        <f>[1]DISP_JUL!$D$122</f>
        <v>0</v>
      </c>
      <c r="D38" s="25">
        <f>[1]DISP_JUL!$E$122</f>
        <v>0</v>
      </c>
      <c r="E38" s="25">
        <f>[1]DISP_JUL!$F$122</f>
        <v>0</v>
      </c>
      <c r="F38" s="25">
        <f>[1]DISP_JUL!$G$122</f>
        <v>744</v>
      </c>
      <c r="G38" s="12">
        <f t="shared" si="64"/>
        <v>100</v>
      </c>
      <c r="H38" s="25">
        <f>[1]DISP_JUL!$H$122</f>
        <v>0</v>
      </c>
      <c r="I38" s="12">
        <f t="shared" si="65"/>
        <v>0</v>
      </c>
      <c r="J38" s="25">
        <f>[1]DISP_JUL!$I$122</f>
        <v>0</v>
      </c>
      <c r="K38" s="12">
        <f t="shared" si="86"/>
        <v>0</v>
      </c>
      <c r="L38" s="25"/>
      <c r="M38" s="12">
        <f t="shared" ref="M38" si="90">(C38/$B$4)*100</f>
        <v>0</v>
      </c>
      <c r="N38" s="12">
        <f t="shared" si="87"/>
        <v>0</v>
      </c>
      <c r="O38" s="12">
        <f t="shared" si="88"/>
        <v>100</v>
      </c>
      <c r="P38" s="12" t="e">
        <f t="shared" ref="P38" si="91">(Q38/($B$4*R38))*100</f>
        <v>#DIV/0!</v>
      </c>
      <c r="Q38" s="113">
        <f>[1]DISP_JUL!$M$122</f>
        <v>0</v>
      </c>
      <c r="R38" s="113">
        <f>[1]DISP_JUL!$O$122</f>
        <v>0</v>
      </c>
      <c r="T38" s="23" t="s">
        <v>41</v>
      </c>
      <c r="U38" s="73" t="s">
        <v>47</v>
      </c>
      <c r="V38" s="25">
        <f>[2]DISP_ABR!$D$122</f>
        <v>0</v>
      </c>
      <c r="W38" s="25">
        <f>[2]DISP_ABR!$E$122</f>
        <v>0</v>
      </c>
      <c r="X38" s="25">
        <f>[2]DISP_ABR!$F$122</f>
        <v>0</v>
      </c>
      <c r="Y38" s="25">
        <f>[2]DISP_ABR!$G$122</f>
        <v>720</v>
      </c>
      <c r="Z38" s="12" t="e">
        <f>(Y38/$FQ$4)*100</f>
        <v>#DIV/0!</v>
      </c>
      <c r="AA38" s="25">
        <f>[2]DISP_ABR!$H$122</f>
        <v>0</v>
      </c>
      <c r="AB38" s="12" t="e">
        <f>(AA38/$FQ$4)*100</f>
        <v>#DIV/0!</v>
      </c>
      <c r="AC38" s="25">
        <f>[2]DISP_ABR!$I$122</f>
        <v>0</v>
      </c>
      <c r="AD38" s="12" t="e">
        <f>(AC38/$FQ$4)*100</f>
        <v>#DIV/0!</v>
      </c>
      <c r="AE38" s="25"/>
      <c r="AF38" s="12" t="e">
        <f>(V38/$FQ$4)*100</f>
        <v>#DIV/0!</v>
      </c>
      <c r="AG38" s="12" t="e">
        <f>((V38-AE38)/$FQ$4)*100</f>
        <v>#DIV/0!</v>
      </c>
      <c r="AH38" s="12">
        <f t="shared" si="89"/>
        <v>100</v>
      </c>
      <c r="AI38" s="12" t="e">
        <f>(AJ38/($FQ$4*AK38))*100</f>
        <v>#DIV/0!</v>
      </c>
      <c r="AJ38" s="113">
        <f>[2]DISP_ABR!$M$122</f>
        <v>0</v>
      </c>
      <c r="AK38" s="113">
        <f>[2]DISP_ABR!$O$122</f>
        <v>0</v>
      </c>
    </row>
    <row r="39" spans="1:37" x14ac:dyDescent="0.3">
      <c r="A39" s="23"/>
      <c r="B39" s="77" t="s">
        <v>37</v>
      </c>
      <c r="C39" s="31">
        <f>SUM(C37:C38)</f>
        <v>0</v>
      </c>
      <c r="D39" s="31">
        <f t="shared" ref="D39" si="92">SUM(D37:D38)</f>
        <v>0</v>
      </c>
      <c r="E39" s="31">
        <f>SUM(E37:E38)</f>
        <v>0</v>
      </c>
      <c r="F39" s="31">
        <f t="shared" ref="F39" si="93">SUM(F37:F38)</f>
        <v>1488</v>
      </c>
      <c r="G39" s="32" t="e">
        <f>(G37*R37+G38*R38)/R39</f>
        <v>#DIV/0!</v>
      </c>
      <c r="H39" s="38">
        <f t="shared" ref="H39:L39" si="94">SUM(H37:H38)</f>
        <v>0</v>
      </c>
      <c r="I39" s="32" t="e">
        <f>(I37*R37+I38*R38)/R39</f>
        <v>#DIV/0!</v>
      </c>
      <c r="J39" s="39">
        <f>SUM(J37:J38)</f>
        <v>0</v>
      </c>
      <c r="K39" s="39" t="e">
        <f>(K37*R37+K38*R38)/R39</f>
        <v>#DIV/0!</v>
      </c>
      <c r="L39" s="38">
        <f t="shared" si="94"/>
        <v>0</v>
      </c>
      <c r="M39" s="32" t="e">
        <f>(M37*R37+M38*R38)/R39</f>
        <v>#DIV/0!</v>
      </c>
      <c r="N39" s="34" t="e">
        <f>(N37*R37+N38*R38)/R39</f>
        <v>#DIV/0!</v>
      </c>
      <c r="O39" s="34" t="e">
        <f>(O37*R37+O38*R38)/R39</f>
        <v>#DIV/0!</v>
      </c>
      <c r="P39" s="34" t="e">
        <f>(P37*R37+P38*R38)/R39</f>
        <v>#DIV/0!</v>
      </c>
      <c r="Q39" s="31">
        <f>SUM(Q37:Q38)</f>
        <v>0</v>
      </c>
      <c r="R39" s="31">
        <f>SUM(R37:R38)</f>
        <v>0</v>
      </c>
      <c r="T39" s="23"/>
      <c r="U39" s="77" t="s">
        <v>37</v>
      </c>
      <c r="V39" s="31">
        <f>SUM(V37:V38)</f>
        <v>0</v>
      </c>
      <c r="W39" s="31">
        <f t="shared" ref="W39" si="95">SUM(W37:W38)</f>
        <v>0</v>
      </c>
      <c r="X39" s="31">
        <f>SUM(X37:X38)</f>
        <v>0</v>
      </c>
      <c r="Y39" s="31">
        <f t="shared" ref="Y39" si="96">SUM(Y37:Y38)</f>
        <v>1440</v>
      </c>
      <c r="Z39" s="32" t="e">
        <f>(Z37*AK37+Z38*AK38)/AK39</f>
        <v>#DIV/0!</v>
      </c>
      <c r="AA39" s="38">
        <f t="shared" ref="AA39" si="97">SUM(AA37:AA38)</f>
        <v>0</v>
      </c>
      <c r="AB39" s="32" t="e">
        <f>(AB37*AK37+AB38*AK38)/AK39</f>
        <v>#DIV/0!</v>
      </c>
      <c r="AC39" s="39">
        <f>SUM(AC37:AC38)</f>
        <v>0</v>
      </c>
      <c r="AD39" s="39" t="e">
        <f>(AD37*AK37+AD38*AK38)/AK39</f>
        <v>#DIV/0!</v>
      </c>
      <c r="AE39" s="38">
        <f t="shared" ref="AE39" si="98">SUM(AE37:AE38)</f>
        <v>0</v>
      </c>
      <c r="AF39" s="32" t="e">
        <f>(AF37*AK37+AF38*AK38)/AK39</f>
        <v>#DIV/0!</v>
      </c>
      <c r="AG39" s="34" t="e">
        <f>(AG37*AK37+AG38*AK38)/AK39</f>
        <v>#DIV/0!</v>
      </c>
      <c r="AH39" s="34" t="e">
        <f>(AH37*AK37+AH38*AK38)/AK39</f>
        <v>#DIV/0!</v>
      </c>
      <c r="AI39" s="34" t="e">
        <f>(AI37*AK37+AI38*AK38)/AK39</f>
        <v>#DIV/0!</v>
      </c>
      <c r="AJ39" s="31">
        <f>SUM(AJ37:AJ38)</f>
        <v>0</v>
      </c>
      <c r="AK39" s="31">
        <f>SUM(AK37:AK38)</f>
        <v>0</v>
      </c>
    </row>
    <row r="40" spans="1:37" x14ac:dyDescent="0.3">
      <c r="A40" s="16" t="s">
        <v>42</v>
      </c>
      <c r="B40" s="78" t="s">
        <v>51</v>
      </c>
      <c r="C40" s="13">
        <f>[1]DISP_JUL!$D$126</f>
        <v>0</v>
      </c>
      <c r="D40" s="13">
        <f>[1]DISP_JUL!$E$126</f>
        <v>0</v>
      </c>
      <c r="E40" s="13">
        <f>[1]DISP_JUL!$F$126</f>
        <v>0</v>
      </c>
      <c r="F40" s="13">
        <f>[1]DISP_JUL!$G$126</f>
        <v>744</v>
      </c>
      <c r="G40" s="13">
        <f t="shared" si="64"/>
        <v>100</v>
      </c>
      <c r="H40" s="13">
        <f>[1]DISP_JUL!$H$126</f>
        <v>0</v>
      </c>
      <c r="I40" s="13">
        <f t="shared" si="65"/>
        <v>0</v>
      </c>
      <c r="J40" s="13">
        <f>[1]DISP_JUL!$I$126</f>
        <v>0</v>
      </c>
      <c r="K40" s="13">
        <f t="shared" si="86"/>
        <v>0</v>
      </c>
      <c r="L40" s="15"/>
      <c r="M40" s="13">
        <f>(C40/$B$4)*100</f>
        <v>0</v>
      </c>
      <c r="N40" s="15">
        <f t="shared" si="87"/>
        <v>0</v>
      </c>
      <c r="O40" s="15">
        <f t="shared" si="88"/>
        <v>100</v>
      </c>
      <c r="P40" s="13" t="e">
        <f>(Q40/($B$4*R40))*100</f>
        <v>#DIV/0!</v>
      </c>
      <c r="Q40" s="95">
        <f>[1]DISP_JUL!$M$126</f>
        <v>0</v>
      </c>
      <c r="R40" s="95">
        <f>[1]DISP_JUL!$O$126</f>
        <v>0</v>
      </c>
      <c r="T40" s="16" t="s">
        <v>42</v>
      </c>
      <c r="U40" s="78" t="s">
        <v>51</v>
      </c>
      <c r="V40" s="13">
        <f>[2]DISP_ABR!$D$126</f>
        <v>0</v>
      </c>
      <c r="W40" s="13">
        <f>[2]DISP_ABR!$E$126</f>
        <v>0</v>
      </c>
      <c r="X40" s="13">
        <f>[2]DISP_ABR!$F$126</f>
        <v>0</v>
      </c>
      <c r="Y40" s="13">
        <f>[2]DISP_ABR!$G$126</f>
        <v>720</v>
      </c>
      <c r="Z40" s="13" t="e">
        <f>(Y40/$FQ$4)*100</f>
        <v>#DIV/0!</v>
      </c>
      <c r="AA40" s="13">
        <f>[2]DISP_ABR!$H$126</f>
        <v>0</v>
      </c>
      <c r="AB40" s="13" t="e">
        <f>(AA40/$FQ$4)*100</f>
        <v>#DIV/0!</v>
      </c>
      <c r="AC40" s="13">
        <f>[2]DISP_ABR!$I$126</f>
        <v>0</v>
      </c>
      <c r="AD40" s="13" t="e">
        <f>(AC40/$FQ$4)*100</f>
        <v>#DIV/0!</v>
      </c>
      <c r="AE40" s="15"/>
      <c r="AF40" s="13" t="e">
        <f>(V40/$FQ$4)*100</f>
        <v>#DIV/0!</v>
      </c>
      <c r="AG40" s="15" t="e">
        <f>((V40-AE40)/$FQ$4)*100</f>
        <v>#DIV/0!</v>
      </c>
      <c r="AH40" s="15">
        <f t="shared" ref="AH40:AH41" si="99">IF((AND(W40=0,Y40=0)),0,(Y40+AE40)/(W40+Y40)*100)</f>
        <v>100</v>
      </c>
      <c r="AI40" s="13" t="e">
        <f>(AJ40/($FQ$4*AK40))*100</f>
        <v>#DIV/0!</v>
      </c>
      <c r="AJ40" s="95">
        <f>[2]DISP_ABR!$M$126</f>
        <v>0</v>
      </c>
      <c r="AK40" s="95">
        <f>[2]DISP_ABR!$O$126</f>
        <v>0</v>
      </c>
    </row>
    <row r="41" spans="1:37" x14ac:dyDescent="0.3">
      <c r="A41" s="15"/>
      <c r="B41" s="78" t="s">
        <v>52</v>
      </c>
      <c r="C41" s="13">
        <f>[1]DISP_JUL!$D$128</f>
        <v>6</v>
      </c>
      <c r="D41" s="13">
        <f>[1]DISP_JUL!$E$128</f>
        <v>6</v>
      </c>
      <c r="E41" s="13">
        <f>[1]DISP_JUL!$F$128</f>
        <v>0</v>
      </c>
      <c r="F41" s="13">
        <f>[1]DISP_JUL!$G$128</f>
        <v>738</v>
      </c>
      <c r="G41" s="13">
        <f t="shared" si="64"/>
        <v>99.193548387096769</v>
      </c>
      <c r="H41" s="13">
        <f>[1]DISP_JUL!$H$128</f>
        <v>0</v>
      </c>
      <c r="I41" s="13">
        <f t="shared" si="65"/>
        <v>0</v>
      </c>
      <c r="J41" s="13">
        <f>[1]DISP_JUL!$I$128</f>
        <v>0</v>
      </c>
      <c r="K41" s="13">
        <f t="shared" si="86"/>
        <v>0</v>
      </c>
      <c r="L41" s="15"/>
      <c r="M41" s="15">
        <f t="shared" ref="M41" si="100">(C41/$B$4)*100</f>
        <v>0.80645161290322576</v>
      </c>
      <c r="N41" s="15">
        <f t="shared" si="87"/>
        <v>0.80645161290322576</v>
      </c>
      <c r="O41" s="15">
        <f t="shared" si="88"/>
        <v>99.193548387096769</v>
      </c>
      <c r="P41" s="13">
        <f t="shared" ref="P41" si="101">(Q41/($B$4*R41))*100</f>
        <v>0.80645161290322598</v>
      </c>
      <c r="Q41" s="95">
        <f>[1]DISP_JUL!$M$128</f>
        <v>110</v>
      </c>
      <c r="R41" s="95">
        <f>[1]DISP_JUL!$O$128</f>
        <v>18.333333333333329</v>
      </c>
      <c r="T41" s="15"/>
      <c r="U41" s="78" t="s">
        <v>52</v>
      </c>
      <c r="V41" s="13">
        <f>[2]DISP_ABR!$D$128</f>
        <v>0</v>
      </c>
      <c r="W41" s="13">
        <f>[2]DISP_ABR!$E$128</f>
        <v>0</v>
      </c>
      <c r="X41" s="13">
        <f>[2]DISP_ABR!$F$128</f>
        <v>0</v>
      </c>
      <c r="Y41" s="13">
        <f>[2]DISP_ABR!$G$128</f>
        <v>720</v>
      </c>
      <c r="Z41" s="13" t="e">
        <f>(Y41/$FQ$4)*100</f>
        <v>#DIV/0!</v>
      </c>
      <c r="AA41" s="13">
        <f>[2]DISP_ABR!$H$128</f>
        <v>0</v>
      </c>
      <c r="AB41" s="13" t="e">
        <f>(AA41/$FQ$4)*100</f>
        <v>#DIV/0!</v>
      </c>
      <c r="AC41" s="13">
        <f>[2]DISP_ABR!$I$128</f>
        <v>0</v>
      </c>
      <c r="AD41" s="13" t="e">
        <f>(AC41/$FQ$4)*100</f>
        <v>#DIV/0!</v>
      </c>
      <c r="AE41" s="15"/>
      <c r="AF41" s="15" t="e">
        <f>(V41/$FQ$4)*100</f>
        <v>#DIV/0!</v>
      </c>
      <c r="AG41" s="15" t="e">
        <f>((V41-AE41)/$FQ$4)*100</f>
        <v>#DIV/0!</v>
      </c>
      <c r="AH41" s="15">
        <f t="shared" si="99"/>
        <v>100</v>
      </c>
      <c r="AI41" s="13" t="e">
        <f>(AJ41/($FQ$4*AK41))*100</f>
        <v>#DIV/0!</v>
      </c>
      <c r="AJ41" s="95">
        <f>[2]DISP_ABR!$M$128</f>
        <v>0</v>
      </c>
      <c r="AK41" s="95">
        <f>[2]DISP_ABR!$O$128</f>
        <v>0</v>
      </c>
    </row>
    <row r="42" spans="1:37" x14ac:dyDescent="0.3">
      <c r="A42" s="15"/>
      <c r="B42" s="51" t="s">
        <v>37</v>
      </c>
      <c r="C42" s="52">
        <f>SUM(C40:C41)</f>
        <v>6</v>
      </c>
      <c r="D42" s="52">
        <f t="shared" ref="D42:F42" si="102">SUM(D40:D41)</f>
        <v>6</v>
      </c>
      <c r="E42" s="52">
        <f>SUM(E40:E41)</f>
        <v>0</v>
      </c>
      <c r="F42" s="52">
        <f t="shared" si="102"/>
        <v>1482</v>
      </c>
      <c r="G42" s="53">
        <f>(G40*R40+G41*R41)/R42</f>
        <v>99.193548387096769</v>
      </c>
      <c r="H42" s="52">
        <f t="shared" ref="H42" si="103">SUM(H40:H41)</f>
        <v>0</v>
      </c>
      <c r="I42" s="53">
        <f>(I40*R40+I41*R41)/R42</f>
        <v>0</v>
      </c>
      <c r="J42" s="53">
        <f>SUM(J40:J41)</f>
        <v>0</v>
      </c>
      <c r="K42" s="57">
        <f>(K40*R40+K41*R41)/R42</f>
        <v>0</v>
      </c>
      <c r="L42" s="52">
        <f t="shared" ref="L42" si="104">SUM(L40:L41)</f>
        <v>0</v>
      </c>
      <c r="M42" s="53">
        <f>(M40*R40+M41*R41)/R42</f>
        <v>0.80645161290322576</v>
      </c>
      <c r="N42" s="14">
        <f>(N40*R40+N41*R41)/R42</f>
        <v>0.80645161290322576</v>
      </c>
      <c r="O42" s="14">
        <f>(O40*R40+O41*R41)/R42</f>
        <v>99.193548387096769</v>
      </c>
      <c r="P42" s="14" t="e">
        <f>(P40*R40+P41*R41)/R42</f>
        <v>#DIV/0!</v>
      </c>
      <c r="Q42" s="52">
        <f>SUM(Q40:Q41)</f>
        <v>110</v>
      </c>
      <c r="R42" s="53">
        <f>SUM(R40:R41)</f>
        <v>18.333333333333329</v>
      </c>
      <c r="T42" s="15"/>
      <c r="U42" s="51" t="s">
        <v>37</v>
      </c>
      <c r="V42" s="52">
        <f>SUM(V40:V41)</f>
        <v>0</v>
      </c>
      <c r="W42" s="52">
        <f t="shared" ref="W42" si="105">SUM(W40:W41)</f>
        <v>0</v>
      </c>
      <c r="X42" s="52">
        <f>SUM(X40:X41)</f>
        <v>0</v>
      </c>
      <c r="Y42" s="52">
        <f t="shared" ref="Y42" si="106">SUM(Y40:Y41)</f>
        <v>1440</v>
      </c>
      <c r="Z42" s="53" t="e">
        <f>(Z40*AK40+Z41*AK41)/AK42</f>
        <v>#DIV/0!</v>
      </c>
      <c r="AA42" s="52">
        <f t="shared" ref="AA42" si="107">SUM(AA40:AA41)</f>
        <v>0</v>
      </c>
      <c r="AB42" s="53" t="e">
        <f>(AB40*AK40+AB41*AK41)/AK42</f>
        <v>#DIV/0!</v>
      </c>
      <c r="AC42" s="53">
        <f>SUM(AC40:AC41)</f>
        <v>0</v>
      </c>
      <c r="AD42" s="57" t="e">
        <f>(AD40*AK40+AD41*AK41)/AK42</f>
        <v>#DIV/0!</v>
      </c>
      <c r="AE42" s="52">
        <f t="shared" ref="AE42" si="108">SUM(AE40:AE41)</f>
        <v>0</v>
      </c>
      <c r="AF42" s="53" t="e">
        <f>(AF40*AK40+AF41*AK41)/AK42</f>
        <v>#DIV/0!</v>
      </c>
      <c r="AG42" s="14" t="e">
        <f>(AG40*AK40+AG41*AK41)/AK42</f>
        <v>#DIV/0!</v>
      </c>
      <c r="AH42" s="14" t="e">
        <f>(AH40*AK40+AH41*AK41)/AK42</f>
        <v>#DIV/0!</v>
      </c>
      <c r="AI42" s="14" t="e">
        <f>(AI40*AK40+AI41*AK41)/AK42</f>
        <v>#DIV/0!</v>
      </c>
      <c r="AJ42" s="52">
        <f>SUM(AJ40:AJ41)</f>
        <v>0</v>
      </c>
      <c r="AK42" s="53">
        <f>SUM(AK40:AK41)</f>
        <v>0</v>
      </c>
    </row>
    <row r="43" spans="1:37" x14ac:dyDescent="0.3">
      <c r="A43" s="70" t="s">
        <v>55</v>
      </c>
      <c r="B43" s="73" t="s">
        <v>46</v>
      </c>
      <c r="C43" s="25">
        <f>[1]DISP_JUL!$D$141</f>
        <v>0</v>
      </c>
      <c r="D43" s="25">
        <f>[1]DISP_JUL!$E$141</f>
        <v>0</v>
      </c>
      <c r="E43" s="25">
        <f>[1]DISP_JUL!$F$141</f>
        <v>0</v>
      </c>
      <c r="F43" s="25">
        <f>[1]DISP_JUL!$G$141</f>
        <v>744</v>
      </c>
      <c r="G43" s="12">
        <f t="shared" si="64"/>
        <v>100</v>
      </c>
      <c r="H43" s="25">
        <f>[1]DISP_JUL!$H$141</f>
        <v>0</v>
      </c>
      <c r="I43" s="12">
        <f t="shared" si="65"/>
        <v>0</v>
      </c>
      <c r="J43" s="25">
        <f>[1]DISP_JUL!$I$141</f>
        <v>0</v>
      </c>
      <c r="K43" s="12">
        <f t="shared" si="86"/>
        <v>0</v>
      </c>
      <c r="L43" s="25"/>
      <c r="M43" s="12">
        <f>(C43/$B$4)*100</f>
        <v>0</v>
      </c>
      <c r="N43" s="25">
        <f t="shared" si="87"/>
        <v>0</v>
      </c>
      <c r="O43" s="25">
        <f t="shared" si="88"/>
        <v>100</v>
      </c>
      <c r="P43" s="12" t="e">
        <f>(Q43/($B$4*R43))*100</f>
        <v>#DIV/0!</v>
      </c>
      <c r="Q43" s="113">
        <f>[1]DISP_JUL!$M$141</f>
        <v>0</v>
      </c>
      <c r="R43" s="113">
        <f>[1]DISP_JUL!$O$141</f>
        <v>0</v>
      </c>
      <c r="T43" s="70" t="s">
        <v>55</v>
      </c>
      <c r="U43" s="73" t="s">
        <v>46</v>
      </c>
      <c r="V43" s="25">
        <f>[2]DISP_ABR!$D$141</f>
        <v>0</v>
      </c>
      <c r="W43" s="25">
        <f>[2]DISP_ABR!$E$141</f>
        <v>0</v>
      </c>
      <c r="X43" s="25">
        <f>[2]DISP_ABR!$F$141</f>
        <v>0</v>
      </c>
      <c r="Y43" s="25">
        <f>[2]DISP_ABR!$G$141</f>
        <v>0</v>
      </c>
      <c r="Z43" s="12" t="e">
        <f>(Y43/$FQ$4)*100</f>
        <v>#DIV/0!</v>
      </c>
      <c r="AA43" s="25">
        <f>[2]DISP_ABR!$H$141</f>
        <v>0</v>
      </c>
      <c r="AB43" s="12" t="e">
        <f>(AA43/$FQ$4)*100</f>
        <v>#DIV/0!</v>
      </c>
      <c r="AC43" s="25">
        <f>[2]DISP_ABR!$I$141</f>
        <v>0</v>
      </c>
      <c r="AD43" s="12" t="e">
        <f>(AC43/$FQ$4)*100</f>
        <v>#DIV/0!</v>
      </c>
      <c r="AE43" s="25"/>
      <c r="AF43" s="12" t="e">
        <f>(V43/$FQ$4)*100</f>
        <v>#DIV/0!</v>
      </c>
      <c r="AG43" s="25" t="e">
        <f>((V43-AE43)/$FQ$4)*100</f>
        <v>#DIV/0!</v>
      </c>
      <c r="AH43" s="25">
        <f t="shared" ref="AH43:AH44" si="109">IF((AND(W43=0,Y43=0)),0,(Y43+AE43)/(W43+Y43)*100)</f>
        <v>0</v>
      </c>
      <c r="AI43" s="12" t="e">
        <f>(AJ43/($FQ$4*AK43))*100</f>
        <v>#DIV/0!</v>
      </c>
      <c r="AJ43" s="113">
        <f>[2]DISP_ABR!$M$141</f>
        <v>0</v>
      </c>
      <c r="AK43" s="113">
        <f>[2]DISP_ABR!$O$141</f>
        <v>0</v>
      </c>
    </row>
    <row r="44" spans="1:37" x14ac:dyDescent="0.3">
      <c r="A44" s="25"/>
      <c r="B44" s="73" t="s">
        <v>47</v>
      </c>
      <c r="C44" s="25">
        <f>[1]DISP_JUL!$D$143</f>
        <v>744</v>
      </c>
      <c r="D44" s="25">
        <f>[1]DISP_JUL!$E$143</f>
        <v>185</v>
      </c>
      <c r="E44" s="25">
        <f>[1]DISP_JUL!$F$143</f>
        <v>559</v>
      </c>
      <c r="F44" s="25">
        <f>[1]DISP_JUL!$G$143</f>
        <v>0</v>
      </c>
      <c r="G44" s="12">
        <f t="shared" si="64"/>
        <v>0</v>
      </c>
      <c r="H44" s="25">
        <f>[1]DISP_JUL!$H$143</f>
        <v>0</v>
      </c>
      <c r="I44" s="12">
        <f t="shared" si="65"/>
        <v>0</v>
      </c>
      <c r="J44" s="25">
        <f>[1]DISP_JUL!$I$143</f>
        <v>0</v>
      </c>
      <c r="K44" s="12">
        <f t="shared" si="86"/>
        <v>0</v>
      </c>
      <c r="L44" s="25"/>
      <c r="M44" s="12">
        <f t="shared" ref="M44" si="110">(C44/$B$4)*100</f>
        <v>100</v>
      </c>
      <c r="N44" s="25">
        <f t="shared" si="87"/>
        <v>100</v>
      </c>
      <c r="O44" s="26">
        <f t="shared" si="88"/>
        <v>0</v>
      </c>
      <c r="P44" s="12">
        <f t="shared" ref="P44" si="111">(Q44/($B$4*R44))*100</f>
        <v>24.86559139784946</v>
      </c>
      <c r="Q44" s="113">
        <f>[1]DISP_JUL!$M$143</f>
        <v>3694</v>
      </c>
      <c r="R44" s="113">
        <f>[1]DISP_JUL!$O$143</f>
        <v>19.967567567567571</v>
      </c>
      <c r="T44" s="25"/>
      <c r="U44" s="73" t="s">
        <v>47</v>
      </c>
      <c r="V44" s="25">
        <f>[2]DISP_ABR!$D$143</f>
        <v>0</v>
      </c>
      <c r="W44" s="25">
        <f>[2]DISP_ABR!$E$143</f>
        <v>0</v>
      </c>
      <c r="X44" s="25">
        <f>[2]DISP_ABR!$F$143</f>
        <v>0</v>
      </c>
      <c r="Y44" s="25">
        <f>[2]DISP_ABR!$G$143</f>
        <v>0</v>
      </c>
      <c r="Z44" s="12" t="e">
        <f>(Y44/$FQ$4)*100</f>
        <v>#DIV/0!</v>
      </c>
      <c r="AA44" s="25">
        <f>[2]DISP_ABR!$H$143</f>
        <v>0</v>
      </c>
      <c r="AB44" s="12" t="e">
        <f>(AA44/$FQ$4)*100</f>
        <v>#DIV/0!</v>
      </c>
      <c r="AC44" s="25">
        <f>[2]DISP_ABR!$I$143</f>
        <v>0</v>
      </c>
      <c r="AD44" s="12" t="e">
        <f>(AC44/$FQ$4)*100</f>
        <v>#DIV/0!</v>
      </c>
      <c r="AE44" s="25"/>
      <c r="AF44" s="12" t="e">
        <f>(V44/$FQ$4)*100</f>
        <v>#DIV/0!</v>
      </c>
      <c r="AG44" s="25" t="e">
        <f>((V44-AE44)/$FQ$4)*100</f>
        <v>#DIV/0!</v>
      </c>
      <c r="AH44" s="26">
        <f t="shared" si="109"/>
        <v>0</v>
      </c>
      <c r="AI44" s="12" t="e">
        <f>(AJ44/($FQ$4*AK44))*100</f>
        <v>#DIV/0!</v>
      </c>
      <c r="AJ44" s="113">
        <f>[2]DISP_ABR!$M$143</f>
        <v>0</v>
      </c>
      <c r="AK44" s="113">
        <f>[2]DISP_ABR!$O$143</f>
        <v>0</v>
      </c>
    </row>
    <row r="45" spans="1:37" x14ac:dyDescent="0.3">
      <c r="A45" s="25"/>
      <c r="B45" s="77" t="s">
        <v>37</v>
      </c>
      <c r="C45" s="31">
        <f>SUM(C43:C44)</f>
        <v>744</v>
      </c>
      <c r="D45" s="31">
        <f t="shared" ref="D45" si="112">SUM(D43:D44)</f>
        <v>185</v>
      </c>
      <c r="E45" s="31">
        <f>SUM(E43:E44)</f>
        <v>559</v>
      </c>
      <c r="F45" s="31">
        <f t="shared" ref="F45:L45" si="113">SUM(F43:F44)</f>
        <v>744</v>
      </c>
      <c r="G45" s="32">
        <f>(G43*R43+G44*R44)/R45</f>
        <v>0</v>
      </c>
      <c r="H45" s="31">
        <f t="shared" si="113"/>
        <v>0</v>
      </c>
      <c r="I45" s="32">
        <f>(I43*R43+I44*R44)/R45</f>
        <v>0</v>
      </c>
      <c r="J45" s="32">
        <f>SUM(J43:J44)</f>
        <v>0</v>
      </c>
      <c r="K45" s="39">
        <f>(K43*R43+K44*R44)/R45</f>
        <v>0</v>
      </c>
      <c r="L45" s="31">
        <f t="shared" si="113"/>
        <v>0</v>
      </c>
      <c r="M45" s="32">
        <f>(M43*R43+M44*R44)/R45</f>
        <v>100</v>
      </c>
      <c r="N45" s="34">
        <f>(N43*R43+N44*R44)/R45</f>
        <v>100</v>
      </c>
      <c r="O45" s="34">
        <f>(O43*R43+O44*R44)/R45</f>
        <v>0</v>
      </c>
      <c r="P45" s="34" t="e">
        <f>(P43*R43+P44*R44)/R45</f>
        <v>#DIV/0!</v>
      </c>
      <c r="Q45" s="31">
        <f>SUM(Q43:Q44)</f>
        <v>3694</v>
      </c>
      <c r="R45" s="32">
        <f>SUM(R43:R44)</f>
        <v>19.967567567567571</v>
      </c>
      <c r="T45" s="25"/>
      <c r="U45" s="77" t="s">
        <v>37</v>
      </c>
      <c r="V45" s="31">
        <f>SUM(V43:V44)</f>
        <v>0</v>
      </c>
      <c r="W45" s="31">
        <f t="shared" ref="W45" si="114">SUM(W43:W44)</f>
        <v>0</v>
      </c>
      <c r="X45" s="31">
        <f>SUM(X43:X44)</f>
        <v>0</v>
      </c>
      <c r="Y45" s="31">
        <f t="shared" ref="Y45" si="115">SUM(Y43:Y44)</f>
        <v>0</v>
      </c>
      <c r="Z45" s="32" t="e">
        <f>(Z43*AK43+Z44*AK44)/AK45</f>
        <v>#DIV/0!</v>
      </c>
      <c r="AA45" s="31">
        <f t="shared" ref="AA45" si="116">SUM(AA43:AA44)</f>
        <v>0</v>
      </c>
      <c r="AB45" s="32" t="e">
        <f>(AB43*AK43+AB44*AK44)/AK45</f>
        <v>#DIV/0!</v>
      </c>
      <c r="AC45" s="32">
        <f>SUM(AC43:AC44)</f>
        <v>0</v>
      </c>
      <c r="AD45" s="39" t="e">
        <f>(AD43*AK43+AD44*AK44)/AK45</f>
        <v>#DIV/0!</v>
      </c>
      <c r="AE45" s="31">
        <f t="shared" ref="AE45" si="117">SUM(AE43:AE44)</f>
        <v>0</v>
      </c>
      <c r="AF45" s="32" t="e">
        <f>(AF43*AK43+AF44*AK44)/AK45</f>
        <v>#DIV/0!</v>
      </c>
      <c r="AG45" s="34" t="e">
        <f>(AG43*AK43+AG44*AK44)/AK45</f>
        <v>#DIV/0!</v>
      </c>
      <c r="AH45" s="34" t="e">
        <f>(AH43*AK43+AH44*AK44)/AK45</f>
        <v>#DIV/0!</v>
      </c>
      <c r="AI45" s="34" t="e">
        <f>(AI43*AK43+AI44*AK44)/AK45</f>
        <v>#DIV/0!</v>
      </c>
      <c r="AJ45" s="31">
        <f>SUM(AJ43:AJ44)</f>
        <v>0</v>
      </c>
      <c r="AK45" s="32">
        <f>SUM(AK43:AK44)</f>
        <v>0</v>
      </c>
    </row>
    <row r="46" spans="1:37" x14ac:dyDescent="0.3">
      <c r="A46" s="16" t="s">
        <v>56</v>
      </c>
      <c r="B46" s="78" t="s">
        <v>46</v>
      </c>
      <c r="C46" s="13">
        <f>[1]DISP_JUL!$D$153</f>
        <v>0</v>
      </c>
      <c r="D46" s="13">
        <f>[1]DISP_JUL!$E$153</f>
        <v>0</v>
      </c>
      <c r="E46" s="13">
        <f>[1]DISP_JUL!$F$153</f>
        <v>0</v>
      </c>
      <c r="F46" s="13">
        <f>[1]DISP_JUL!$G$153</f>
        <v>744</v>
      </c>
      <c r="G46" s="13">
        <f t="shared" si="64"/>
        <v>100</v>
      </c>
      <c r="H46" s="13">
        <f>[1]DISP_JUL!$H$153</f>
        <v>0</v>
      </c>
      <c r="I46" s="13">
        <f t="shared" si="65"/>
        <v>0</v>
      </c>
      <c r="J46" s="13">
        <f>[1]DISP_JUL!$I$153</f>
        <v>0</v>
      </c>
      <c r="K46" s="13">
        <f t="shared" si="86"/>
        <v>0</v>
      </c>
      <c r="L46" s="15"/>
      <c r="M46" s="13">
        <f>(C46/$B$4)*100</f>
        <v>0</v>
      </c>
      <c r="N46" s="15">
        <f t="shared" si="87"/>
        <v>0</v>
      </c>
      <c r="O46" s="15">
        <f t="shared" si="88"/>
        <v>100</v>
      </c>
      <c r="P46" s="13" t="e">
        <f>(Q46/($B$4*R46))*100</f>
        <v>#DIV/0!</v>
      </c>
      <c r="Q46" s="95">
        <f>[1]DISP_JUL!$M$153</f>
        <v>0</v>
      </c>
      <c r="R46" s="95">
        <f>[1]DISP_JUL!$O$153</f>
        <v>0</v>
      </c>
      <c r="T46" s="16" t="s">
        <v>56</v>
      </c>
      <c r="U46" s="78" t="s">
        <v>46</v>
      </c>
      <c r="V46" s="13">
        <f>[2]DISP_ABR!$D$153</f>
        <v>0</v>
      </c>
      <c r="W46" s="13">
        <f>[2]DISP_ABR!$E$153</f>
        <v>0</v>
      </c>
      <c r="X46" s="13">
        <f>[2]DISP_ABR!$F$153</f>
        <v>0</v>
      </c>
      <c r="Y46" s="13">
        <f>[2]DISP_ABR!$G$153</f>
        <v>0</v>
      </c>
      <c r="Z46" s="13" t="e">
        <f>(Y46/$FQ$4)*100</f>
        <v>#DIV/0!</v>
      </c>
      <c r="AA46" s="13">
        <f>[2]DISP_ABR!$H$153</f>
        <v>0</v>
      </c>
      <c r="AB46" s="13" t="e">
        <f>(AA46/$FQ$4)*100</f>
        <v>#DIV/0!</v>
      </c>
      <c r="AC46" s="13">
        <f>[2]DISP_ABR!$I$153</f>
        <v>0</v>
      </c>
      <c r="AD46" s="13" t="e">
        <f>(AC46/$FQ$4)*100</f>
        <v>#DIV/0!</v>
      </c>
      <c r="AE46" s="15"/>
      <c r="AF46" s="13" t="e">
        <f>(V46/$FQ$4)*100</f>
        <v>#DIV/0!</v>
      </c>
      <c r="AG46" s="15" t="e">
        <f>((V46-AE46)/$FQ$4)*100</f>
        <v>#DIV/0!</v>
      </c>
      <c r="AH46" s="15">
        <f t="shared" ref="AH46:AH47" si="118">IF((AND(W46=0,Y46=0)),0,(Y46+AE46)/(W46+Y46)*100)</f>
        <v>0</v>
      </c>
      <c r="AI46" s="13" t="e">
        <f>(AJ46/($FQ$4*AK46))*100</f>
        <v>#DIV/0!</v>
      </c>
      <c r="AJ46" s="95">
        <f>[2]DISP_ABR!$M$153</f>
        <v>0</v>
      </c>
      <c r="AK46" s="95">
        <f>[2]DISP_ABR!$O$153</f>
        <v>0</v>
      </c>
    </row>
    <row r="47" spans="1:37" x14ac:dyDescent="0.3">
      <c r="A47" s="15"/>
      <c r="B47" s="78" t="s">
        <v>47</v>
      </c>
      <c r="C47" s="13">
        <f>[1]DISP_JUL!$D$155</f>
        <v>732</v>
      </c>
      <c r="D47" s="13">
        <f>[1]DISP_JUL!$E$155</f>
        <v>187</v>
      </c>
      <c r="E47" s="13">
        <f>[1]DISP_JUL!$F$155</f>
        <v>545</v>
      </c>
      <c r="F47" s="13">
        <f>[1]DISP_JUL!$G$155</f>
        <v>12</v>
      </c>
      <c r="G47" s="13">
        <f t="shared" si="64"/>
        <v>1.6129032258064515</v>
      </c>
      <c r="H47" s="13">
        <f>[1]DISP_JUL!$H$155</f>
        <v>0</v>
      </c>
      <c r="I47" s="13">
        <f t="shared" si="65"/>
        <v>0</v>
      </c>
      <c r="J47" s="13">
        <f>[1]DISP_JUL!$I$155</f>
        <v>0</v>
      </c>
      <c r="K47" s="13">
        <f t="shared" si="86"/>
        <v>0</v>
      </c>
      <c r="L47" s="15"/>
      <c r="M47" s="15">
        <f t="shared" ref="M47" si="119">(C47/$B$4)*100</f>
        <v>98.387096774193552</v>
      </c>
      <c r="N47" s="15">
        <f t="shared" si="87"/>
        <v>98.387096774193552</v>
      </c>
      <c r="O47" s="15">
        <f t="shared" si="88"/>
        <v>6.0301507537688437</v>
      </c>
      <c r="P47" s="13">
        <f t="shared" ref="P47" si="120">(Q47/($B$4*R47))*100</f>
        <v>25.134408602150533</v>
      </c>
      <c r="Q47" s="95">
        <f>[1]DISP_JUL!$M$155</f>
        <v>3602</v>
      </c>
      <c r="R47" s="95">
        <f>[1]DISP_JUL!$O$155</f>
        <v>19.262032085561501</v>
      </c>
      <c r="T47" s="15"/>
      <c r="U47" s="78" t="s">
        <v>47</v>
      </c>
      <c r="V47" s="13">
        <f>[2]DISP_ABR!$D$155</f>
        <v>0</v>
      </c>
      <c r="W47" s="13">
        <f>[2]DISP_ABR!$E$155</f>
        <v>0</v>
      </c>
      <c r="X47" s="13">
        <f>[2]DISP_ABR!$F$155</f>
        <v>0</v>
      </c>
      <c r="Y47" s="13">
        <f>[2]DISP_ABR!$G$155</f>
        <v>0</v>
      </c>
      <c r="Z47" s="13" t="e">
        <f>(Y47/$FQ$4)*100</f>
        <v>#DIV/0!</v>
      </c>
      <c r="AA47" s="13">
        <f>[2]DISP_ABR!$H$155</f>
        <v>0</v>
      </c>
      <c r="AB47" s="13" t="e">
        <f>(AA47/$FQ$4)*100</f>
        <v>#DIV/0!</v>
      </c>
      <c r="AC47" s="13">
        <f>[2]DISP_ABR!$I$155</f>
        <v>0</v>
      </c>
      <c r="AD47" s="13" t="e">
        <f>(AC47/$FQ$4)*100</f>
        <v>#DIV/0!</v>
      </c>
      <c r="AE47" s="15"/>
      <c r="AF47" s="15" t="e">
        <f>(V47/$FQ$4)*100</f>
        <v>#DIV/0!</v>
      </c>
      <c r="AG47" s="15" t="e">
        <f>((V47-AE47)/$FQ$4)*100</f>
        <v>#DIV/0!</v>
      </c>
      <c r="AH47" s="15">
        <f t="shared" si="118"/>
        <v>0</v>
      </c>
      <c r="AI47" s="13" t="e">
        <f>(AJ47/($FQ$4*AK47))*100</f>
        <v>#DIV/0!</v>
      </c>
      <c r="AJ47" s="95">
        <f>[2]DISP_ABR!$M$155</f>
        <v>0</v>
      </c>
      <c r="AK47" s="95">
        <f>[2]DISP_ABR!$O$155</f>
        <v>0</v>
      </c>
    </row>
    <row r="48" spans="1:37" x14ac:dyDescent="0.3">
      <c r="A48" s="15"/>
      <c r="B48" s="51" t="s">
        <v>37</v>
      </c>
      <c r="C48" s="52">
        <f>SUM(C46:C47)</f>
        <v>732</v>
      </c>
      <c r="D48" s="52">
        <f t="shared" ref="D48:L48" si="121">SUM(D46:D47)</f>
        <v>187</v>
      </c>
      <c r="E48" s="52">
        <f t="shared" si="121"/>
        <v>545</v>
      </c>
      <c r="F48" s="52">
        <f t="shared" si="121"/>
        <v>756</v>
      </c>
      <c r="G48" s="53">
        <f>(G46*R46+G47*R47)/R48</f>
        <v>1.6129032258064515</v>
      </c>
      <c r="H48" s="52">
        <f t="shared" si="121"/>
        <v>0</v>
      </c>
      <c r="I48" s="53">
        <f>(I46*R46+I47*R47)/R48</f>
        <v>0</v>
      </c>
      <c r="J48" s="53">
        <f>SUM(J46:J47)</f>
        <v>0</v>
      </c>
      <c r="K48" s="57">
        <f>(K46*R46+K47*R47)/R48</f>
        <v>0</v>
      </c>
      <c r="L48" s="52">
        <f t="shared" si="121"/>
        <v>0</v>
      </c>
      <c r="M48" s="53">
        <f>(M46*R46+M47*R47)/R48</f>
        <v>98.387096774193552</v>
      </c>
      <c r="N48" s="14">
        <f>(N46*R46+N47*R47)/R48</f>
        <v>98.387096774193552</v>
      </c>
      <c r="O48" s="14">
        <f>(O46*R46+O47*R47)/R48</f>
        <v>6.0301507537688437</v>
      </c>
      <c r="P48" s="14" t="e">
        <f>(P46*R46+P47*R47)/R48</f>
        <v>#DIV/0!</v>
      </c>
      <c r="Q48" s="83">
        <f>SUM(Q46:Q47)</f>
        <v>3602</v>
      </c>
      <c r="R48" s="52">
        <f>SUM(R46:R47)</f>
        <v>19.262032085561501</v>
      </c>
      <c r="T48" s="15"/>
      <c r="U48" s="51" t="s">
        <v>37</v>
      </c>
      <c r="V48" s="52">
        <f>SUM(V46:V47)</f>
        <v>0</v>
      </c>
      <c r="W48" s="52">
        <f t="shared" ref="W48:Y48" si="122">SUM(W46:W47)</f>
        <v>0</v>
      </c>
      <c r="X48" s="52">
        <f t="shared" si="122"/>
        <v>0</v>
      </c>
      <c r="Y48" s="52">
        <f t="shared" si="122"/>
        <v>0</v>
      </c>
      <c r="Z48" s="53" t="e">
        <f>(Z46*AK46+Z47*AK47)/AK48</f>
        <v>#DIV/0!</v>
      </c>
      <c r="AA48" s="52">
        <f t="shared" ref="AA48" si="123">SUM(AA46:AA47)</f>
        <v>0</v>
      </c>
      <c r="AB48" s="53" t="e">
        <f>(AB46*AK46+AB47*AK47)/AK48</f>
        <v>#DIV/0!</v>
      </c>
      <c r="AC48" s="53">
        <f>SUM(AC46:AC47)</f>
        <v>0</v>
      </c>
      <c r="AD48" s="57" t="e">
        <f>(AD46*AK46+AD47*AK47)/AK48</f>
        <v>#DIV/0!</v>
      </c>
      <c r="AE48" s="52">
        <f t="shared" ref="AE48" si="124">SUM(AE46:AE47)</f>
        <v>0</v>
      </c>
      <c r="AF48" s="53" t="e">
        <f>(AF46*AK46+AF47*AK47)/AK48</f>
        <v>#DIV/0!</v>
      </c>
      <c r="AG48" s="14" t="e">
        <f>(AG46*AK46+AG47*AK47)/AK48</f>
        <v>#DIV/0!</v>
      </c>
      <c r="AH48" s="14" t="e">
        <f>(AH46*AK46+AH47*AK47)/AK48</f>
        <v>#DIV/0!</v>
      </c>
      <c r="AI48" s="14" t="e">
        <f>(AI46*AK46+AI47*AK47)/AK48</f>
        <v>#DIV/0!</v>
      </c>
      <c r="AJ48" s="83">
        <f>SUM(AJ46:AJ47)</f>
        <v>0</v>
      </c>
      <c r="AK48" s="52">
        <f>SUM(AK46:AK47)</f>
        <v>0</v>
      </c>
    </row>
    <row r="49" spans="1:37" x14ac:dyDescent="0.3">
      <c r="A49" s="70" t="s">
        <v>57</v>
      </c>
      <c r="B49" s="73" t="s">
        <v>46</v>
      </c>
      <c r="C49" s="25">
        <f>[1]DISP_JUL!$D$159</f>
        <v>744</v>
      </c>
      <c r="D49" s="25">
        <f>[1]DISP_JUL!$E$159</f>
        <v>200</v>
      </c>
      <c r="E49" s="25">
        <f>[1]DISP_JUL!$F$159</f>
        <v>544</v>
      </c>
      <c r="F49" s="25">
        <f>[1]DISP_JUL!$G$159</f>
        <v>0</v>
      </c>
      <c r="G49" s="12">
        <f t="shared" si="64"/>
        <v>0</v>
      </c>
      <c r="H49" s="25">
        <f>[1]DISP_JUL!$H$159</f>
        <v>0</v>
      </c>
      <c r="I49" s="12">
        <f t="shared" si="65"/>
        <v>0</v>
      </c>
      <c r="J49" s="25">
        <f>[1]DISP_JUL!$I$159</f>
        <v>0</v>
      </c>
      <c r="K49" s="12">
        <f t="shared" si="86"/>
        <v>0</v>
      </c>
      <c r="L49" s="25"/>
      <c r="M49" s="12">
        <f>(C49/$B$4)*100</f>
        <v>100</v>
      </c>
      <c r="N49" s="25">
        <f t="shared" si="87"/>
        <v>100</v>
      </c>
      <c r="O49" s="25">
        <f t="shared" si="88"/>
        <v>0</v>
      </c>
      <c r="P49" s="12">
        <f>(Q49/($B$4*R49))*100</f>
        <v>26.881720430107524</v>
      </c>
      <c r="Q49" s="113">
        <f>[1]DISP_JUL!$M$159</f>
        <v>3892</v>
      </c>
      <c r="R49" s="113">
        <f>[1]DISP_JUL!$O$159</f>
        <v>19.46</v>
      </c>
      <c r="T49" s="70" t="s">
        <v>57</v>
      </c>
      <c r="U49" s="73" t="s">
        <v>46</v>
      </c>
      <c r="V49" s="25">
        <f>[2]DISP_ABR!$D$159</f>
        <v>0</v>
      </c>
      <c r="W49" s="25">
        <f>[2]DISP_ABR!$E$159</f>
        <v>0</v>
      </c>
      <c r="X49" s="25">
        <f>[2]DISP_ABR!$F$159</f>
        <v>0</v>
      </c>
      <c r="Y49" s="25">
        <f>[2]DISP_ABR!$G$159</f>
        <v>0</v>
      </c>
      <c r="Z49" s="12" t="e">
        <f>(Y49/$FQ$4)*100</f>
        <v>#DIV/0!</v>
      </c>
      <c r="AA49" s="25">
        <f>[2]DISP_ABR!$H$159</f>
        <v>0</v>
      </c>
      <c r="AB49" s="12" t="e">
        <f>(AA49/$FQ$4)*100</f>
        <v>#DIV/0!</v>
      </c>
      <c r="AC49" s="25">
        <f>[2]DISP_ABR!$I$159</f>
        <v>0</v>
      </c>
      <c r="AD49" s="12" t="e">
        <f>(AC49/$FQ$4)*100</f>
        <v>#DIV/0!</v>
      </c>
      <c r="AE49" s="25"/>
      <c r="AF49" s="12" t="e">
        <f>(V49/$FQ$4)*100</f>
        <v>#DIV/0!</v>
      </c>
      <c r="AG49" s="25" t="e">
        <f>((V49-AE49)/$FQ$4)*100</f>
        <v>#DIV/0!</v>
      </c>
      <c r="AH49" s="25">
        <f t="shared" ref="AH49:AH50" si="125">IF((AND(W49=0,Y49=0)),0,(Y49+AE49)/(W49+Y49)*100)</f>
        <v>0</v>
      </c>
      <c r="AI49" s="12" t="e">
        <f>(AJ49/($FQ$4*AK49))*100</f>
        <v>#DIV/0!</v>
      </c>
      <c r="AJ49" s="113">
        <f>[2]DISP_ABR!$M$159</f>
        <v>0</v>
      </c>
      <c r="AK49" s="113">
        <f>[2]DISP_ABR!$O$159</f>
        <v>0</v>
      </c>
    </row>
    <row r="50" spans="1:37" x14ac:dyDescent="0.3">
      <c r="A50" s="25"/>
      <c r="B50" s="73" t="s">
        <v>47</v>
      </c>
      <c r="C50" s="25">
        <f>[1]DISP_JUL!$D$161</f>
        <v>744</v>
      </c>
      <c r="D50" s="25">
        <f>[1]DISP_JUL!$E$161</f>
        <v>198</v>
      </c>
      <c r="E50" s="25">
        <f>[1]DISP_JUL!$F$161</f>
        <v>546</v>
      </c>
      <c r="F50" s="25">
        <f>[1]DISP_JUL!$G$161</f>
        <v>0</v>
      </c>
      <c r="G50" s="12">
        <f t="shared" si="64"/>
        <v>0</v>
      </c>
      <c r="H50" s="25">
        <f>[1]DISP_JUL!$H$161</f>
        <v>0</v>
      </c>
      <c r="I50" s="12">
        <f t="shared" si="65"/>
        <v>0</v>
      </c>
      <c r="J50" s="25">
        <f>[1]DISP_JUL!$I$161</f>
        <v>0</v>
      </c>
      <c r="K50" s="12">
        <f t="shared" si="86"/>
        <v>0</v>
      </c>
      <c r="L50" s="25"/>
      <c r="M50" s="12">
        <f t="shared" ref="M50" si="126">(C50/$B$4)*100</f>
        <v>100</v>
      </c>
      <c r="N50" s="25">
        <f t="shared" si="87"/>
        <v>100</v>
      </c>
      <c r="O50" s="26">
        <f t="shared" si="88"/>
        <v>0</v>
      </c>
      <c r="P50" s="12">
        <f t="shared" ref="P50" si="127">(Q50/($B$4*R50))*100</f>
        <v>26.612903225806448</v>
      </c>
      <c r="Q50" s="113">
        <f>[1]DISP_JUL!$M$161</f>
        <v>3368</v>
      </c>
      <c r="R50" s="113">
        <f>[1]DISP_JUL!$O$161</f>
        <v>17.01010101010101</v>
      </c>
      <c r="T50" s="25"/>
      <c r="U50" s="73" t="s">
        <v>47</v>
      </c>
      <c r="V50" s="25">
        <f>[2]DISP_ABR!$D$161</f>
        <v>0</v>
      </c>
      <c r="W50" s="25">
        <f>[2]DISP_ABR!$E$161</f>
        <v>0</v>
      </c>
      <c r="X50" s="25">
        <f>[2]DISP_ABR!$F$161</f>
        <v>0</v>
      </c>
      <c r="Y50" s="25">
        <f>[2]DISP_ABR!$G$161</f>
        <v>0</v>
      </c>
      <c r="Z50" s="12" t="e">
        <f>(Y50/$FQ$4)*100</f>
        <v>#DIV/0!</v>
      </c>
      <c r="AA50" s="25">
        <f>[2]DISP_ABR!$H$161</f>
        <v>0</v>
      </c>
      <c r="AB50" s="12" t="e">
        <f>(AA50/$FQ$4)*100</f>
        <v>#DIV/0!</v>
      </c>
      <c r="AC50" s="25">
        <f>[2]DISP_ABR!$I$161</f>
        <v>0</v>
      </c>
      <c r="AD50" s="12" t="e">
        <f>(AC50/$FQ$4)*100</f>
        <v>#DIV/0!</v>
      </c>
      <c r="AE50" s="25"/>
      <c r="AF50" s="12" t="e">
        <f>(V50/$FQ$4)*100</f>
        <v>#DIV/0!</v>
      </c>
      <c r="AG50" s="25" t="e">
        <f>((V50-AE50)/$FQ$4)*100</f>
        <v>#DIV/0!</v>
      </c>
      <c r="AH50" s="26">
        <f t="shared" si="125"/>
        <v>0</v>
      </c>
      <c r="AI50" s="12" t="e">
        <f>(AJ50/($FQ$4*AK50))*100</f>
        <v>#DIV/0!</v>
      </c>
      <c r="AJ50" s="113">
        <f>[2]DISP_ABR!$M$161</f>
        <v>0</v>
      </c>
      <c r="AK50" s="113">
        <f>[2]DISP_ABR!$O$161</f>
        <v>0</v>
      </c>
    </row>
    <row r="51" spans="1:37" x14ac:dyDescent="0.3">
      <c r="A51" s="25"/>
      <c r="B51" s="77" t="s">
        <v>37</v>
      </c>
      <c r="C51" s="31">
        <f>SUM(C49:C50)</f>
        <v>1488</v>
      </c>
      <c r="D51" s="31">
        <f t="shared" ref="D51:L51" si="128">SUM(D49:D50)</f>
        <v>398</v>
      </c>
      <c r="E51" s="31">
        <f t="shared" si="128"/>
        <v>1090</v>
      </c>
      <c r="F51" s="31">
        <f t="shared" si="128"/>
        <v>0</v>
      </c>
      <c r="G51" s="32">
        <f>(G49*R49+G50*R50)/R51</f>
        <v>0</v>
      </c>
      <c r="H51" s="31">
        <f t="shared" si="128"/>
        <v>0</v>
      </c>
      <c r="I51" s="32">
        <f>(I49*R49+I50*R50)/R51</f>
        <v>0</v>
      </c>
      <c r="J51" s="32">
        <f>SUM(J49:J50)</f>
        <v>0</v>
      </c>
      <c r="K51" s="39">
        <f>(K49*R49+K50*R50)/R51</f>
        <v>0</v>
      </c>
      <c r="L51" s="31">
        <f t="shared" si="128"/>
        <v>0</v>
      </c>
      <c r="M51" s="32">
        <f>(M49*R49+M50*R50)/R51</f>
        <v>100</v>
      </c>
      <c r="N51" s="34">
        <f>(N49*R49+N50*R50)/R51</f>
        <v>100</v>
      </c>
      <c r="O51" s="34">
        <f>(O49*R49+O50*R50)/R51</f>
        <v>0</v>
      </c>
      <c r="P51" s="34">
        <f>(P49*R49+P50*R50)/R51</f>
        <v>26.756340799347857</v>
      </c>
      <c r="Q51" s="85">
        <f>SUM(Q49:Q50)</f>
        <v>7260</v>
      </c>
      <c r="R51" s="32">
        <f>SUM(R49:R50)</f>
        <v>36.470101010101011</v>
      </c>
      <c r="T51" s="25"/>
      <c r="U51" s="77" t="s">
        <v>37</v>
      </c>
      <c r="V51" s="31">
        <f>SUM(V49:V50)</f>
        <v>0</v>
      </c>
      <c r="W51" s="31">
        <f t="shared" ref="W51:Y51" si="129">SUM(W49:W50)</f>
        <v>0</v>
      </c>
      <c r="X51" s="31">
        <f t="shared" si="129"/>
        <v>0</v>
      </c>
      <c r="Y51" s="31">
        <f t="shared" si="129"/>
        <v>0</v>
      </c>
      <c r="Z51" s="32" t="e">
        <f>(Z49*AK49+Z50*AK50)/AK51</f>
        <v>#DIV/0!</v>
      </c>
      <c r="AA51" s="31">
        <f t="shared" ref="AA51" si="130">SUM(AA49:AA50)</f>
        <v>0</v>
      </c>
      <c r="AB51" s="32" t="e">
        <f>(AB49*AK49+AB50*AK50)/AK51</f>
        <v>#DIV/0!</v>
      </c>
      <c r="AC51" s="32">
        <f>SUM(AC49:AC50)</f>
        <v>0</v>
      </c>
      <c r="AD51" s="39" t="e">
        <f>(AD49*AK49+AD50*AK50)/AK51</f>
        <v>#DIV/0!</v>
      </c>
      <c r="AE51" s="31">
        <f t="shared" ref="AE51" si="131">SUM(AE49:AE50)</f>
        <v>0</v>
      </c>
      <c r="AF51" s="32" t="e">
        <f>(AF49*AK49+AF50*AK50)/AK51</f>
        <v>#DIV/0!</v>
      </c>
      <c r="AG51" s="34" t="e">
        <f>(AG49*AK49+AG50*AK50)/AK51</f>
        <v>#DIV/0!</v>
      </c>
      <c r="AH51" s="34" t="e">
        <f>(AH49*AK49+AH50*AK50)/AK51</f>
        <v>#DIV/0!</v>
      </c>
      <c r="AI51" s="34" t="e">
        <f>(AI49*AK49+AI50*AK50)/AK51</f>
        <v>#DIV/0!</v>
      </c>
      <c r="AJ51" s="85">
        <f>SUM(AJ49:AJ50)</f>
        <v>0</v>
      </c>
      <c r="AK51" s="32">
        <f>SUM(AK49:AK50)</f>
        <v>0</v>
      </c>
    </row>
    <row r="52" spans="1:37" x14ac:dyDescent="0.3">
      <c r="A52" s="16" t="s">
        <v>58</v>
      </c>
      <c r="B52" s="78" t="s">
        <v>59</v>
      </c>
      <c r="C52" s="13">
        <f>[1]DISP_JUL!$C$291</f>
        <v>744</v>
      </c>
      <c r="D52" s="13">
        <f>[1]DISP_JUL!$D$291</f>
        <v>410</v>
      </c>
      <c r="E52" s="13">
        <f>[1]DISP_JUL!$E$291</f>
        <v>334</v>
      </c>
      <c r="F52" s="13">
        <f>[1]DISP_JUL!$F$291</f>
        <v>0</v>
      </c>
      <c r="G52" s="13">
        <f t="shared" si="64"/>
        <v>0</v>
      </c>
      <c r="H52" s="13">
        <f>[1]DISP_JUL!$G$291</f>
        <v>0</v>
      </c>
      <c r="I52" s="13">
        <f t="shared" si="65"/>
        <v>0</v>
      </c>
      <c r="J52" s="13">
        <f>[1]DISP_JUL!$H$291</f>
        <v>0</v>
      </c>
      <c r="K52" s="13">
        <f t="shared" ref="K52:K54" si="132">(J52/$B$4)*100</f>
        <v>0</v>
      </c>
      <c r="L52" s="15"/>
      <c r="M52" s="13">
        <f>(C52/$B$4)*100</f>
        <v>100</v>
      </c>
      <c r="N52" s="15">
        <f t="shared" si="87"/>
        <v>100</v>
      </c>
      <c r="O52" s="15">
        <f t="shared" si="88"/>
        <v>0</v>
      </c>
      <c r="P52" s="13">
        <f>(Q52/($B$4*R52))*100</f>
        <v>55.107526881720425</v>
      </c>
      <c r="Q52" s="95">
        <f>[1]DISP_JUL!$M$291</f>
        <v>11052</v>
      </c>
      <c r="R52" s="95">
        <f>[1]DISP_JUL!$O$291</f>
        <v>26.956097560975611</v>
      </c>
      <c r="T52" s="16" t="s">
        <v>58</v>
      </c>
      <c r="U52" s="78" t="s">
        <v>59</v>
      </c>
      <c r="V52" s="13" t="str">
        <f>[2]DISP_ABR!$C$291</f>
        <v>AH</v>
      </c>
      <c r="W52" s="13" t="str">
        <f>[2]DISP_ABR!$D$291</f>
        <v>SH</v>
      </c>
      <c r="X52" s="13" t="str">
        <f>[2]DISP_ABR!$E$291</f>
        <v>RSH</v>
      </c>
      <c r="Y52" s="13" t="str">
        <f>[2]DISP_ABR!$F$291</f>
        <v>FOH</v>
      </c>
      <c r="Z52" s="13" t="e">
        <f>(Y52/$FQ$4)*100</f>
        <v>#VALUE!</v>
      </c>
      <c r="AA52" s="13" t="str">
        <f>[2]DISP_ABR!$G$291</f>
        <v>POH</v>
      </c>
      <c r="AB52" s="13" t="e">
        <f>(AA52/$FQ$4)*100</f>
        <v>#VALUE!</v>
      </c>
      <c r="AC52" s="13" t="str">
        <f>[2]DISP_ABR!$H$291</f>
        <v>MOH</v>
      </c>
      <c r="AD52" s="13" t="e">
        <f>(AC52/$FQ$4)*100</f>
        <v>#VALUE!</v>
      </c>
      <c r="AE52" s="15"/>
      <c r="AF52" s="13" t="e">
        <f>(V52/$FQ$4)*100</f>
        <v>#VALUE!</v>
      </c>
      <c r="AG52" s="15" t="e">
        <f>((V52-AE52)/$FQ$4)*100</f>
        <v>#VALUE!</v>
      </c>
      <c r="AH52" s="15" t="e">
        <f t="shared" ref="AH52:AH54" si="133">IF((AND(W52=0,Y52=0)),0,(Y52+AE52)/(W52+Y52)*100)</f>
        <v>#VALUE!</v>
      </c>
      <c r="AI52" s="13" t="e">
        <f>(AJ52/($FQ$4*AK52))*100</f>
        <v>#VALUE!</v>
      </c>
      <c r="AJ52" s="95" t="str">
        <f>[2]DISP_ABR!$M$291</f>
        <v>LOAD</v>
      </c>
      <c r="AK52" s="95" t="str">
        <f>[2]DISP_ABR!$O$291</f>
        <v>Prom.</v>
      </c>
    </row>
    <row r="53" spans="1:37" x14ac:dyDescent="0.3">
      <c r="A53" s="16" t="s">
        <v>60</v>
      </c>
      <c r="B53" s="78" t="s">
        <v>61</v>
      </c>
      <c r="C53" s="13">
        <f>[1]DISP_JUL!$C$292</f>
        <v>730</v>
      </c>
      <c r="D53" s="13">
        <f>[1]DISP_JUL!$D$292</f>
        <v>388</v>
      </c>
      <c r="E53" s="13">
        <f>[1]DISP_JUL!$E$292</f>
        <v>342</v>
      </c>
      <c r="F53" s="13">
        <f>[1]DISP_JUL!$F$292</f>
        <v>14</v>
      </c>
      <c r="G53" s="13">
        <f t="shared" si="64"/>
        <v>1.881720430107527</v>
      </c>
      <c r="H53" s="13">
        <f>[1]DISP_JUL!$G$292</f>
        <v>0</v>
      </c>
      <c r="I53" s="13">
        <f t="shared" si="65"/>
        <v>0</v>
      </c>
      <c r="J53" s="13">
        <f>[1]DISP_JUL!$H$292</f>
        <v>0</v>
      </c>
      <c r="K53" s="13">
        <f t="shared" si="132"/>
        <v>0</v>
      </c>
      <c r="L53" s="15"/>
      <c r="M53" s="13">
        <f t="shared" ref="M53" si="134">(C53/$B$4)*100</f>
        <v>98.118279569892479</v>
      </c>
      <c r="N53" s="15">
        <f t="shared" si="87"/>
        <v>98.118279569892479</v>
      </c>
      <c r="O53" s="15">
        <f t="shared" si="88"/>
        <v>3.4825870646766171</v>
      </c>
      <c r="P53" s="13">
        <f t="shared" ref="P53:P54" si="135">(Q53/($B$4*R53))*100</f>
        <v>52.150537634408614</v>
      </c>
      <c r="Q53" s="95">
        <f>[1]DISP_JUL!$M$292</f>
        <v>10297</v>
      </c>
      <c r="R53" s="95">
        <f>[1]DISP_JUL!$O$292</f>
        <v>26.538659793814428</v>
      </c>
      <c r="T53" s="16" t="s">
        <v>60</v>
      </c>
      <c r="U53" s="78" t="s">
        <v>61</v>
      </c>
      <c r="V53" s="13">
        <f>[2]DISP_ABR!$C$292</f>
        <v>720</v>
      </c>
      <c r="W53" s="13">
        <f>[2]DISP_ABR!$D$292</f>
        <v>51</v>
      </c>
      <c r="X53" s="13">
        <f>[2]DISP_ABR!$E$292</f>
        <v>669</v>
      </c>
      <c r="Y53" s="13">
        <f>[2]DISP_ABR!$F$292</f>
        <v>0</v>
      </c>
      <c r="Z53" s="13" t="e">
        <f>(Y53/$FQ$4)*100</f>
        <v>#DIV/0!</v>
      </c>
      <c r="AA53" s="13">
        <f>[2]DISP_ABR!$G$292</f>
        <v>0</v>
      </c>
      <c r="AB53" s="13" t="e">
        <f>(AA53/$FQ$4)*100</f>
        <v>#DIV/0!</v>
      </c>
      <c r="AC53" s="13">
        <f>[2]DISP_ABR!$H$292</f>
        <v>0</v>
      </c>
      <c r="AD53" s="13" t="e">
        <f>(AC53/$FQ$4)*100</f>
        <v>#DIV/0!</v>
      </c>
      <c r="AE53" s="15"/>
      <c r="AF53" s="13" t="e">
        <f>(V53/$FQ$4)*100</f>
        <v>#DIV/0!</v>
      </c>
      <c r="AG53" s="15" t="e">
        <f>((V53-AE53)/$FQ$4)*100</f>
        <v>#DIV/0!</v>
      </c>
      <c r="AH53" s="15">
        <f t="shared" si="133"/>
        <v>0</v>
      </c>
      <c r="AI53" s="13" t="e">
        <f>(AJ53/($FQ$4*AK53))*100</f>
        <v>#DIV/0!</v>
      </c>
      <c r="AJ53" s="95">
        <f>[2]DISP_ABR!$M$292</f>
        <v>1193</v>
      </c>
      <c r="AK53" s="95">
        <f>[2]DISP_ABR!$O$292</f>
        <v>23.392156862745097</v>
      </c>
    </row>
    <row r="54" spans="1:37" x14ac:dyDescent="0.3">
      <c r="A54" s="15"/>
      <c r="B54" s="78" t="s">
        <v>62</v>
      </c>
      <c r="C54" s="13">
        <f>[1]DISP_JUL!$C$293</f>
        <v>740</v>
      </c>
      <c r="D54" s="13">
        <f>[1]DISP_JUL!$D$293</f>
        <v>385</v>
      </c>
      <c r="E54" s="13">
        <f>[1]DISP_JUL!$E$293</f>
        <v>355</v>
      </c>
      <c r="F54" s="13">
        <f>[1]DISP_JUL!$F$293</f>
        <v>4</v>
      </c>
      <c r="G54" s="13">
        <f t="shared" si="64"/>
        <v>0.53763440860215062</v>
      </c>
      <c r="H54" s="13">
        <f>[1]DISP_JUL!$G$293</f>
        <v>0</v>
      </c>
      <c r="I54" s="13">
        <f t="shared" si="65"/>
        <v>0</v>
      </c>
      <c r="J54" s="13">
        <f>[1]DISP_JUL!$H$293</f>
        <v>0</v>
      </c>
      <c r="K54" s="13">
        <f t="shared" si="132"/>
        <v>0</v>
      </c>
      <c r="L54" s="15"/>
      <c r="M54" s="13">
        <f>(C54/$B$4)*100</f>
        <v>99.462365591397855</v>
      </c>
      <c r="N54" s="15">
        <f t="shared" si="87"/>
        <v>99.462365591397855</v>
      </c>
      <c r="O54" s="15">
        <f t="shared" si="88"/>
        <v>1.0282776349614395</v>
      </c>
      <c r="P54" s="13">
        <f t="shared" si="135"/>
        <v>51.747311827956985</v>
      </c>
      <c r="Q54" s="95">
        <f>[1]DISP_JUL!$M$293</f>
        <v>10057</v>
      </c>
      <c r="R54" s="95">
        <f>[1]DISP_JUL!$O$293</f>
        <v>26.122077922077921</v>
      </c>
      <c r="T54" s="15"/>
      <c r="U54" s="78" t="s">
        <v>62</v>
      </c>
      <c r="V54" s="13">
        <f>[2]DISP_ABR!$C$293</f>
        <v>705</v>
      </c>
      <c r="W54" s="13">
        <f>[2]DISP_ABR!$D$293</f>
        <v>48</v>
      </c>
      <c r="X54" s="13">
        <f>[2]DISP_ABR!$E$293</f>
        <v>657</v>
      </c>
      <c r="Y54" s="13">
        <f>[2]DISP_ABR!$F$293</f>
        <v>15</v>
      </c>
      <c r="Z54" s="13" t="e">
        <f>(Y54/$FQ$4)*100</f>
        <v>#DIV/0!</v>
      </c>
      <c r="AA54" s="13">
        <f>[2]DISP_ABR!$G$293</f>
        <v>0</v>
      </c>
      <c r="AB54" s="13" t="e">
        <f>(AA54/$FQ$4)*100</f>
        <v>#DIV/0!</v>
      </c>
      <c r="AC54" s="13">
        <f>[2]DISP_ABR!$H$293</f>
        <v>0</v>
      </c>
      <c r="AD54" s="13" t="e">
        <f>(AC54/$FQ$4)*100</f>
        <v>#DIV/0!</v>
      </c>
      <c r="AE54" s="15"/>
      <c r="AF54" s="13" t="e">
        <f>(V54/$FQ$4)*100</f>
        <v>#DIV/0!</v>
      </c>
      <c r="AG54" s="15" t="e">
        <f>((V54-AE54)/$FQ$4)*100</f>
        <v>#DIV/0!</v>
      </c>
      <c r="AH54" s="15">
        <f t="shared" si="133"/>
        <v>23.809523809523807</v>
      </c>
      <c r="AI54" s="13" t="e">
        <f>(AJ54/($FQ$4*AK54))*100</f>
        <v>#DIV/0!</v>
      </c>
      <c r="AJ54" s="95">
        <f>[2]DISP_ABR!$M$293</f>
        <v>1027</v>
      </c>
      <c r="AK54" s="95">
        <f>[2]DISP_ABR!$O$293</f>
        <v>21.395833333333332</v>
      </c>
    </row>
    <row r="55" spans="1:37" x14ac:dyDescent="0.3">
      <c r="A55" s="15"/>
      <c r="B55" s="51" t="s">
        <v>37</v>
      </c>
      <c r="C55" s="52">
        <f>SUM(C52:C54)</f>
        <v>2214</v>
      </c>
      <c r="D55" s="52">
        <f t="shared" ref="D55:L55" si="136">SUM(D52:D54)</f>
        <v>1183</v>
      </c>
      <c r="E55" s="52">
        <f t="shared" si="136"/>
        <v>1031</v>
      </c>
      <c r="F55" s="52">
        <f t="shared" si="136"/>
        <v>18</v>
      </c>
      <c r="G55" s="53">
        <f>(G52*R52+G53*R53+G54*R54)/R55</f>
        <v>0.80362986062294639</v>
      </c>
      <c r="H55" s="52">
        <f t="shared" si="136"/>
        <v>0</v>
      </c>
      <c r="I55" s="53">
        <f>(I52*R52+I53*R53+I54*R54)/R55</f>
        <v>0</v>
      </c>
      <c r="J55" s="53">
        <f>SUM(J52:J54)</f>
        <v>0</v>
      </c>
      <c r="K55" s="53">
        <f>(K52*R52+K53*R53+K54*R54)/R55</f>
        <v>0</v>
      </c>
      <c r="L55" s="52">
        <f t="shared" si="136"/>
        <v>0</v>
      </c>
      <c r="M55" s="53">
        <f>(M52*R52+M53*R53+M54*R54)/R55</f>
        <v>99.196370139377052</v>
      </c>
      <c r="N55" s="14">
        <f>(N52*R52+N53*R53+N54*R54)/R55</f>
        <v>99.196370139377052</v>
      </c>
      <c r="O55" s="14">
        <f>(O52*R52+O53*R53+O54*R54)/R55</f>
        <v>1.4982251103422253</v>
      </c>
      <c r="P55" s="14">
        <f>(P52*R52+P53*R53+P54*R54)/R55</f>
        <v>53.01939651909565</v>
      </c>
      <c r="Q55" s="90">
        <f>SUM(Q52:Q54)</f>
        <v>31406</v>
      </c>
      <c r="R55" s="53">
        <f>SUM(R52:R54)</f>
        <v>79.61683527686796</v>
      </c>
      <c r="T55" s="15"/>
      <c r="U55" s="51" t="s">
        <v>37</v>
      </c>
      <c r="V55" s="52">
        <f>SUM(V52:V54)</f>
        <v>1425</v>
      </c>
      <c r="W55" s="52">
        <f t="shared" ref="W55:Y55" si="137">SUM(W52:W54)</f>
        <v>99</v>
      </c>
      <c r="X55" s="52">
        <f t="shared" si="137"/>
        <v>1326</v>
      </c>
      <c r="Y55" s="52">
        <f t="shared" si="137"/>
        <v>15</v>
      </c>
      <c r="Z55" s="53" t="e">
        <f>(Z52*AK52+Z53*AK53+Z54*AK54)/AK55</f>
        <v>#VALUE!</v>
      </c>
      <c r="AA55" s="52">
        <f t="shared" ref="AA55" si="138">SUM(AA52:AA54)</f>
        <v>0</v>
      </c>
      <c r="AB55" s="53" t="e">
        <f>(AB52*AK52+AB53*AK53+AB54*AK54)/AK55</f>
        <v>#VALUE!</v>
      </c>
      <c r="AC55" s="53">
        <f>SUM(AC52:AC54)</f>
        <v>0</v>
      </c>
      <c r="AD55" s="53" t="e">
        <f>(AD52*AK52+AD53*AK53+AD54*AK54)/AK55</f>
        <v>#VALUE!</v>
      </c>
      <c r="AE55" s="52">
        <f t="shared" ref="AE55" si="139">SUM(AE52:AE54)</f>
        <v>0</v>
      </c>
      <c r="AF55" s="53" t="e">
        <f>(AF52*AK52+AF53*AK53+AF54*AK54)/AK55</f>
        <v>#VALUE!</v>
      </c>
      <c r="AG55" s="14" t="e">
        <f>(AG52*AK52+AG53*AK53+AG54*AK54)/AK55</f>
        <v>#VALUE!</v>
      </c>
      <c r="AH55" s="14" t="e">
        <f>(AH52*AK52+AH53*AK53+AH54*AK54)/AK55</f>
        <v>#VALUE!</v>
      </c>
      <c r="AI55" s="14" t="e">
        <f>(AI52*AK52+AI53*AK53+AI54*AK54)/AK55</f>
        <v>#VALUE!</v>
      </c>
      <c r="AJ55" s="90">
        <f>SUM(AJ52:AJ54)</f>
        <v>2220</v>
      </c>
      <c r="AK55" s="53">
        <f>SUM(AK52:AK54)</f>
        <v>44.787990196078425</v>
      </c>
    </row>
    <row r="56" spans="1:37" x14ac:dyDescent="0.3">
      <c r="A56" s="70" t="s">
        <v>63</v>
      </c>
      <c r="B56" s="73" t="s">
        <v>64</v>
      </c>
      <c r="C56" s="25">
        <f>[1]DISP_JUL!$C$265</f>
        <v>744</v>
      </c>
      <c r="D56" s="25">
        <f>[1]DISP_JUL!$D$265</f>
        <v>529</v>
      </c>
      <c r="E56" s="25">
        <f>[1]DISP_JUL!$E$265</f>
        <v>215</v>
      </c>
      <c r="F56" s="25">
        <f>[1]DISP_JUL!$F$265</f>
        <v>0</v>
      </c>
      <c r="G56" s="12">
        <f t="shared" si="64"/>
        <v>0</v>
      </c>
      <c r="H56" s="25">
        <f>[1]DISP_JUL!$G$265</f>
        <v>0</v>
      </c>
      <c r="I56" s="12">
        <f t="shared" si="65"/>
        <v>0</v>
      </c>
      <c r="J56" s="25">
        <f>[1]DISP_JUL!$H$265</f>
        <v>0</v>
      </c>
      <c r="K56" s="12">
        <f t="shared" ref="K56:K57" si="140">(J56/$B$4)*100</f>
        <v>0</v>
      </c>
      <c r="L56" s="25"/>
      <c r="M56" s="12">
        <f>(C56/$B$4)*100</f>
        <v>100</v>
      </c>
      <c r="N56" s="25">
        <f t="shared" si="87"/>
        <v>100</v>
      </c>
      <c r="O56" s="25">
        <f t="shared" si="88"/>
        <v>0</v>
      </c>
      <c r="P56" s="12">
        <f>(Q56/($B$4*R56))*100</f>
        <v>71.102150537634401</v>
      </c>
      <c r="Q56" s="113">
        <f>[1]DISP_JUL!$M$265</f>
        <v>31442</v>
      </c>
      <c r="R56" s="25">
        <f>[1]DISP_JUL!$O$265</f>
        <v>59.436672967863899</v>
      </c>
      <c r="T56" s="70" t="s">
        <v>63</v>
      </c>
      <c r="U56" s="73" t="s">
        <v>64</v>
      </c>
      <c r="V56" s="25">
        <f>[2]DISP_ABR!$C$265</f>
        <v>0</v>
      </c>
      <c r="W56" s="25">
        <f>[2]DISP_ABR!$D$265</f>
        <v>0</v>
      </c>
      <c r="X56" s="25">
        <f>[2]DISP_ABR!$E$265</f>
        <v>0</v>
      </c>
      <c r="Y56" s="25">
        <f>[2]DISP_ABR!$F$265</f>
        <v>720</v>
      </c>
      <c r="Z56" s="12" t="e">
        <f>(Y56/$FQ$4)*100</f>
        <v>#DIV/0!</v>
      </c>
      <c r="AA56" s="25">
        <f>[2]DISP_ABR!$G$265</f>
        <v>0</v>
      </c>
      <c r="AB56" s="12" t="e">
        <f>(AA56/$FQ$4)*100</f>
        <v>#DIV/0!</v>
      </c>
      <c r="AC56" s="25">
        <f>[2]DISP_ABR!$H$265</f>
        <v>0</v>
      </c>
      <c r="AD56" s="12" t="e">
        <f>(AC56/$FQ$4)*100</f>
        <v>#DIV/0!</v>
      </c>
      <c r="AE56" s="25"/>
      <c r="AF56" s="12" t="e">
        <f>(V56/$FQ$4)*100</f>
        <v>#DIV/0!</v>
      </c>
      <c r="AG56" s="25" t="e">
        <f>((V56-AE56)/$FQ$4)*100</f>
        <v>#DIV/0!</v>
      </c>
      <c r="AH56" s="25">
        <f t="shared" ref="AH56:AH57" si="141">IF((AND(W56=0,Y56=0)),0,(Y56+AE56)/(W56+Y56)*100)</f>
        <v>100</v>
      </c>
      <c r="AI56" s="12" t="e">
        <f>(AJ56/($FQ$4*AK56))*100</f>
        <v>#DIV/0!</v>
      </c>
      <c r="AJ56" s="113">
        <f>[2]DISP_ABR!$M$265</f>
        <v>0</v>
      </c>
      <c r="AK56" s="25">
        <f>[2]DISP_ABR!$O$265</f>
        <v>0</v>
      </c>
    </row>
    <row r="57" spans="1:37" x14ac:dyDescent="0.3">
      <c r="A57" s="25"/>
      <c r="B57" s="73" t="s">
        <v>65</v>
      </c>
      <c r="C57" s="25">
        <f>[1]DISP_JUL!$C$266</f>
        <v>744</v>
      </c>
      <c r="D57" s="25">
        <f>[1]DISP_JUL!$D$266</f>
        <v>512</v>
      </c>
      <c r="E57" s="25">
        <f>[1]DISP_JUL!$E$266</f>
        <v>232</v>
      </c>
      <c r="F57" s="25">
        <f>[1]DISP_JUL!$F$266</f>
        <v>0</v>
      </c>
      <c r="G57" s="12">
        <f t="shared" si="64"/>
        <v>0</v>
      </c>
      <c r="H57" s="25">
        <f>[1]DISP_JUL!$G$266</f>
        <v>0</v>
      </c>
      <c r="I57" s="12">
        <f t="shared" si="65"/>
        <v>0</v>
      </c>
      <c r="J57" s="25">
        <f>[1]DISP_JUL!$H$266</f>
        <v>0</v>
      </c>
      <c r="K57" s="12">
        <f t="shared" si="140"/>
        <v>0</v>
      </c>
      <c r="L57" s="25"/>
      <c r="M57" s="12">
        <f t="shared" ref="M57" si="142">(C57/$B$4)*100</f>
        <v>100</v>
      </c>
      <c r="N57" s="25">
        <f t="shared" si="87"/>
        <v>100</v>
      </c>
      <c r="O57" s="26">
        <f t="shared" si="88"/>
        <v>0</v>
      </c>
      <c r="P57" s="12">
        <f t="shared" ref="P57" si="143">(Q57/($B$4*R57))*100</f>
        <v>68.817204301075279</v>
      </c>
      <c r="Q57" s="113">
        <f>[1]DISP_JUL!$M$266</f>
        <v>29603</v>
      </c>
      <c r="R57" s="25">
        <f>[1]DISP_JUL!$O$266</f>
        <v>57.818359375</v>
      </c>
      <c r="T57" s="25"/>
      <c r="U57" s="73" t="s">
        <v>65</v>
      </c>
      <c r="V57" s="25">
        <f>[2]DISP_ABR!$C$266</f>
        <v>712</v>
      </c>
      <c r="W57" s="25">
        <f>[2]DISP_ABR!$D$266</f>
        <v>380</v>
      </c>
      <c r="X57" s="25">
        <f>[2]DISP_ABR!$E$266</f>
        <v>332</v>
      </c>
      <c r="Y57" s="25">
        <f>[2]DISP_ABR!$F$266</f>
        <v>7</v>
      </c>
      <c r="Z57" s="12" t="e">
        <f>(Y57/$FQ$4)*100</f>
        <v>#DIV/0!</v>
      </c>
      <c r="AA57" s="25">
        <f>[2]DISP_ABR!$G$266</f>
        <v>0</v>
      </c>
      <c r="AB57" s="12" t="e">
        <f>(AA57/$FQ$4)*100</f>
        <v>#DIV/0!</v>
      </c>
      <c r="AC57" s="25">
        <f>[2]DISP_ABR!$H$266</f>
        <v>0</v>
      </c>
      <c r="AD57" s="12" t="e">
        <f>(AC57/$FQ$4)*100</f>
        <v>#DIV/0!</v>
      </c>
      <c r="AE57" s="25"/>
      <c r="AF57" s="12" t="e">
        <f>(V57/$FQ$4)*100</f>
        <v>#DIV/0!</v>
      </c>
      <c r="AG57" s="25" t="e">
        <f>((V57-AE57)/$FQ$4)*100</f>
        <v>#DIV/0!</v>
      </c>
      <c r="AH57" s="26">
        <f t="shared" si="141"/>
        <v>1.8087855297157622</v>
      </c>
      <c r="AI57" s="12" t="e">
        <f>(AJ57/($FQ$4*AK57))*100</f>
        <v>#DIV/0!</v>
      </c>
      <c r="AJ57" s="113">
        <f>[2]DISP_ABR!$M$266</f>
        <v>20351</v>
      </c>
      <c r="AK57" s="25">
        <f>[2]DISP_ABR!$O$266</f>
        <v>53.555263157894736</v>
      </c>
    </row>
    <row r="58" spans="1:37" x14ac:dyDescent="0.3">
      <c r="A58" s="25"/>
      <c r="B58" s="64" t="s">
        <v>37</v>
      </c>
      <c r="C58" s="38">
        <f>SUM(C56:C57)</f>
        <v>1488</v>
      </c>
      <c r="D58" s="38">
        <f t="shared" ref="D58:L58" si="144">SUM(D56:D57)</f>
        <v>1041</v>
      </c>
      <c r="E58" s="38">
        <f t="shared" si="144"/>
        <v>447</v>
      </c>
      <c r="F58" s="38">
        <f t="shared" si="144"/>
        <v>0</v>
      </c>
      <c r="G58" s="32">
        <f>(G56*R56+G57*R57)/R58</f>
        <v>0</v>
      </c>
      <c r="H58" s="38">
        <f t="shared" si="144"/>
        <v>0</v>
      </c>
      <c r="I58" s="32">
        <f>(I56*R56+I57*R57)/R58</f>
        <v>0</v>
      </c>
      <c r="J58" s="39">
        <f>SUM(J56:J57)</f>
        <v>0</v>
      </c>
      <c r="K58" s="39">
        <f>(K56*R56+K57*R57)/R58</f>
        <v>0</v>
      </c>
      <c r="L58" s="38">
        <f t="shared" si="144"/>
        <v>0</v>
      </c>
      <c r="M58" s="32">
        <f>(M56*R56+M57*R57)/R58</f>
        <v>99.999999999999986</v>
      </c>
      <c r="N58" s="34">
        <f>(N56*R56+N57*R57)/R58</f>
        <v>99.999999999999986</v>
      </c>
      <c r="O58" s="34">
        <f>(O56*R56+O57*R57)/R58</f>
        <v>0</v>
      </c>
      <c r="P58" s="34">
        <f>(P56*R56+P57*R57)/R58</f>
        <v>69.975445440051701</v>
      </c>
      <c r="Q58" s="86">
        <f>SUM(Q56:Q57)</f>
        <v>61045</v>
      </c>
      <c r="R58" s="38">
        <f>SUM(R56:R57)</f>
        <v>117.2550323428639</v>
      </c>
      <c r="T58" s="25"/>
      <c r="U58" s="64" t="s">
        <v>37</v>
      </c>
      <c r="V58" s="38">
        <f>SUM(V56:V57)</f>
        <v>712</v>
      </c>
      <c r="W58" s="38">
        <f t="shared" ref="W58:Y58" si="145">SUM(W56:W57)</f>
        <v>380</v>
      </c>
      <c r="X58" s="38">
        <f t="shared" si="145"/>
        <v>332</v>
      </c>
      <c r="Y58" s="38">
        <f t="shared" si="145"/>
        <v>727</v>
      </c>
      <c r="Z58" s="32" t="e">
        <f>(Z56*AK56+Z57*AK57)/AK58</f>
        <v>#DIV/0!</v>
      </c>
      <c r="AA58" s="38">
        <f t="shared" ref="AA58" si="146">SUM(AA56:AA57)</f>
        <v>0</v>
      </c>
      <c r="AB58" s="32" t="e">
        <f>(AB56*AK56+AB57*AK57)/AK58</f>
        <v>#DIV/0!</v>
      </c>
      <c r="AC58" s="39">
        <f>SUM(AC56:AC57)</f>
        <v>0</v>
      </c>
      <c r="AD58" s="39" t="e">
        <f>(AD56*AK56+AD57*AK57)/AK58</f>
        <v>#DIV/0!</v>
      </c>
      <c r="AE58" s="38">
        <f t="shared" ref="AE58" si="147">SUM(AE56:AE57)</f>
        <v>0</v>
      </c>
      <c r="AF58" s="32" t="e">
        <f>(AF56*AK56+AF57*AK57)/AK58</f>
        <v>#DIV/0!</v>
      </c>
      <c r="AG58" s="34" t="e">
        <f>(AG56*AK56+AG57*AK57)/AK58</f>
        <v>#DIV/0!</v>
      </c>
      <c r="AH58" s="34">
        <f>(AH56*AK56+AH57*AK57)/AK58</f>
        <v>1.8087855297157622</v>
      </c>
      <c r="AI58" s="34" t="e">
        <f>(AI56*AK56+AI57*AK57)/AK58</f>
        <v>#DIV/0!</v>
      </c>
      <c r="AJ58" s="86">
        <f>SUM(AJ56:AJ57)</f>
        <v>20351</v>
      </c>
      <c r="AK58" s="38">
        <f>SUM(AK56:AK57)</f>
        <v>53.555263157894736</v>
      </c>
    </row>
    <row r="59" spans="1:37" x14ac:dyDescent="0.3">
      <c r="A59" s="16" t="s">
        <v>66</v>
      </c>
      <c r="B59" s="78" t="s">
        <v>67</v>
      </c>
      <c r="C59" s="13">
        <f>[1]DISP_JUL!$D$131</f>
        <v>740</v>
      </c>
      <c r="D59" s="13">
        <f>[1]DISP_JUL!$E$131</f>
        <v>385</v>
      </c>
      <c r="E59" s="13">
        <f>[1]DISP_JUL!$F$131</f>
        <v>355</v>
      </c>
      <c r="F59" s="13">
        <f>[1]DISP_JUL!$G$131</f>
        <v>0</v>
      </c>
      <c r="G59" s="13">
        <f t="shared" si="64"/>
        <v>0</v>
      </c>
      <c r="H59" s="13">
        <f>[1]DISP_JUL!$H$131</f>
        <v>0</v>
      </c>
      <c r="I59" s="13">
        <f t="shared" si="65"/>
        <v>0</v>
      </c>
      <c r="J59" s="13">
        <f>[1]DISP_JUL!$I$131</f>
        <v>4</v>
      </c>
      <c r="K59" s="13">
        <f t="shared" ref="K59:K62" si="148">(J59/$B$4)*100</f>
        <v>0.53763440860215062</v>
      </c>
      <c r="L59" s="15"/>
      <c r="M59" s="13">
        <f>(C59/$B$4)*100</f>
        <v>99.462365591397855</v>
      </c>
      <c r="N59" s="13">
        <f t="shared" si="87"/>
        <v>99.462365591397855</v>
      </c>
      <c r="O59" s="15">
        <f t="shared" si="88"/>
        <v>0</v>
      </c>
      <c r="P59" s="13">
        <f>(Q59/($B$4*R59))*100</f>
        <v>51.747311827956999</v>
      </c>
      <c r="Q59" s="95">
        <f>[1]DISP_JUL!$M$131</f>
        <v>18760.5</v>
      </c>
      <c r="R59" s="95">
        <f>[1]DISP_JUL!$O$131</f>
        <v>48.728571428571421</v>
      </c>
      <c r="T59" s="16" t="s">
        <v>66</v>
      </c>
      <c r="U59" s="78" t="s">
        <v>67</v>
      </c>
      <c r="V59" s="13">
        <f>[2]DISP_ABR!$D$131</f>
        <v>690</v>
      </c>
      <c r="W59" s="13">
        <f>[2]DISP_ABR!$E$131</f>
        <v>440</v>
      </c>
      <c r="X59" s="13">
        <f>[2]DISP_ABR!$F$131</f>
        <v>250</v>
      </c>
      <c r="Y59" s="13">
        <f>[2]DISP_ABR!$G$131</f>
        <v>30</v>
      </c>
      <c r="Z59" s="13" t="e">
        <f>(Y59/$FQ$4)*100</f>
        <v>#DIV/0!</v>
      </c>
      <c r="AA59" s="13">
        <f>[2]DISP_ABR!$H$131</f>
        <v>0</v>
      </c>
      <c r="AB59" s="13" t="e">
        <f>(AA59/$FQ$4)*100</f>
        <v>#DIV/0!</v>
      </c>
      <c r="AC59" s="13">
        <f>[2]DISP_ABR!$I$131</f>
        <v>0</v>
      </c>
      <c r="AD59" s="13" t="e">
        <f>(AC59/$FQ$4)*100</f>
        <v>#DIV/0!</v>
      </c>
      <c r="AE59" s="15"/>
      <c r="AF59" s="13" t="e">
        <f>(V59/$FQ$4)*100</f>
        <v>#DIV/0!</v>
      </c>
      <c r="AG59" s="13" t="e">
        <f>((V59-AE59)/$FQ$4)*100</f>
        <v>#DIV/0!</v>
      </c>
      <c r="AH59" s="15">
        <f t="shared" ref="AH59:AH62" si="149">IF((AND(W59=0,Y59=0)),0,(Y59+AE59)/(W59+Y59)*100)</f>
        <v>6.3829787234042552</v>
      </c>
      <c r="AI59" s="13" t="e">
        <f>(AJ59/($FQ$4*AK59))*100</f>
        <v>#DIV/0!</v>
      </c>
      <c r="AJ59" s="95">
        <f>[2]DISP_ABR!$M$131</f>
        <v>17287.2</v>
      </c>
      <c r="AK59" s="95">
        <f>[2]DISP_ABR!$O$131</f>
        <v>39.289090909090909</v>
      </c>
    </row>
    <row r="60" spans="1:37" x14ac:dyDescent="0.3">
      <c r="A60" s="15"/>
      <c r="B60" s="78" t="s">
        <v>64</v>
      </c>
      <c r="C60" s="13">
        <f>[1]DISP_JUL!$D$132</f>
        <v>498</v>
      </c>
      <c r="D60" s="13">
        <f>[1]DISP_JUL!$E$132</f>
        <v>215</v>
      </c>
      <c r="E60" s="13">
        <f>[1]DISP_JUL!$F$132</f>
        <v>283</v>
      </c>
      <c r="F60" s="13">
        <f>[1]DISP_JUL!$G$132</f>
        <v>244</v>
      </c>
      <c r="G60" s="13">
        <f t="shared" si="64"/>
        <v>32.795698924731184</v>
      </c>
      <c r="H60" s="13">
        <f>[1]DISP_JUL!$H$132</f>
        <v>0</v>
      </c>
      <c r="I60" s="13">
        <f t="shared" si="65"/>
        <v>0</v>
      </c>
      <c r="J60" s="13">
        <f>[1]DISP_JUL!$I$132</f>
        <v>2</v>
      </c>
      <c r="K60" s="13">
        <f t="shared" si="148"/>
        <v>0.26881720430107531</v>
      </c>
      <c r="L60" s="15"/>
      <c r="M60" s="13">
        <f t="shared" ref="M60" si="150">(C60/$B$4)*100</f>
        <v>66.935483870967744</v>
      </c>
      <c r="N60" s="13">
        <f t="shared" si="87"/>
        <v>66.935483870967744</v>
      </c>
      <c r="O60" s="15">
        <f t="shared" si="88"/>
        <v>53.159041394335517</v>
      </c>
      <c r="P60" s="13">
        <f t="shared" ref="P60:P62" si="151">(Q60/($B$4*R60))*100</f>
        <v>28.897849462365592</v>
      </c>
      <c r="Q60" s="95">
        <f>[1]DISP_JUL!$M$132</f>
        <v>10152.200000000001</v>
      </c>
      <c r="R60" s="95">
        <f>[1]DISP_JUL!$O$132</f>
        <v>47.219534883720932</v>
      </c>
      <c r="T60" s="15"/>
      <c r="U60" s="78" t="s">
        <v>64</v>
      </c>
      <c r="V60" s="13">
        <f>[2]DISP_ABR!$D$132</f>
        <v>0</v>
      </c>
      <c r="W60" s="13">
        <f>[2]DISP_ABR!$E$132</f>
        <v>0</v>
      </c>
      <c r="X60" s="13">
        <f>[2]DISP_ABR!$F$132</f>
        <v>0</v>
      </c>
      <c r="Y60" s="13">
        <f>[2]DISP_ABR!$G$132</f>
        <v>0</v>
      </c>
      <c r="Z60" s="13" t="e">
        <f>(Y60/$FQ$4)*100</f>
        <v>#DIV/0!</v>
      </c>
      <c r="AA60" s="13">
        <f>[2]DISP_ABR!$H$132</f>
        <v>0</v>
      </c>
      <c r="AB60" s="13" t="e">
        <f>(AA60/$FQ$4)*100</f>
        <v>#DIV/0!</v>
      </c>
      <c r="AC60" s="13">
        <f>[2]DISP_ABR!$I$132</f>
        <v>0</v>
      </c>
      <c r="AD60" s="13" t="e">
        <f>(AC60/$FQ$4)*100</f>
        <v>#DIV/0!</v>
      </c>
      <c r="AE60" s="15"/>
      <c r="AF60" s="13" t="e">
        <f>(V60/$FQ$4)*100</f>
        <v>#DIV/0!</v>
      </c>
      <c r="AG60" s="13" t="e">
        <f>((V60-AE60)/$FQ$4)*100</f>
        <v>#DIV/0!</v>
      </c>
      <c r="AH60" s="15">
        <f t="shared" si="149"/>
        <v>0</v>
      </c>
      <c r="AI60" s="13" t="e">
        <f>(AJ60/($FQ$4*AK60))*100</f>
        <v>#DIV/0!</v>
      </c>
      <c r="AJ60" s="95">
        <f>[2]DISP_ABR!$M$132</f>
        <v>0</v>
      </c>
      <c r="AK60" s="95">
        <f>[2]DISP_ABR!$O$132</f>
        <v>0</v>
      </c>
    </row>
    <row r="61" spans="1:37" x14ac:dyDescent="0.3">
      <c r="A61" s="15"/>
      <c r="B61" s="15">
        <v>3</v>
      </c>
      <c r="C61" s="13">
        <f>[1]DISP_JUL!$D$133</f>
        <v>744</v>
      </c>
      <c r="D61" s="13">
        <f>[1]DISP_JUL!$E$133</f>
        <v>369.5</v>
      </c>
      <c r="E61" s="13">
        <f>[1]DISP_JUL!$F$133</f>
        <v>374.5</v>
      </c>
      <c r="F61" s="13">
        <f>[1]DISP_JUL!$G$133</f>
        <v>0</v>
      </c>
      <c r="G61" s="13">
        <f t="shared" si="64"/>
        <v>0</v>
      </c>
      <c r="H61" s="13">
        <f>[1]DISP_JUL!$H$133</f>
        <v>0</v>
      </c>
      <c r="I61" s="13">
        <f t="shared" si="65"/>
        <v>0</v>
      </c>
      <c r="J61" s="13">
        <f>[1]DISP_JUL!$I$133</f>
        <v>0</v>
      </c>
      <c r="K61" s="13">
        <f t="shared" si="148"/>
        <v>0</v>
      </c>
      <c r="L61" s="15"/>
      <c r="M61" s="13">
        <f>(C61/$B$4)*100</f>
        <v>100</v>
      </c>
      <c r="N61" s="13">
        <f t="shared" si="87"/>
        <v>100</v>
      </c>
      <c r="O61" s="13">
        <f t="shared" si="88"/>
        <v>0</v>
      </c>
      <c r="P61" s="13">
        <f t="shared" si="151"/>
        <v>49.663978494623656</v>
      </c>
      <c r="Q61" s="95">
        <f>[1]DISP_JUL!$M$133</f>
        <v>16064.5</v>
      </c>
      <c r="R61" s="95">
        <f>[1]DISP_JUL!$O$133</f>
        <v>43.476319350473617</v>
      </c>
      <c r="T61" s="15"/>
      <c r="U61" s="15">
        <v>3</v>
      </c>
      <c r="V61" s="13">
        <f>[2]DISP_ABR!$D$133</f>
        <v>715</v>
      </c>
      <c r="W61" s="13">
        <f>[2]DISP_ABR!$E$133</f>
        <v>388</v>
      </c>
      <c r="X61" s="13">
        <f>[2]DISP_ABR!$F$133</f>
        <v>327</v>
      </c>
      <c r="Y61" s="13">
        <f>[2]DISP_ABR!$G$133</f>
        <v>0</v>
      </c>
      <c r="Z61" s="13" t="e">
        <f>(Y61/$FQ$4)*100</f>
        <v>#DIV/0!</v>
      </c>
      <c r="AA61" s="13">
        <f>[2]DISP_ABR!$H$133</f>
        <v>5</v>
      </c>
      <c r="AB61" s="13" t="e">
        <f>(AA61/$FQ$4)*100</f>
        <v>#DIV/0!</v>
      </c>
      <c r="AC61" s="13">
        <f>[2]DISP_ABR!$I$133</f>
        <v>0</v>
      </c>
      <c r="AD61" s="13" t="e">
        <f>(AC61/$FQ$4)*100</f>
        <v>#DIV/0!</v>
      </c>
      <c r="AE61" s="15"/>
      <c r="AF61" s="13" t="e">
        <f>(V61/$FQ$4)*100</f>
        <v>#DIV/0!</v>
      </c>
      <c r="AG61" s="13" t="e">
        <f>((V61-AE61)/$FQ$4)*100</f>
        <v>#DIV/0!</v>
      </c>
      <c r="AH61" s="13">
        <f t="shared" si="149"/>
        <v>0</v>
      </c>
      <c r="AI61" s="13" t="e">
        <f>(AJ61/($FQ$4*AK61))*100</f>
        <v>#DIV/0!</v>
      </c>
      <c r="AJ61" s="95">
        <f>[2]DISP_ABR!$M$133</f>
        <v>15357.8</v>
      </c>
      <c r="AK61" s="95">
        <f>[2]DISP_ABR!$O$133</f>
        <v>39.581958762886593</v>
      </c>
    </row>
    <row r="62" spans="1:37" x14ac:dyDescent="0.3">
      <c r="A62" s="15"/>
      <c r="B62" s="15">
        <v>4</v>
      </c>
      <c r="C62" s="13">
        <f>[1]DISP_JUL!$D$134</f>
        <v>744</v>
      </c>
      <c r="D62" s="13">
        <f>[1]DISP_JUL!$E$134</f>
        <v>405.5</v>
      </c>
      <c r="E62" s="13">
        <f>[1]DISP_JUL!$F$134</f>
        <v>338.5</v>
      </c>
      <c r="F62" s="13">
        <f>[1]DISP_JUL!$G$134</f>
        <v>0</v>
      </c>
      <c r="G62" s="13">
        <f t="shared" si="64"/>
        <v>0</v>
      </c>
      <c r="H62" s="13">
        <f>[1]DISP_JUL!$H$134</f>
        <v>0</v>
      </c>
      <c r="I62" s="13">
        <f t="shared" si="65"/>
        <v>0</v>
      </c>
      <c r="J62" s="13">
        <f>[1]DISP_JUL!$I$134</f>
        <v>0</v>
      </c>
      <c r="K62" s="13">
        <f t="shared" si="148"/>
        <v>0</v>
      </c>
      <c r="L62" s="15"/>
      <c r="M62" s="13">
        <f t="shared" ref="M62" si="152">(C62/$B$4)*100</f>
        <v>100</v>
      </c>
      <c r="N62" s="13">
        <f t="shared" si="87"/>
        <v>100</v>
      </c>
      <c r="O62" s="13">
        <f t="shared" si="88"/>
        <v>0</v>
      </c>
      <c r="P62" s="13">
        <f t="shared" si="151"/>
        <v>54.502688172043023</v>
      </c>
      <c r="Q62" s="95">
        <f>[1]DISP_JUL!$M$134</f>
        <v>19390.2</v>
      </c>
      <c r="R62" s="95">
        <f>[1]DISP_JUL!$O$134</f>
        <v>47.818002466091237</v>
      </c>
      <c r="T62" s="15"/>
      <c r="U62" s="15">
        <v>4</v>
      </c>
      <c r="V62" s="13">
        <f>[2]DISP_ABR!$D$134</f>
        <v>471</v>
      </c>
      <c r="W62" s="13">
        <f>[2]DISP_ABR!$E$134</f>
        <v>252</v>
      </c>
      <c r="X62" s="13">
        <f>[2]DISP_ABR!$F$134</f>
        <v>219</v>
      </c>
      <c r="Y62" s="13">
        <f>[2]DISP_ABR!$G$134</f>
        <v>249</v>
      </c>
      <c r="Z62" s="13" t="e">
        <f>(Y62/$FQ$4)*100</f>
        <v>#DIV/0!</v>
      </c>
      <c r="AA62" s="13">
        <f>[2]DISP_ABR!$H$134</f>
        <v>0</v>
      </c>
      <c r="AB62" s="13" t="e">
        <f>(AA62/$FQ$4)*100</f>
        <v>#DIV/0!</v>
      </c>
      <c r="AC62" s="13">
        <f>[2]DISP_ABR!$I$134</f>
        <v>0</v>
      </c>
      <c r="AD62" s="13" t="e">
        <f>(AC62/$FQ$4)*100</f>
        <v>#DIV/0!</v>
      </c>
      <c r="AE62" s="15"/>
      <c r="AF62" s="13" t="e">
        <f>(V62/$FQ$4)*100</f>
        <v>#DIV/0!</v>
      </c>
      <c r="AG62" s="13" t="e">
        <f>((V62-AE62)/$FQ$4)*100</f>
        <v>#DIV/0!</v>
      </c>
      <c r="AH62" s="13">
        <f t="shared" si="149"/>
        <v>49.700598802395206</v>
      </c>
      <c r="AI62" s="13" t="e">
        <f>(AJ62/($FQ$4*AK62))*100</f>
        <v>#DIV/0!</v>
      </c>
      <c r="AJ62" s="95">
        <f>[2]DISP_ABR!$M$134</f>
        <v>8838.2999999999993</v>
      </c>
      <c r="AK62" s="95">
        <f>[2]DISP_ABR!$O$134</f>
        <v>35.072619047619042</v>
      </c>
    </row>
    <row r="63" spans="1:37" x14ac:dyDescent="0.3">
      <c r="A63" s="15"/>
      <c r="B63" s="51" t="s">
        <v>37</v>
      </c>
      <c r="C63" s="52">
        <f>SUM(C59:C62)</f>
        <v>2726</v>
      </c>
      <c r="D63" s="52">
        <f t="shared" ref="D63:L63" si="153">SUM(D59:D62)</f>
        <v>1375</v>
      </c>
      <c r="E63" s="52">
        <f>SUM(E59:E62)</f>
        <v>1351</v>
      </c>
      <c r="F63" s="52">
        <f t="shared" si="153"/>
        <v>244</v>
      </c>
      <c r="G63" s="53">
        <f>(G59*R59+G60*R60+G61*R61+G62*R62)/R63</f>
        <v>8.2705488541658596</v>
      </c>
      <c r="H63" s="52">
        <f t="shared" si="153"/>
        <v>0</v>
      </c>
      <c r="I63" s="53">
        <f>(I59*R59+I60*R60+I61*R61+I62*R62)/R63</f>
        <v>0</v>
      </c>
      <c r="J63" s="53">
        <f>SUM(J59:J62)</f>
        <v>6</v>
      </c>
      <c r="K63" s="53">
        <f>(K59*R59+K60*R60+K61*R61+K62*R62)/R63</f>
        <v>0.2077070908902231</v>
      </c>
      <c r="L63" s="52">
        <f t="shared" si="153"/>
        <v>0</v>
      </c>
      <c r="M63" s="53">
        <f>(M59*R59+M60*R60+M61*R61+M62*R62)/R63</f>
        <v>91.521744054943923</v>
      </c>
      <c r="N63" s="14">
        <f>(N59*R59+N60*R60+N61*R61+N62*R62)/R63</f>
        <v>91.521744054943923</v>
      </c>
      <c r="O63" s="14">
        <f>(O59*R59+O60*R60+O61*R61+O62*R62)/R63</f>
        <v>13.405856966229628</v>
      </c>
      <c r="P63" s="14">
        <f>(P59*R59+P60*R60+P61*R61+P62*R62)/R63</f>
        <v>46.204977923650262</v>
      </c>
      <c r="Q63" s="90">
        <f>SUM(Q59:Q62)</f>
        <v>64367.399999999994</v>
      </c>
      <c r="R63" s="52">
        <f>SUM(R59:R62)</f>
        <v>187.2424281288572</v>
      </c>
      <c r="T63" s="15"/>
      <c r="U63" s="51" t="s">
        <v>37</v>
      </c>
      <c r="V63" s="52">
        <f>SUM(V59:V62)</f>
        <v>1876</v>
      </c>
      <c r="W63" s="52">
        <f t="shared" ref="W63" si="154">SUM(W59:W62)</f>
        <v>1080</v>
      </c>
      <c r="X63" s="52">
        <f>SUM(X59:X62)</f>
        <v>796</v>
      </c>
      <c r="Y63" s="52">
        <f t="shared" ref="Y63" si="155">SUM(Y59:Y62)</f>
        <v>279</v>
      </c>
      <c r="Z63" s="53" t="e">
        <f>(Z59*AK59+Z60*AK60+Z61*AK61+Z62*AK62)/AK63</f>
        <v>#DIV/0!</v>
      </c>
      <c r="AA63" s="52">
        <f t="shared" ref="AA63" si="156">SUM(AA59:AA62)</f>
        <v>5</v>
      </c>
      <c r="AB63" s="53" t="e">
        <f>(AB59*AK59+AB60*AK60+AB61*AK61+AB62*AK62)/AK63</f>
        <v>#DIV/0!</v>
      </c>
      <c r="AC63" s="53">
        <f>SUM(AC59:AC62)</f>
        <v>0</v>
      </c>
      <c r="AD63" s="53" t="e">
        <f>(AD59*AK59+AD60*AK60+AD61*AK61+AD62*AK62)/AK63</f>
        <v>#DIV/0!</v>
      </c>
      <c r="AE63" s="52">
        <f t="shared" ref="AE63" si="157">SUM(AE59:AE62)</f>
        <v>0</v>
      </c>
      <c r="AF63" s="53" t="e">
        <f>(AF59*AK59+AF60*AK60+AF61*AK61+AF62*AK62)/AK63</f>
        <v>#DIV/0!</v>
      </c>
      <c r="AG63" s="14" t="e">
        <f>(AG59*AK59+AG60*AK60+AG61*AK61+AG62*AK62)/AK63</f>
        <v>#DIV/0!</v>
      </c>
      <c r="AH63" s="14">
        <f>(AH59*AK59+AH60*AK60+AH61*AK61+AH62*AK62)/AK63</f>
        <v>17.499099528525704</v>
      </c>
      <c r="AI63" s="14" t="e">
        <f>(AI59*AK59+AI60*AK60+AI61*AK61+AI62*AK62)/AK63</f>
        <v>#DIV/0!</v>
      </c>
      <c r="AJ63" s="90">
        <f>SUM(AJ59:AJ62)</f>
        <v>41483.300000000003</v>
      </c>
      <c r="AK63" s="52">
        <f>SUM(AK59:AK62)</f>
        <v>113.94366871959654</v>
      </c>
    </row>
    <row r="64" spans="1:37" x14ac:dyDescent="0.3">
      <c r="T64" s="70" t="s">
        <v>68</v>
      </c>
      <c r="U64" s="25" t="s">
        <v>69</v>
      </c>
      <c r="V64" s="12" t="str">
        <f>[2]DISP_ABR!$C$329</f>
        <v>AH</v>
      </c>
      <c r="W64" s="12" t="str">
        <f>[2]DISP_ABR!$D$329</f>
        <v>SH</v>
      </c>
      <c r="X64" s="12" t="str">
        <f>[2]DISP_ABR!$E$329</f>
        <v>RSH</v>
      </c>
      <c r="Y64" s="12" t="str">
        <f>[2]DISP_ABR!$E$329</f>
        <v>RSH</v>
      </c>
      <c r="Z64" s="12" t="e">
        <f t="shared" ref="Z64:AB68" si="158">(Y64/$FQ$4)*100</f>
        <v>#VALUE!</v>
      </c>
      <c r="AA64" s="12" t="str">
        <f>[2]DISP_ABR!$G$329</f>
        <v>POH</v>
      </c>
      <c r="AB64" s="12" t="e">
        <f t="shared" si="158"/>
        <v>#VALUE!</v>
      </c>
      <c r="AC64" s="12" t="str">
        <f>[2]DISP_ABR!$H$329</f>
        <v>MOH</v>
      </c>
      <c r="AD64" s="12" t="e">
        <f>(AC64/$FQ$4)*100</f>
        <v>#VALUE!</v>
      </c>
      <c r="AE64" s="25"/>
      <c r="AF64" s="12" t="e">
        <f t="shared" ref="AF64:AF77" si="159">(V64/$FQ$4)*100</f>
        <v>#VALUE!</v>
      </c>
      <c r="AG64" s="12" t="e">
        <f t="shared" ref="AG64:AG68" si="160">((V64-AE64)/$FQ$4)*100</f>
        <v>#VALUE!</v>
      </c>
      <c r="AH64" s="27" t="e">
        <f>IF((AND(W64=0,Y64=0)),0,(Y64+AE64)/(W64+Y64)*100)</f>
        <v>#VALUE!</v>
      </c>
      <c r="AI64" s="12" t="e">
        <f>(AJ64/($FQ$4*AK64))*100</f>
        <v>#VALUE!</v>
      </c>
      <c r="AJ64" s="113" t="str">
        <f>[2]DISP_ABR!$M$329</f>
        <v>LOAD</v>
      </c>
      <c r="AK64" s="12" t="str">
        <f>[2]DISP_ABR!$O$329</f>
        <v>Prom.</v>
      </c>
    </row>
    <row r="65" spans="20:37" x14ac:dyDescent="0.3">
      <c r="T65" s="25"/>
      <c r="U65" s="25" t="s">
        <v>71</v>
      </c>
      <c r="V65" s="12">
        <f>[2]DISP_ABR!$C$330</f>
        <v>720</v>
      </c>
      <c r="W65" s="12">
        <f>[2]DISP_ABR!$D$330</f>
        <v>691</v>
      </c>
      <c r="X65" s="12">
        <f>[2]DISP_ABR!$E$330</f>
        <v>29</v>
      </c>
      <c r="Y65" s="12">
        <f>[2]DISP_ABR!$E$330</f>
        <v>29</v>
      </c>
      <c r="Z65" s="12" t="e">
        <f t="shared" si="158"/>
        <v>#DIV/0!</v>
      </c>
      <c r="AA65" s="12">
        <f>[2]DISP_ABR!$G$330</f>
        <v>0</v>
      </c>
      <c r="AB65" s="12" t="e">
        <f t="shared" si="158"/>
        <v>#DIV/0!</v>
      </c>
      <c r="AC65" s="12">
        <f>[2]DISP_ABR!$H$330</f>
        <v>0</v>
      </c>
      <c r="AD65" s="12" t="e">
        <f t="shared" ref="AD65:AD77" si="161">(AC65/$FQ$4)*100</f>
        <v>#DIV/0!</v>
      </c>
      <c r="AE65" s="25"/>
      <c r="AF65" s="12" t="e">
        <f t="shared" si="159"/>
        <v>#DIV/0!</v>
      </c>
      <c r="AG65" s="12" t="e">
        <f t="shared" si="160"/>
        <v>#DIV/0!</v>
      </c>
      <c r="AH65" s="27">
        <f t="shared" ref="AH65:AH68" si="162">IF((AND(W65=0,Y65=0)),0,(Y65+AE65)/(W65+Y65)*100)</f>
        <v>4.0277777777777777</v>
      </c>
      <c r="AI65" s="12" t="e">
        <f t="shared" ref="AI65:AI77" si="163">(AJ65/($FQ$4*AK65))*100</f>
        <v>#DIV/0!</v>
      </c>
      <c r="AJ65" s="113">
        <f>[2]DISP_ABR!$M$330</f>
        <v>17320</v>
      </c>
      <c r="AK65" s="12">
        <f>[2]DISP_ABR!$O$330</f>
        <v>25.065123010130247</v>
      </c>
    </row>
    <row r="66" spans="20:37" x14ac:dyDescent="0.3">
      <c r="T66" s="25"/>
      <c r="U66" s="25" t="s">
        <v>72</v>
      </c>
      <c r="V66" s="12">
        <f>[2]DISP_ABR!$C$331</f>
        <v>720</v>
      </c>
      <c r="W66" s="12">
        <f>[2]DISP_ABR!$D$331</f>
        <v>630</v>
      </c>
      <c r="X66" s="12">
        <f>[2]DISP_ABR!$E$331</f>
        <v>90</v>
      </c>
      <c r="Y66" s="12">
        <f>[2]DISP_ABR!$E$331</f>
        <v>90</v>
      </c>
      <c r="Z66" s="12" t="e">
        <f t="shared" si="158"/>
        <v>#DIV/0!</v>
      </c>
      <c r="AA66" s="12">
        <f>[2]DISP_ABR!$G$331</f>
        <v>0</v>
      </c>
      <c r="AB66" s="12" t="e">
        <f t="shared" si="158"/>
        <v>#DIV/0!</v>
      </c>
      <c r="AC66" s="12">
        <f>[2]DISP_ABR!$H$331</f>
        <v>0</v>
      </c>
      <c r="AD66" s="12" t="e">
        <f t="shared" si="161"/>
        <v>#DIV/0!</v>
      </c>
      <c r="AE66" s="25"/>
      <c r="AF66" s="12" t="e">
        <f t="shared" si="159"/>
        <v>#DIV/0!</v>
      </c>
      <c r="AG66" s="12" t="e">
        <f t="shared" si="160"/>
        <v>#DIV/0!</v>
      </c>
      <c r="AH66" s="27">
        <f t="shared" si="162"/>
        <v>12.5</v>
      </c>
      <c r="AI66" s="12" t="e">
        <f t="shared" si="163"/>
        <v>#DIV/0!</v>
      </c>
      <c r="AJ66" s="113">
        <f>[2]DISP_ABR!$M$331</f>
        <v>15833</v>
      </c>
      <c r="AK66" s="12">
        <f>[2]DISP_ABR!$O$331</f>
        <v>25.131746031746033</v>
      </c>
    </row>
    <row r="67" spans="20:37" x14ac:dyDescent="0.3">
      <c r="T67" s="25"/>
      <c r="U67" s="25" t="s">
        <v>73</v>
      </c>
      <c r="V67" s="12">
        <f>[2]DISP_ABR!$C$332</f>
        <v>720</v>
      </c>
      <c r="W67" s="12">
        <f>[2]DISP_ABR!$D$332</f>
        <v>692</v>
      </c>
      <c r="X67" s="12">
        <f>[2]DISP_ABR!$E$332</f>
        <v>28</v>
      </c>
      <c r="Y67" s="12">
        <f>[2]DISP_ABR!$E$332</f>
        <v>28</v>
      </c>
      <c r="Z67" s="12" t="e">
        <f t="shared" si="158"/>
        <v>#DIV/0!</v>
      </c>
      <c r="AA67" s="12">
        <f>[2]DISP_ABR!$G$332</f>
        <v>0</v>
      </c>
      <c r="AB67" s="12" t="e">
        <f t="shared" si="158"/>
        <v>#DIV/0!</v>
      </c>
      <c r="AC67" s="12">
        <f>[2]DISP_ABR!$H$332</f>
        <v>0</v>
      </c>
      <c r="AD67" s="12" t="e">
        <f t="shared" si="161"/>
        <v>#DIV/0!</v>
      </c>
      <c r="AE67" s="25"/>
      <c r="AF67" s="12" t="e">
        <f t="shared" si="159"/>
        <v>#DIV/0!</v>
      </c>
      <c r="AG67" s="12" t="e">
        <f t="shared" si="160"/>
        <v>#DIV/0!</v>
      </c>
      <c r="AH67" s="27">
        <f t="shared" si="162"/>
        <v>3.8888888888888888</v>
      </c>
      <c r="AI67" s="12" t="e">
        <f t="shared" si="163"/>
        <v>#DIV/0!</v>
      </c>
      <c r="AJ67" s="113">
        <f>[2]DISP_ABR!$M$332</f>
        <v>18215</v>
      </c>
      <c r="AK67" s="12">
        <f>[2]DISP_ABR!$O$332</f>
        <v>26.322254335260116</v>
      </c>
    </row>
    <row r="68" spans="20:37" x14ac:dyDescent="0.3">
      <c r="T68" s="25"/>
      <c r="U68" s="25" t="s">
        <v>74</v>
      </c>
      <c r="V68" s="12">
        <f>[2]DISP_ABR!$C$333</f>
        <v>720</v>
      </c>
      <c r="W68" s="12">
        <f>[2]DISP_ABR!$D$333</f>
        <v>696</v>
      </c>
      <c r="X68" s="12">
        <f>[2]DISP_ABR!$E$333</f>
        <v>24</v>
      </c>
      <c r="Y68" s="12">
        <f>[2]DISP_ABR!$E$333</f>
        <v>24</v>
      </c>
      <c r="Z68" s="12" t="e">
        <f t="shared" si="158"/>
        <v>#DIV/0!</v>
      </c>
      <c r="AA68" s="12">
        <f>[2]DISP_ABR!$G$333</f>
        <v>0</v>
      </c>
      <c r="AB68" s="12" t="e">
        <f t="shared" si="158"/>
        <v>#DIV/0!</v>
      </c>
      <c r="AC68" s="12">
        <f>[2]DISP_ABR!$H$333</f>
        <v>0</v>
      </c>
      <c r="AD68" s="12" t="e">
        <f t="shared" si="161"/>
        <v>#DIV/0!</v>
      </c>
      <c r="AE68" s="25"/>
      <c r="AF68" s="12" t="e">
        <f t="shared" si="159"/>
        <v>#DIV/0!</v>
      </c>
      <c r="AG68" s="12" t="e">
        <f t="shared" si="160"/>
        <v>#DIV/0!</v>
      </c>
      <c r="AH68" s="27">
        <f t="shared" si="162"/>
        <v>3.3333333333333335</v>
      </c>
      <c r="AI68" s="12" t="e">
        <f t="shared" si="163"/>
        <v>#DIV/0!</v>
      </c>
      <c r="AJ68" s="113">
        <f>[2]DISP_ABR!$M$333</f>
        <v>18068</v>
      </c>
      <c r="AK68" s="12">
        <f>[2]DISP_ABR!$O$333</f>
        <v>25.959770114942529</v>
      </c>
    </row>
    <row r="69" spans="20:37" x14ac:dyDescent="0.3">
      <c r="T69" s="25"/>
      <c r="U69" s="25" t="s">
        <v>75</v>
      </c>
      <c r="V69" s="12">
        <f>[2]DISP_ABR!$C$334</f>
        <v>720</v>
      </c>
      <c r="W69" s="12">
        <f>[2]DISP_ABR!$D$334</f>
        <v>631</v>
      </c>
      <c r="X69" s="12">
        <f>[2]DISP_ABR!$E$334</f>
        <v>89</v>
      </c>
      <c r="Y69" s="12">
        <f>[2]DISP_ABR!$E$334</f>
        <v>89</v>
      </c>
      <c r="Z69" s="12" t="e">
        <f>(Y69/$FQ$4)*100</f>
        <v>#DIV/0!</v>
      </c>
      <c r="AA69" s="12">
        <f>[2]DISP_ABR!$G$334</f>
        <v>0</v>
      </c>
      <c r="AB69" s="12" t="e">
        <f>(AA69/$FQ$4)*100</f>
        <v>#DIV/0!</v>
      </c>
      <c r="AC69" s="12">
        <f>[2]DISP_ABR!$H$334</f>
        <v>0</v>
      </c>
      <c r="AD69" s="12" t="e">
        <f t="shared" si="161"/>
        <v>#DIV/0!</v>
      </c>
      <c r="AE69" s="25"/>
      <c r="AF69" s="12" t="e">
        <f t="shared" si="159"/>
        <v>#DIV/0!</v>
      </c>
      <c r="AG69" s="12" t="e">
        <f>((V69-AE69)/$FQ$4)*100</f>
        <v>#DIV/0!</v>
      </c>
      <c r="AH69" s="27">
        <f>IF((AND(W69=0,Y69=0)),0,(Y69+AE69)/(W69+Y69)*100)</f>
        <v>12.361111111111111</v>
      </c>
      <c r="AI69" s="12" t="e">
        <f t="shared" si="163"/>
        <v>#DIV/0!</v>
      </c>
      <c r="AJ69" s="113">
        <f>[2]DISP_ABR!$M$334</f>
        <v>16526</v>
      </c>
      <c r="AK69" s="12">
        <f>[2]DISP_ABR!$O$334</f>
        <v>26.190174326465929</v>
      </c>
    </row>
    <row r="70" spans="20:37" x14ac:dyDescent="0.3">
      <c r="T70" s="25"/>
      <c r="U70" s="25" t="s">
        <v>76</v>
      </c>
      <c r="V70" s="12">
        <f>[2]DISP_ABR!$C$335</f>
        <v>720</v>
      </c>
      <c r="W70" s="12">
        <f>[2]DISP_ABR!$D$335</f>
        <v>685</v>
      </c>
      <c r="X70" s="12">
        <f>[2]DISP_ABR!$E$335</f>
        <v>35</v>
      </c>
      <c r="Y70" s="12">
        <f>[2]DISP_ABR!$E$335</f>
        <v>35</v>
      </c>
      <c r="Z70" s="12" t="e">
        <f t="shared" ref="Z70:AB77" si="164">(Y70/$FQ$4)*100</f>
        <v>#DIV/0!</v>
      </c>
      <c r="AA70" s="12">
        <f>[2]DISP_ABR!$G$335</f>
        <v>0</v>
      </c>
      <c r="AB70" s="12" t="e">
        <f t="shared" si="164"/>
        <v>#DIV/0!</v>
      </c>
      <c r="AC70" s="12">
        <f>[2]DISP_ABR!$H$335</f>
        <v>0</v>
      </c>
      <c r="AD70" s="12" t="e">
        <f t="shared" si="161"/>
        <v>#DIV/0!</v>
      </c>
      <c r="AE70" s="25"/>
      <c r="AF70" s="12" t="e">
        <f t="shared" si="159"/>
        <v>#DIV/0!</v>
      </c>
      <c r="AG70" s="12" t="e">
        <f t="shared" ref="AG70:AG77" si="165">((V70-AE70)/$FQ$4)*100</f>
        <v>#DIV/0!</v>
      </c>
      <c r="AH70" s="27">
        <f t="shared" ref="AH70:AH73" si="166">IF((AND(W70=0,Y70=0)),0,(Y70+AE70)/(W70+Y70)*100)</f>
        <v>4.8611111111111116</v>
      </c>
      <c r="AI70" s="12" t="e">
        <f t="shared" si="163"/>
        <v>#DIV/0!</v>
      </c>
      <c r="AJ70" s="113">
        <f>[2]DISP_ABR!$M$335</f>
        <v>17877</v>
      </c>
      <c r="AK70" s="12">
        <f>[2]DISP_ABR!$O$335</f>
        <v>26.0978102189781</v>
      </c>
    </row>
    <row r="71" spans="20:37" x14ac:dyDescent="0.3">
      <c r="T71" s="25"/>
      <c r="U71" s="25" t="s">
        <v>77</v>
      </c>
      <c r="V71" s="12">
        <f>[2]DISP_ABR!$C$336</f>
        <v>720</v>
      </c>
      <c r="W71" s="12">
        <f>[2]DISP_ABR!$D$336</f>
        <v>698</v>
      </c>
      <c r="X71" s="12">
        <f>[2]DISP_ABR!$E$336</f>
        <v>22</v>
      </c>
      <c r="Y71" s="12">
        <f>[2]DISP_ABR!$E$336</f>
        <v>22</v>
      </c>
      <c r="Z71" s="12" t="e">
        <f t="shared" si="164"/>
        <v>#DIV/0!</v>
      </c>
      <c r="AA71" s="12">
        <f>[2]DISP_ABR!$G$336</f>
        <v>0</v>
      </c>
      <c r="AB71" s="12" t="e">
        <f t="shared" si="164"/>
        <v>#DIV/0!</v>
      </c>
      <c r="AC71" s="12">
        <f>[2]DISP_ABR!$H$336</f>
        <v>0</v>
      </c>
      <c r="AD71" s="12" t="e">
        <f t="shared" si="161"/>
        <v>#DIV/0!</v>
      </c>
      <c r="AE71" s="25"/>
      <c r="AF71" s="12" t="e">
        <f t="shared" si="159"/>
        <v>#DIV/0!</v>
      </c>
      <c r="AG71" s="12" t="e">
        <f t="shared" si="165"/>
        <v>#DIV/0!</v>
      </c>
      <c r="AH71" s="27">
        <f t="shared" si="166"/>
        <v>3.0555555555555554</v>
      </c>
      <c r="AI71" s="12" t="e">
        <f t="shared" si="163"/>
        <v>#DIV/0!</v>
      </c>
      <c r="AJ71" s="113">
        <f>[2]DISP_ABR!$M$336</f>
        <v>17949</v>
      </c>
      <c r="AK71" s="12">
        <f>[2]DISP_ABR!$O$336</f>
        <v>25.714899713467048</v>
      </c>
    </row>
    <row r="72" spans="20:37" x14ac:dyDescent="0.3">
      <c r="T72" s="25"/>
      <c r="U72" s="25" t="s">
        <v>78</v>
      </c>
      <c r="V72" s="12">
        <f>[2]DISP_ABR!$C$337</f>
        <v>720</v>
      </c>
      <c r="W72" s="12">
        <f>[2]DISP_ABR!$D$337</f>
        <v>701</v>
      </c>
      <c r="X72" s="12">
        <f>[2]DISP_ABR!$E$337</f>
        <v>19</v>
      </c>
      <c r="Y72" s="12">
        <f>[2]DISP_ABR!$E$337</f>
        <v>19</v>
      </c>
      <c r="Z72" s="12" t="e">
        <f t="shared" si="164"/>
        <v>#DIV/0!</v>
      </c>
      <c r="AA72" s="12">
        <f>[2]DISP_ABR!$G$337</f>
        <v>0</v>
      </c>
      <c r="AB72" s="12" t="e">
        <f t="shared" si="164"/>
        <v>#DIV/0!</v>
      </c>
      <c r="AC72" s="12">
        <f>[2]DISP_ABR!$H$337</f>
        <v>0</v>
      </c>
      <c r="AD72" s="12" t="e">
        <f t="shared" si="161"/>
        <v>#DIV/0!</v>
      </c>
      <c r="AE72" s="25"/>
      <c r="AF72" s="12" t="e">
        <f t="shared" si="159"/>
        <v>#DIV/0!</v>
      </c>
      <c r="AG72" s="12" t="e">
        <f t="shared" si="165"/>
        <v>#DIV/0!</v>
      </c>
      <c r="AH72" s="27">
        <f t="shared" si="166"/>
        <v>2.6388888888888888</v>
      </c>
      <c r="AI72" s="12" t="e">
        <f t="shared" si="163"/>
        <v>#DIV/0!</v>
      </c>
      <c r="AJ72" s="113">
        <f>[2]DISP_ABR!$M$337</f>
        <v>17634</v>
      </c>
      <c r="AK72" s="12">
        <f>[2]DISP_ABR!$O$337</f>
        <v>25.15549215406562</v>
      </c>
    </row>
    <row r="73" spans="20:37" x14ac:dyDescent="0.3">
      <c r="T73" s="25"/>
      <c r="U73" s="25" t="s">
        <v>79</v>
      </c>
      <c r="V73" s="12">
        <f>[2]DISP_ABR!$C$338</f>
        <v>720</v>
      </c>
      <c r="W73" s="12">
        <f>[2]DISP_ABR!$D$338</f>
        <v>688</v>
      </c>
      <c r="X73" s="12">
        <f>[2]DISP_ABR!$E$338</f>
        <v>32</v>
      </c>
      <c r="Y73" s="12">
        <f>[2]DISP_ABR!$E$338</f>
        <v>32</v>
      </c>
      <c r="Z73" s="12" t="e">
        <f t="shared" si="164"/>
        <v>#DIV/0!</v>
      </c>
      <c r="AA73" s="12">
        <f>[2]DISP_ABR!$G$338</f>
        <v>0</v>
      </c>
      <c r="AB73" s="12" t="e">
        <f t="shared" si="164"/>
        <v>#DIV/0!</v>
      </c>
      <c r="AC73" s="12">
        <f>[2]DISP_ABR!$H$338</f>
        <v>0</v>
      </c>
      <c r="AD73" s="12" t="e">
        <f t="shared" si="161"/>
        <v>#DIV/0!</v>
      </c>
      <c r="AE73" s="25"/>
      <c r="AF73" s="12" t="e">
        <f t="shared" si="159"/>
        <v>#DIV/0!</v>
      </c>
      <c r="AG73" s="12" t="e">
        <f t="shared" si="165"/>
        <v>#DIV/0!</v>
      </c>
      <c r="AH73" s="27">
        <f t="shared" si="166"/>
        <v>4.4444444444444446</v>
      </c>
      <c r="AI73" s="12" t="e">
        <f t="shared" si="163"/>
        <v>#DIV/0!</v>
      </c>
      <c r="AJ73" s="113">
        <f>[2]DISP_ABR!$M$338</f>
        <v>17174</v>
      </c>
      <c r="AK73" s="12">
        <f>[2]DISP_ABR!$O$338</f>
        <v>24.962209302325583</v>
      </c>
    </row>
    <row r="74" spans="20:37" x14ac:dyDescent="0.3">
      <c r="T74" s="70" t="s">
        <v>80</v>
      </c>
      <c r="U74" s="73" t="s">
        <v>69</v>
      </c>
      <c r="V74" s="12">
        <f>[2]DISP_ABR!$C$340</f>
        <v>7200</v>
      </c>
      <c r="W74" s="12">
        <f>[2]DISP_ABR!$D$340</f>
        <v>6803</v>
      </c>
      <c r="X74" s="12">
        <f>[2]DISP_ABR!$E$340</f>
        <v>397</v>
      </c>
      <c r="Y74" s="12">
        <f>[2]DISP_ABR!$E$340</f>
        <v>397</v>
      </c>
      <c r="Z74" s="12" t="e">
        <f t="shared" si="164"/>
        <v>#DIV/0!</v>
      </c>
      <c r="AA74" s="12">
        <f>[2]DISP_ABR!$G$340</f>
        <v>0</v>
      </c>
      <c r="AB74" s="12" t="e">
        <f t="shared" si="164"/>
        <v>#DIV/0!</v>
      </c>
      <c r="AC74" s="12">
        <f>[2]DISP_ABR!$H$340</f>
        <v>0</v>
      </c>
      <c r="AD74" s="12" t="e">
        <f t="shared" si="161"/>
        <v>#DIV/0!</v>
      </c>
      <c r="AE74" s="25"/>
      <c r="AF74" s="12" t="e">
        <f t="shared" si="159"/>
        <v>#DIV/0!</v>
      </c>
      <c r="AG74" s="12" t="e">
        <f t="shared" si="165"/>
        <v>#DIV/0!</v>
      </c>
      <c r="AH74" s="27">
        <f>IF((AND(W74=0,Y74=0)),0,(Y74+AE74)/(W74+Y74)*100)</f>
        <v>5.5138888888888893</v>
      </c>
      <c r="AI74" s="12" t="e">
        <f t="shared" si="163"/>
        <v>#DIV/0!</v>
      </c>
      <c r="AJ74" s="113">
        <f>[2]DISP_ABR!$M$339</f>
        <v>17214</v>
      </c>
      <c r="AK74" s="12">
        <f>[2]DISP_ABR!$O$339</f>
        <v>24.911722141823443</v>
      </c>
    </row>
    <row r="75" spans="20:37" x14ac:dyDescent="0.3">
      <c r="T75" s="25"/>
      <c r="U75" s="73" t="s">
        <v>71</v>
      </c>
      <c r="V75" s="12">
        <f>[2]DISP_ABR!$C$341</f>
        <v>720</v>
      </c>
      <c r="W75" s="12">
        <f>[2]DISP_ABR!$D$341</f>
        <v>709</v>
      </c>
      <c r="X75" s="12">
        <f>[2]DISP_ABR!$E$341</f>
        <v>11</v>
      </c>
      <c r="Y75" s="12">
        <f>[2]DISP_ABR!$E$341</f>
        <v>11</v>
      </c>
      <c r="Z75" s="12" t="e">
        <f t="shared" si="164"/>
        <v>#DIV/0!</v>
      </c>
      <c r="AA75" s="12">
        <f>[2]DISP_ABR!$G$341</f>
        <v>0</v>
      </c>
      <c r="AB75" s="12" t="e">
        <f t="shared" si="164"/>
        <v>#DIV/0!</v>
      </c>
      <c r="AC75" s="12">
        <f>[2]DISP_ABR!$H$341</f>
        <v>0</v>
      </c>
      <c r="AD75" s="12" t="e">
        <f t="shared" si="161"/>
        <v>#DIV/0!</v>
      </c>
      <c r="AE75" s="25"/>
      <c r="AF75" s="12" t="e">
        <f t="shared" si="159"/>
        <v>#DIV/0!</v>
      </c>
      <c r="AG75" s="12" t="e">
        <f t="shared" si="165"/>
        <v>#DIV/0!</v>
      </c>
      <c r="AH75" s="27">
        <f t="shared" ref="AH75:AH77" si="167">IF((AND(W75=0,Y75=0)),0,(Y75+AE75)/(W75+Y75)*100)</f>
        <v>1.5277777777777777</v>
      </c>
      <c r="AI75" s="12" t="e">
        <f t="shared" si="163"/>
        <v>#DIV/0!</v>
      </c>
      <c r="AJ75" s="113">
        <f>[2]DISP_ABR!$M$340</f>
        <v>173810</v>
      </c>
      <c r="AK75" s="12">
        <f>[2]DISP_ABR!$O$340</f>
        <v>25.549022490077906</v>
      </c>
    </row>
    <row r="76" spans="20:37" x14ac:dyDescent="0.3">
      <c r="T76" s="25"/>
      <c r="U76" s="73" t="s">
        <v>72</v>
      </c>
      <c r="V76" s="12">
        <f>[2]DISP_ABR!$C$342</f>
        <v>236</v>
      </c>
      <c r="W76" s="12">
        <f>[2]DISP_ABR!$D$342</f>
        <v>236</v>
      </c>
      <c r="X76" s="12">
        <f>[2]DISP_ABR!$E$342</f>
        <v>0</v>
      </c>
      <c r="Y76" s="12">
        <f>[2]DISP_ABR!$E$342</f>
        <v>0</v>
      </c>
      <c r="Z76" s="12" t="e">
        <f t="shared" si="164"/>
        <v>#DIV/0!</v>
      </c>
      <c r="AA76" s="12">
        <f>[2]DISP_ABR!$G$342</f>
        <v>484</v>
      </c>
      <c r="AB76" s="12" t="e">
        <f t="shared" si="164"/>
        <v>#DIV/0!</v>
      </c>
      <c r="AC76" s="12">
        <f>[2]DISP_ABR!$H$342</f>
        <v>0</v>
      </c>
      <c r="AD76" s="12" t="e">
        <f t="shared" si="161"/>
        <v>#DIV/0!</v>
      </c>
      <c r="AE76" s="25"/>
      <c r="AF76" s="12" t="e">
        <f t="shared" si="159"/>
        <v>#DIV/0!</v>
      </c>
      <c r="AG76" s="12" t="e">
        <f t="shared" si="165"/>
        <v>#DIV/0!</v>
      </c>
      <c r="AH76" s="27">
        <f t="shared" si="167"/>
        <v>0</v>
      </c>
      <c r="AI76" s="12" t="e">
        <f t="shared" si="163"/>
        <v>#DIV/0!</v>
      </c>
      <c r="AJ76" s="113">
        <f>[2]DISP_ABR!$M$341</f>
        <v>16935</v>
      </c>
      <c r="AK76" s="12">
        <f>[2]DISP_ABR!$O$341</f>
        <v>23.885754583921017</v>
      </c>
    </row>
    <row r="77" spans="20:37" x14ac:dyDescent="0.3">
      <c r="T77" s="25"/>
      <c r="U77" s="73" t="s">
        <v>73</v>
      </c>
      <c r="V77" s="12">
        <f>[2]DISP_ABR!$C$343</f>
        <v>720</v>
      </c>
      <c r="W77" s="12">
        <f>[2]DISP_ABR!$D$343</f>
        <v>719</v>
      </c>
      <c r="X77" s="12">
        <f>[2]DISP_ABR!$E$343</f>
        <v>1</v>
      </c>
      <c r="Y77" s="12">
        <f>[2]DISP_ABR!$E$343</f>
        <v>1</v>
      </c>
      <c r="Z77" s="12" t="e">
        <f t="shared" si="164"/>
        <v>#DIV/0!</v>
      </c>
      <c r="AA77" s="12">
        <f>[2]DISP_ABR!$G$343</f>
        <v>0</v>
      </c>
      <c r="AB77" s="12" t="e">
        <f t="shared" si="164"/>
        <v>#DIV/0!</v>
      </c>
      <c r="AC77" s="12">
        <f>[2]DISP_ABR!$H$343</f>
        <v>0</v>
      </c>
      <c r="AD77" s="12" t="e">
        <f t="shared" si="161"/>
        <v>#DIV/0!</v>
      </c>
      <c r="AE77" s="25"/>
      <c r="AF77" s="12" t="e">
        <f t="shared" si="159"/>
        <v>#DIV/0!</v>
      </c>
      <c r="AG77" s="12" t="e">
        <f t="shared" si="165"/>
        <v>#DIV/0!</v>
      </c>
      <c r="AH77" s="27">
        <f t="shared" si="167"/>
        <v>0.1388888888888889</v>
      </c>
      <c r="AI77" s="12" t="e">
        <f t="shared" si="163"/>
        <v>#DIV/0!</v>
      </c>
      <c r="AJ77" s="113">
        <f>[2]DISP_ABR!$M$342</f>
        <v>5873</v>
      </c>
      <c r="AK77" s="12">
        <f>[2]DISP_ABR!$O$342</f>
        <v>24.885593220338983</v>
      </c>
    </row>
    <row r="78" spans="20:37" x14ac:dyDescent="0.3">
      <c r="T78" s="25"/>
      <c r="U78" s="64" t="s">
        <v>37</v>
      </c>
      <c r="V78" s="31">
        <f>SUM(V64:V77)</f>
        <v>15356</v>
      </c>
      <c r="W78" s="31">
        <f>SUM(W64:W77)</f>
        <v>14579</v>
      </c>
      <c r="X78" s="32">
        <f ca="1">SUM(X64:X78)</f>
        <v>0</v>
      </c>
      <c r="Y78" s="31">
        <f>SUM(Y64:Y77)</f>
        <v>777</v>
      </c>
      <c r="Z78" s="32" t="e">
        <f>(Z64*AK64+Z65*AK65+Z66*AK66+Z67*AK67+Z68*AK68+Z69*AK69+Z70*AK70+Z71*AK71+Z72*AK72+Z73*AK73+Z74*AK74+Z75*AK75+Z76*AK76+Z77*AK77)/AK78</f>
        <v>#VALUE!</v>
      </c>
      <c r="AA78" s="31">
        <f>SUM(AA64:AA77)</f>
        <v>484</v>
      </c>
      <c r="AB78" s="32" t="e">
        <f>(AB64*AK64+AB65*AK65+AB66*AK66+AB67*AK67+AB68*AK68+AB69*AK69+AB70*AK70+AB71*AK71+AB72*AK72+AB73*AK73+AB74*AK74+AB75*AK75+AB76*AK76+AB77*AK77)/AK78</f>
        <v>#VALUE!</v>
      </c>
      <c r="AC78" s="32">
        <f>SUM(AC64:AC77)</f>
        <v>0</v>
      </c>
      <c r="AD78" s="32" t="e">
        <f>(AD64*AK64+AD65*AK65+AD66*AK66+AD67*AK67+AD68*AK68+AD69*AK69+AD70*AK70+AD71*AK71+AD72*AK72+AD73*AK73+AD74*AK74+AD75*AK75+AD76*AK76+AD77*AK77)/AK78</f>
        <v>#VALUE!</v>
      </c>
      <c r="AE78" s="31">
        <f>SUM(AE64:AE77)</f>
        <v>0</v>
      </c>
      <c r="AF78" s="32" t="e">
        <f>(AF64*AK64+AF65*AK65+AF66*AK66+AF67*AK67+AF68*AK68+AF69*AK69+AF70*AK70+AF71*AK71+AF72*AK72+AF73*AK73+AF74*AK74+AF75*AK75+AF76*AK76+AF77*AK77)/AK78</f>
        <v>#VALUE!</v>
      </c>
      <c r="AG78" s="34" t="e">
        <f>(AG64*AK64+AG65*AK65+AG66*AK66+AG67*AK67+AG68*AK68+AG69*AK69+AG70*AK70+AG71*AK71+AG72*AK72+AG73*AK73+AG74*AK74+AG75*AK75+AG76*AK76+AG77*AK77)/AK78</f>
        <v>#VALUE!</v>
      </c>
      <c r="AH78" s="34" t="e">
        <f>(AH64*AK64+AH65*AK65+AH66*AK66+AH67*AK67+AH68*AK68+AH69*AK69+AH70*AK70+AH71*AK71+AH72*AK72+AH73*AK73+AH74*AK74+AH75*AK75+AH76*AK76+AH77*AK77)/AK78</f>
        <v>#VALUE!</v>
      </c>
      <c r="AI78" s="34" t="e">
        <f>(AI64*AK64+AI65*AK65+AI66*AK66+AI67*AK67+AI68*AK68+AI69*AK69+AI70*AK70+AI71*AK71+AI72*AK72+AI73*AK73+AI74*AK74+AI75*AK75+AI76*AK76+AI77*AK77)/AK78</f>
        <v>#VALUE!</v>
      </c>
      <c r="AJ78" s="86">
        <f>SUM(AJ64:AJ77)</f>
        <v>370428</v>
      </c>
      <c r="AK78" s="38">
        <f>SUM(AK64:AK77)</f>
        <v>329.83157164354259</v>
      </c>
    </row>
  </sheetData>
  <mergeCells count="2">
    <mergeCell ref="A3:N3"/>
    <mergeCell ref="T3:A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0755-6D56-4ED6-B90E-6CB6D9110258}">
  <sheetPr>
    <tabColor rgb="FF92D050"/>
  </sheetPr>
  <dimension ref="A1:U79"/>
  <sheetViews>
    <sheetView topLeftCell="B2" zoomScale="82" workbookViewId="0">
      <selection activeCell="I80" sqref="I80"/>
    </sheetView>
  </sheetViews>
  <sheetFormatPr defaultColWidth="9.21875" defaultRowHeight="15" customHeight="1" x14ac:dyDescent="0.3"/>
  <cols>
    <col min="1" max="1" width="18.77734375" style="10" bestFit="1" customWidth="1"/>
    <col min="2" max="2" width="12.109375" style="10" bestFit="1" customWidth="1"/>
    <col min="3" max="3" width="11.33203125" style="10" customWidth="1"/>
    <col min="4" max="4" width="11.33203125" style="277" customWidth="1"/>
    <col min="5" max="5" width="10.33203125" style="10" bestFit="1" customWidth="1"/>
    <col min="6" max="6" width="11.33203125" style="10" customWidth="1"/>
    <col min="7" max="7" width="7" style="10" bestFit="1" customWidth="1"/>
    <col min="8" max="8" width="10.33203125" style="10" bestFit="1" customWidth="1"/>
    <col min="9" max="9" width="6.21875" style="10" bestFit="1" customWidth="1"/>
    <col min="10" max="10" width="9.33203125" style="10" customWidth="1"/>
    <col min="11" max="11" width="6.21875" style="10" bestFit="1" customWidth="1"/>
    <col min="12" max="12" width="9.33203125" style="10" customWidth="1"/>
    <col min="13" max="14" width="7.109375" style="10" bestFit="1" customWidth="1"/>
    <col min="15" max="15" width="7" style="10" bestFit="1" customWidth="1"/>
    <col min="16" max="16" width="7.77734375" style="277" bestFit="1" customWidth="1"/>
    <col min="17" max="17" width="15.77734375" style="10" bestFit="1" customWidth="1"/>
    <col min="18" max="18" width="9.44140625" style="10" bestFit="1" customWidth="1"/>
    <col min="19" max="23" width="9.21875" style="10"/>
    <col min="24" max="25" width="9.21875" style="10" bestFit="1" customWidth="1"/>
    <col min="26" max="16384" width="9.21875" style="10"/>
  </cols>
  <sheetData>
    <row r="1" spans="1:18" ht="15" hidden="1" customHeight="1" x14ac:dyDescent="0.3">
      <c r="A1" s="11" t="s">
        <v>85</v>
      </c>
      <c r="B1" s="10">
        <f>720+744+720</f>
        <v>2184</v>
      </c>
    </row>
    <row r="2" spans="1:18" ht="28.8" x14ac:dyDescent="0.3">
      <c r="A2" s="9" t="s">
        <v>86</v>
      </c>
      <c r="B2" s="10">
        <f>SUM('KPI_FY 23-24'!B4,'KPI_FY 23-24'!U4,'KPI_FY 23-24'!AN4,'KPI_FY 23-24'!BG4,'KPI_FY 23-24'!BZ4,'KPI_FY 23-24'!CS4,'KPI_FY 23-24'!DL4,'KPI_FY 23-24'!EE4,'KPI_FY 23-24'!EX4,'KPI_FY 23-24'!FQ4,'KPI_FY 23-24'!GJ4,'KPI_FY 23-24'!HC4)</f>
        <v>8784</v>
      </c>
    </row>
    <row r="3" spans="1:18" ht="39.6" x14ac:dyDescent="0.3">
      <c r="A3" s="153" t="s">
        <v>13</v>
      </c>
      <c r="B3" s="154" t="s">
        <v>14</v>
      </c>
      <c r="C3" s="154" t="s">
        <v>15</v>
      </c>
      <c r="D3" s="278" t="s">
        <v>16</v>
      </c>
      <c r="E3" s="154" t="s">
        <v>17</v>
      </c>
      <c r="F3" s="154" t="s">
        <v>18</v>
      </c>
      <c r="G3" s="154" t="s">
        <v>19</v>
      </c>
      <c r="H3" s="154" t="s">
        <v>20</v>
      </c>
      <c r="I3" s="154" t="s">
        <v>21</v>
      </c>
      <c r="J3" s="154" t="s">
        <v>22</v>
      </c>
      <c r="K3" s="154" t="s">
        <v>23</v>
      </c>
      <c r="L3" s="154" t="s">
        <v>24</v>
      </c>
      <c r="M3" s="154" t="s">
        <v>25</v>
      </c>
      <c r="N3" s="154" t="s">
        <v>26</v>
      </c>
      <c r="O3" s="154" t="s">
        <v>27</v>
      </c>
      <c r="P3" s="287" t="s">
        <v>28</v>
      </c>
      <c r="Q3" s="6" t="s">
        <v>100</v>
      </c>
      <c r="R3" s="155" t="s">
        <v>30</v>
      </c>
    </row>
    <row r="4" spans="1:18" ht="14.4" hidden="1" x14ac:dyDescent="0.3">
      <c r="A4" s="1"/>
      <c r="B4" s="2" t="s">
        <v>32</v>
      </c>
      <c r="C4" s="234">
        <f>SUM('KPI_FY 23-24'!C6,'KPI_FY 23-24'!V6,'KPI_FY 23-24'!AO6,'KPI_FY 23-24'!BH6,'KPI_FY 23-24'!CA6,'KPI_FY 23-24'!CT6,'KPI_FY 23-24'!DM6,'KPI_FY 23-24'!EF6,'KPI_FY 23-24'!EY6,'KPI_FY 23-24'!FR6,'KPI_FY 23-24'!GK6,'KPI_FY 23-24'!HD6)</f>
        <v>8045</v>
      </c>
      <c r="D4" s="279">
        <f>SUM('KPI_FY 23-24'!D6,'KPI_FY 23-24'!W6,'KPI_FY 23-24'!AP6,'KPI_FY 23-24'!BI6,'KPI_FY 23-24'!CB6,'KPI_FY 23-24'!CU6,'KPI_FY 23-24'!DN6,'KPI_FY 23-24'!EG6,'KPI_FY 23-24'!EZ6,'KPI_FY 23-24'!FS6,'KPI_FY 23-24'!GL6,'KPI_FY 23-24'!HE6)</f>
        <v>8004</v>
      </c>
      <c r="E4" s="234">
        <f>SUM('KPI_FY 23-24'!E6,'KPI_FY 23-24'!X6,'KPI_FY 23-24'!AQ6,'KPI_FY 23-24'!BJ6,'KPI_FY 23-24'!CC6,'KPI_FY 23-24'!CV6,'KPI_FY 23-24'!DO6,'KPI_FY 23-24'!EH6,'KPI_FY 23-24'!FA6,'KPI_FY 23-24'!FT6,'KPI_FY 23-24'!GM6,'KPI_FY 23-24'!HF6)</f>
        <v>41</v>
      </c>
      <c r="F4" s="234">
        <f>SUM('KPI_FY 23-24'!F6,'KPI_FY 23-24'!Y6,'KPI_FY 23-24'!AR6,'KPI_FY 23-24'!BK6,'KPI_FY 23-24'!CD6,'KPI_FY 23-24'!CW6,'KPI_FY 23-24'!DP6,'KPI_FY 23-24'!EI6,'KPI_FY 23-24'!FB6,'KPI_FY 23-24'!FU6,'KPI_FY 23-24'!GN6,'KPI_FY 23-24'!HG6)</f>
        <v>326</v>
      </c>
      <c r="G4" s="235">
        <f>(F4/$B$2)</f>
        <v>3.7112932604735881E-2</v>
      </c>
      <c r="H4" s="234">
        <f>SUM('KPI_FY 23-24'!H6,'KPI_FY 23-24'!AA6,'KPI_FY 23-24'!AT6,'KPI_FY 23-24'!BM6,'KPI_FY 23-24'!CF6,'KPI_FY 23-24'!CY6,'KPI_FY 23-24'!DR6,'KPI_FY 23-24'!EK6,'KPI_FY 23-24'!FD6,'KPI_FY 23-24'!FW6,'KPI_FY 23-24'!GP6,'KPI_FY 23-24'!HI6)</f>
        <v>378</v>
      </c>
      <c r="I4" s="235">
        <f>(H4/$B$2)</f>
        <v>4.3032786885245901E-2</v>
      </c>
      <c r="J4" s="234">
        <f>SUM('KPI_FY 23-24'!J6,'KPI_FY 23-24'!AC6,'KPI_FY 23-24'!AV6,'KPI_FY 23-24'!BO6,'KPI_FY 23-24'!CH6,'KPI_FY 23-24'!DA6,'KPI_FY 23-24'!DT6,'KPI_FY 23-24'!EM6,'KPI_FY 23-24'!FF6,'KPI_FY 23-24'!FY6,'KPI_FY 23-24'!GR6,'KPI_FY 23-24'!HK6)</f>
        <v>35</v>
      </c>
      <c r="K4" s="235">
        <f>(J4/$B$2)</f>
        <v>3.9845173041894357E-3</v>
      </c>
      <c r="L4" s="234">
        <f>SUM('KPI_FY 23-24'!L6,'KPI_FY 23-24'!AE6,'KPI_FY 23-24'!AX6,'KPI_FY 23-24'!BQ6,'KPI_FY 23-24'!CJ6,'KPI_FY 23-24'!DC6,'KPI_FY 23-24'!DV6,'KPI_FY 23-24'!EO6,'KPI_FY 23-24'!FH6,'KPI_FY 23-24'!GA6,'KPI_FY 23-24'!GT6,'KPI_FY 23-24'!HM6)</f>
        <v>113</v>
      </c>
      <c r="M4" s="253">
        <f>(C4/$B$2)</f>
        <v>0.9158697632058288</v>
      </c>
      <c r="N4" s="235">
        <f>((C4-L4)/$B$2)</f>
        <v>0.90300546448087426</v>
      </c>
      <c r="O4" s="254">
        <f>IF((AND(D4=0,F4=0)),0,(F4+L4)/(D4+F4+L4))</f>
        <v>5.1995736112756132E-2</v>
      </c>
      <c r="P4" s="288">
        <f>(Q4/($B$2*R4))</f>
        <v>0.79928492144808738</v>
      </c>
      <c r="Q4" s="156">
        <f>SUM('KPI_FY 23-24'!Q6,'KPI_FY 23-24'!AJ6,'KPI_FY 23-24'!BC6,'KPI_FY 23-24'!BV6,'KPI_FY 23-24'!CO6,'KPI_FY 23-24'!DH6,'KPI_FY 23-24'!EA6,'KPI_FY 23-24'!ET6,'KPI_FY 23-24'!FM6,'KPI_FY 23-24'!GF6,'KPI_FY 23-24'!GY6,'KPI_FY 23-24'!HR6)</f>
        <v>1123347</v>
      </c>
      <c r="R4" s="157">
        <v>160</v>
      </c>
    </row>
    <row r="5" spans="1:18" ht="14.4" hidden="1" x14ac:dyDescent="0.3">
      <c r="A5" s="1"/>
      <c r="B5" s="2" t="s">
        <v>34</v>
      </c>
      <c r="C5" s="234">
        <f>SUM('KPI_FY 23-24'!C7,'KPI_FY 23-24'!V7,'KPI_FY 23-24'!AO7,'KPI_FY 23-24'!BH7,'KPI_FY 23-24'!CA7,'KPI_FY 23-24'!CT7,'KPI_FY 23-24'!DM7,'KPI_FY 23-24'!EF7,'KPI_FY 23-24'!EY7,'KPI_FY 23-24'!FR7,'KPI_FY 23-24'!GK7,'KPI_FY 23-24'!HD7)</f>
        <v>6740</v>
      </c>
      <c r="D5" s="279">
        <f>SUM('KPI_FY 23-24'!D7,'KPI_FY 23-24'!W7,'KPI_FY 23-24'!AP7,'KPI_FY 23-24'!BI7,'KPI_FY 23-24'!CB7,'KPI_FY 23-24'!CU7,'KPI_FY 23-24'!DN7,'KPI_FY 23-24'!EG7,'KPI_FY 23-24'!EZ7,'KPI_FY 23-24'!FS7,'KPI_FY 23-24'!GL7,'KPI_FY 23-24'!HE7)</f>
        <v>6686</v>
      </c>
      <c r="E5" s="234">
        <f>SUM('KPI_FY 23-24'!E7,'KPI_FY 23-24'!X7,'KPI_FY 23-24'!AQ7,'KPI_FY 23-24'!BJ7,'KPI_FY 23-24'!CC7,'KPI_FY 23-24'!CV7,'KPI_FY 23-24'!DO7,'KPI_FY 23-24'!EH7,'KPI_FY 23-24'!FA7,'KPI_FY 23-24'!FT7,'KPI_FY 23-24'!GM7,'KPI_FY 23-24'!HF7)</f>
        <v>54</v>
      </c>
      <c r="F5" s="234">
        <f>SUM('KPI_FY 23-24'!F7,'KPI_FY 23-24'!Y7,'KPI_FY 23-24'!AR7,'KPI_FY 23-24'!BK7,'KPI_FY 23-24'!CD7,'KPI_FY 23-24'!CW7,'KPI_FY 23-24'!DP7,'KPI_FY 23-24'!EI7,'KPI_FY 23-24'!FB7,'KPI_FY 23-24'!FU7,'KPI_FY 23-24'!GN7,'KPI_FY 23-24'!HG7)</f>
        <v>886</v>
      </c>
      <c r="G5" s="235">
        <f t="shared" ref="G5:G9" si="0">(F5/$B$2)</f>
        <v>0.10086520947176685</v>
      </c>
      <c r="H5" s="234">
        <f>SUM('KPI_FY 23-24'!H7,'KPI_FY 23-24'!AA7,'KPI_FY 23-24'!AT7,'KPI_FY 23-24'!BM7,'KPI_FY 23-24'!CF7,'KPI_FY 23-24'!CY7,'KPI_FY 23-24'!DR7,'KPI_FY 23-24'!EK7,'KPI_FY 23-24'!FD7,'KPI_FY 23-24'!FW7,'KPI_FY 23-24'!GP7,'KPI_FY 23-24'!HI7)</f>
        <v>387</v>
      </c>
      <c r="I5" s="235">
        <f t="shared" ref="I5:I9" si="1">(H5/$B$2)</f>
        <v>4.4057377049180328E-2</v>
      </c>
      <c r="J5" s="234">
        <f>SUM('KPI_FY 23-24'!J7,'KPI_FY 23-24'!AC7,'KPI_FY 23-24'!AV7,'KPI_FY 23-24'!BO7,'KPI_FY 23-24'!CH7,'KPI_FY 23-24'!DA7,'KPI_FY 23-24'!DT7,'KPI_FY 23-24'!EM7,'KPI_FY 23-24'!FF7,'KPI_FY 23-24'!FY7,'KPI_FY 23-24'!GR7,'KPI_FY 23-24'!HK7)</f>
        <v>27</v>
      </c>
      <c r="K5" s="235">
        <f t="shared" ref="K5:K9" si="2">(J5/$B$2)</f>
        <v>3.0737704918032786E-3</v>
      </c>
      <c r="L5" s="234">
        <f>SUM('KPI_FY 23-24'!L7,'KPI_FY 23-24'!AE7,'KPI_FY 23-24'!AX7,'KPI_FY 23-24'!BQ7,'KPI_FY 23-24'!CJ7,'KPI_FY 23-24'!DC7,'KPI_FY 23-24'!DV7,'KPI_FY 23-24'!EO7,'KPI_FY 23-24'!FH7,'KPI_FY 23-24'!GA7,'KPI_FY 23-24'!GT7,'KPI_FY 23-24'!HM7)</f>
        <v>151</v>
      </c>
      <c r="M5" s="253">
        <f t="shared" ref="M5:M9" si="3">(C5/$B$2)</f>
        <v>0.76730418943533696</v>
      </c>
      <c r="N5" s="235">
        <f t="shared" ref="N5:N9" si="4">((C5-L5)/$B$2)</f>
        <v>0.75011384335154829</v>
      </c>
      <c r="O5" s="254">
        <f t="shared" ref="O5:O9" si="5">IF((AND(D5=0,F5=0)),0,(F5+L5)/(D5+F5+L5))</f>
        <v>0.1342742457594199</v>
      </c>
      <c r="P5" s="288">
        <f t="shared" ref="P5:P9" si="6">(Q5/($B$2*R5))</f>
        <v>0.61710306618093502</v>
      </c>
      <c r="Q5" s="156">
        <f>SUM('KPI_FY 23-24'!Q7,'KPI_FY 23-24'!AJ7,'KPI_FY 23-24'!BC7,'KPI_FY 23-24'!BV7,'KPI_FY 23-24'!CO7,'KPI_FY 23-24'!DH7,'KPI_FY 23-24'!EA7,'KPI_FY 23-24'!ET7,'KPI_FY 23-24'!FM7,'KPI_FY 23-24'!GF7,'KPI_FY 23-24'!GY7,'KPI_FY 23-24'!HR7)</f>
        <v>325238</v>
      </c>
      <c r="R5" s="157">
        <v>60</v>
      </c>
    </row>
    <row r="6" spans="1:18" ht="14.4" hidden="1" x14ac:dyDescent="0.3">
      <c r="A6" s="2"/>
      <c r="B6" s="2" t="s">
        <v>35</v>
      </c>
      <c r="C6" s="234">
        <f>SUM('KPI_FY 23-24'!C8,'KPI_FY 23-24'!V8,'KPI_FY 23-24'!AO8,'KPI_FY 23-24'!BH8,'KPI_FY 23-24'!CA8,'KPI_FY 23-24'!CT8,'KPI_FY 23-24'!DM8,'KPI_FY 23-24'!EF8,'KPI_FY 23-24'!EY8,'KPI_FY 23-24'!FR8,'KPI_FY 23-24'!GK8,'KPI_FY 23-24'!HD8)</f>
        <v>7489</v>
      </c>
      <c r="D6" s="279">
        <f>SUM('KPI_FY 23-24'!D8,'KPI_FY 23-24'!W8,'KPI_FY 23-24'!AP8,'KPI_FY 23-24'!BI8,'KPI_FY 23-24'!CB8,'KPI_FY 23-24'!CU8,'KPI_FY 23-24'!DN8,'KPI_FY 23-24'!EG8,'KPI_FY 23-24'!EZ8,'KPI_FY 23-24'!FS8,'KPI_FY 23-24'!GL8,'KPI_FY 23-24'!HE8)</f>
        <v>7418</v>
      </c>
      <c r="E6" s="234">
        <f>SUM('KPI_FY 23-24'!E8,'KPI_FY 23-24'!X8,'KPI_FY 23-24'!AQ8,'KPI_FY 23-24'!BJ8,'KPI_FY 23-24'!CC8,'KPI_FY 23-24'!CV8,'KPI_FY 23-24'!DO8,'KPI_FY 23-24'!EH8,'KPI_FY 23-24'!FA8,'KPI_FY 23-24'!FT8,'KPI_FY 23-24'!GM8,'KPI_FY 23-24'!HF8)</f>
        <v>71</v>
      </c>
      <c r="F6" s="234">
        <f>SUM('KPI_FY 23-24'!F8,'KPI_FY 23-24'!Y8,'KPI_FY 23-24'!AR8,'KPI_FY 23-24'!BK8,'KPI_FY 23-24'!CD8,'KPI_FY 23-24'!CW8,'KPI_FY 23-24'!DP8,'KPI_FY 23-24'!EI8,'KPI_FY 23-24'!FB8,'KPI_FY 23-24'!FU8,'KPI_FY 23-24'!GN8,'KPI_FY 23-24'!HG8)</f>
        <v>1181</v>
      </c>
      <c r="G6" s="235">
        <f t="shared" si="0"/>
        <v>0.13444899817850636</v>
      </c>
      <c r="H6" s="234">
        <f>SUM('KPI_FY 23-24'!H8,'KPI_FY 23-24'!AA8,'KPI_FY 23-24'!AT8,'KPI_FY 23-24'!BM8,'KPI_FY 23-24'!CF8,'KPI_FY 23-24'!CY8,'KPI_FY 23-24'!DR8,'KPI_FY 23-24'!EK8,'KPI_FY 23-24'!FD8,'KPI_FY 23-24'!FW8,'KPI_FY 23-24'!GP8,'KPI_FY 23-24'!HI8)</f>
        <v>0</v>
      </c>
      <c r="I6" s="235">
        <f t="shared" si="1"/>
        <v>0</v>
      </c>
      <c r="J6" s="234">
        <f>SUM('KPI_FY 23-24'!J8,'KPI_FY 23-24'!AC8,'KPI_FY 23-24'!AV8,'KPI_FY 23-24'!BO8,'KPI_FY 23-24'!CH8,'KPI_FY 23-24'!DA8,'KPI_FY 23-24'!DT8,'KPI_FY 23-24'!EM8,'KPI_FY 23-24'!FF8,'KPI_FY 23-24'!FY8,'KPI_FY 23-24'!GR8,'KPI_FY 23-24'!HK8)</f>
        <v>114</v>
      </c>
      <c r="K6" s="235">
        <f t="shared" si="2"/>
        <v>1.2978142076502733E-2</v>
      </c>
      <c r="L6" s="234">
        <f>SUM('KPI_FY 23-24'!L8,'KPI_FY 23-24'!AE8,'KPI_FY 23-24'!AX8,'KPI_FY 23-24'!BQ8,'KPI_FY 23-24'!CJ8,'KPI_FY 23-24'!DC8,'KPI_FY 23-24'!DV8,'KPI_FY 23-24'!EO8,'KPI_FY 23-24'!FH8,'KPI_FY 23-24'!GA8,'KPI_FY 23-24'!GT8,'KPI_FY 23-24'!HM8)</f>
        <v>147</v>
      </c>
      <c r="M6" s="253">
        <f t="shared" si="3"/>
        <v>0.85257285974499086</v>
      </c>
      <c r="N6" s="235">
        <f t="shared" si="4"/>
        <v>0.83583788706739526</v>
      </c>
      <c r="O6" s="254">
        <f t="shared" si="5"/>
        <v>0.15184084152755545</v>
      </c>
      <c r="P6" s="288">
        <f t="shared" si="6"/>
        <v>0.6871627390710382</v>
      </c>
      <c r="Q6" s="156">
        <f>SUM('KPI_FY 23-24'!Q8,'KPI_FY 23-24'!AJ8,'KPI_FY 23-24'!BC8,'KPI_FY 23-24'!BV8,'KPI_FY 23-24'!CO8,'KPI_FY 23-24'!DH8,'KPI_FY 23-24'!EA8,'KPI_FY 23-24'!ET8,'KPI_FY 23-24'!FM8,'KPI_FY 23-24'!GF8,'KPI_FY 23-24'!GY8,'KPI_FY 23-24'!HR8)</f>
        <v>965766</v>
      </c>
      <c r="R6" s="157">
        <v>160</v>
      </c>
    </row>
    <row r="7" spans="1:18" ht="14.4" hidden="1" x14ac:dyDescent="0.3">
      <c r="A7" s="3"/>
      <c r="B7" s="2" t="s">
        <v>36</v>
      </c>
      <c r="C7" s="234">
        <f>SUM('KPI_FY 23-24'!C9,'KPI_FY 23-24'!V9,'KPI_FY 23-24'!AO9,'KPI_FY 23-24'!BH9,'KPI_FY 23-24'!CA9,'KPI_FY 23-24'!CT9,'KPI_FY 23-24'!DM9,'KPI_FY 23-24'!EF9,'KPI_FY 23-24'!EY9,'KPI_FY 23-24'!FR9,'KPI_FY 23-24'!GK9,'KPI_FY 23-24'!HD9)</f>
        <v>5218</v>
      </c>
      <c r="D7" s="279">
        <f>SUM('KPI_FY 23-24'!D9,'KPI_FY 23-24'!W9,'KPI_FY 23-24'!AP9,'KPI_FY 23-24'!BI9,'KPI_FY 23-24'!CB9,'KPI_FY 23-24'!CU9,'KPI_FY 23-24'!DN9,'KPI_FY 23-24'!EG9,'KPI_FY 23-24'!EZ9,'KPI_FY 23-24'!FS9,'KPI_FY 23-24'!GL9,'KPI_FY 23-24'!HE9)</f>
        <v>5182</v>
      </c>
      <c r="E7" s="234">
        <f>SUM('KPI_FY 23-24'!E9,'KPI_FY 23-24'!X9,'KPI_FY 23-24'!AQ9,'KPI_FY 23-24'!BJ9,'KPI_FY 23-24'!CC9,'KPI_FY 23-24'!CV9,'KPI_FY 23-24'!DO9,'KPI_FY 23-24'!EH9,'KPI_FY 23-24'!FA9,'KPI_FY 23-24'!FT9,'KPI_FY 23-24'!GM9,'KPI_FY 23-24'!HF9)</f>
        <v>36</v>
      </c>
      <c r="F7" s="234">
        <f>SUM('KPI_FY 23-24'!F9,'KPI_FY 23-24'!Y9,'KPI_FY 23-24'!AR9,'KPI_FY 23-24'!BK9,'KPI_FY 23-24'!CD9,'KPI_FY 23-24'!CW9,'KPI_FY 23-24'!DP9,'KPI_FY 23-24'!EI9,'KPI_FY 23-24'!FB9,'KPI_FY 23-24'!FU9,'KPI_FY 23-24'!GN9,'KPI_FY 23-24'!HG9)</f>
        <v>2738</v>
      </c>
      <c r="G7" s="235">
        <f t="shared" si="0"/>
        <v>0.31170309653916212</v>
      </c>
      <c r="H7" s="234">
        <f>SUM('KPI_FY 23-24'!H9,'KPI_FY 23-24'!AA9,'KPI_FY 23-24'!AT9,'KPI_FY 23-24'!BM9,'KPI_FY 23-24'!CF9,'KPI_FY 23-24'!CY9,'KPI_FY 23-24'!DR9,'KPI_FY 23-24'!EK9,'KPI_FY 23-24'!FD9,'KPI_FY 23-24'!FW9,'KPI_FY 23-24'!GP9,'KPI_FY 23-24'!HI9)</f>
        <v>0</v>
      </c>
      <c r="I7" s="235">
        <f t="shared" si="1"/>
        <v>0</v>
      </c>
      <c r="J7" s="234">
        <f>SUM('KPI_FY 23-24'!J9,'KPI_FY 23-24'!AC9,'KPI_FY 23-24'!AV9,'KPI_FY 23-24'!BO9,'KPI_FY 23-24'!CH9,'KPI_FY 23-24'!DA9,'KPI_FY 23-24'!DT9,'KPI_FY 23-24'!EM9,'KPI_FY 23-24'!FF9,'KPI_FY 23-24'!FY9,'KPI_FY 23-24'!GR9,'KPI_FY 23-24'!HK9)</f>
        <v>84</v>
      </c>
      <c r="K7" s="235">
        <f t="shared" si="2"/>
        <v>9.562841530054645E-3</v>
      </c>
      <c r="L7" s="234">
        <f>SUM('KPI_FY 23-24'!L9,'KPI_FY 23-24'!AE9,'KPI_FY 23-24'!AX9,'KPI_FY 23-24'!BQ9,'KPI_FY 23-24'!CJ9,'KPI_FY 23-24'!DC9,'KPI_FY 23-24'!DV9,'KPI_FY 23-24'!EO9,'KPI_FY 23-24'!FH9,'KPI_FY 23-24'!GA9,'KPI_FY 23-24'!GT9,'KPI_FY 23-24'!HM9)</f>
        <v>20</v>
      </c>
      <c r="M7" s="253">
        <f t="shared" si="3"/>
        <v>0.59403460837887068</v>
      </c>
      <c r="N7" s="235">
        <f t="shared" si="4"/>
        <v>0.59175774134790526</v>
      </c>
      <c r="O7" s="254">
        <f t="shared" si="5"/>
        <v>0.34735516372795971</v>
      </c>
      <c r="P7" s="288">
        <f t="shared" si="6"/>
        <v>0.45516848816029143</v>
      </c>
      <c r="Q7" s="156">
        <f>SUM('KPI_FY 23-24'!Q9,'KPI_FY 23-24'!AJ9,'KPI_FY 23-24'!BC9,'KPI_FY 23-24'!BV9,'KPI_FY 23-24'!CO9,'KPI_FY 23-24'!DH9,'KPI_FY 23-24'!EA9,'KPI_FY 23-24'!ET9,'KPI_FY 23-24'!FM9,'KPI_FY 23-24'!GF9,'KPI_FY 23-24'!GY9,'KPI_FY 23-24'!HR9)</f>
        <v>239892</v>
      </c>
      <c r="R7" s="157">
        <v>60</v>
      </c>
    </row>
    <row r="8" spans="1:18" ht="14.4" hidden="1" x14ac:dyDescent="0.3">
      <c r="A8" s="1" t="s">
        <v>31</v>
      </c>
      <c r="B8" s="2">
        <v>7</v>
      </c>
      <c r="C8" s="234">
        <f>SUM('KPI_FY 23-24'!C10,'KPI_FY 23-24'!V10,'KPI_FY 23-24'!AO10,'KPI_FY 23-24'!BH10,'KPI_FY 23-24'!CA10,'KPI_FY 23-24'!CT10,'KPI_FY 23-24'!DM10,'KPI_FY 23-24'!EF10,'KPI_FY 23-24'!EY10,'KPI_FY 23-24'!FR10,'KPI_FY 23-24'!GK10,'KPI_FY 23-24'!HD10)</f>
        <v>3099</v>
      </c>
      <c r="D8" s="279">
        <f>SUM('KPI_FY 23-24'!D10,'KPI_FY 23-24'!W10,'KPI_FY 23-24'!AP10,'KPI_FY 23-24'!BI10,'KPI_FY 23-24'!CB10,'KPI_FY 23-24'!CU10,'KPI_FY 23-24'!DN10,'KPI_FY 23-24'!EG10,'KPI_FY 23-24'!EZ10,'KPI_FY 23-24'!FS10,'KPI_FY 23-24'!GL10,'KPI_FY 23-24'!HE10)</f>
        <v>2684</v>
      </c>
      <c r="E8" s="234">
        <f>SUM('KPI_FY 23-24'!E10,'KPI_FY 23-24'!X10,'KPI_FY 23-24'!AQ10,'KPI_FY 23-24'!BJ10,'KPI_FY 23-24'!CC10,'KPI_FY 23-24'!CV10,'KPI_FY 23-24'!DO10,'KPI_FY 23-24'!EH10,'KPI_FY 23-24'!FA10,'KPI_FY 23-24'!FT10,'KPI_FY 23-24'!GM10,'KPI_FY 23-24'!HF10)</f>
        <v>415</v>
      </c>
      <c r="F8" s="234">
        <f>SUM('KPI_FY 23-24'!F10,'KPI_FY 23-24'!Y10,'KPI_FY 23-24'!AR10,'KPI_FY 23-24'!BK10,'KPI_FY 23-24'!CD10,'KPI_FY 23-24'!CW10,'KPI_FY 23-24'!DP10,'KPI_FY 23-24'!EI10,'KPI_FY 23-24'!FB10,'KPI_FY 23-24'!FU10,'KPI_FY 23-24'!GN10,'KPI_FY 23-24'!HG10)</f>
        <v>2617</v>
      </c>
      <c r="G8" s="235">
        <f t="shared" si="0"/>
        <v>0.29792805100182151</v>
      </c>
      <c r="H8" s="234">
        <f>SUM('KPI_FY 23-24'!H10,'KPI_FY 23-24'!AA10,'KPI_FY 23-24'!AT10,'KPI_FY 23-24'!BM10,'KPI_FY 23-24'!CF10,'KPI_FY 23-24'!CY10,'KPI_FY 23-24'!DR10,'KPI_FY 23-24'!EK10,'KPI_FY 23-24'!FD10,'KPI_FY 23-24'!FW10,'KPI_FY 23-24'!GP10,'KPI_FY 23-24'!HI10)</f>
        <v>2861</v>
      </c>
      <c r="I8" s="235">
        <f t="shared" si="1"/>
        <v>0.32570582877959925</v>
      </c>
      <c r="J8" s="234">
        <f>SUM('KPI_FY 23-24'!J10,'KPI_FY 23-24'!AC10,'KPI_FY 23-24'!AV10,'KPI_FY 23-24'!BO10,'KPI_FY 23-24'!CH10,'KPI_FY 23-24'!DA10,'KPI_FY 23-24'!DT10,'KPI_FY 23-24'!EM10,'KPI_FY 23-24'!FF10,'KPI_FY 23-24'!FY10,'KPI_FY 23-24'!GR10,'KPI_FY 23-24'!HK10)</f>
        <v>207</v>
      </c>
      <c r="K8" s="235">
        <f t="shared" si="2"/>
        <v>2.3565573770491802E-2</v>
      </c>
      <c r="L8" s="234">
        <f>SUM('KPI_FY 23-24'!L10,'KPI_FY 23-24'!AE10,'KPI_FY 23-24'!AX10,'KPI_FY 23-24'!BQ10,'KPI_FY 23-24'!CJ10,'KPI_FY 23-24'!DC10,'KPI_FY 23-24'!DV10,'KPI_FY 23-24'!EO10,'KPI_FY 23-24'!FH10,'KPI_FY 23-24'!GA10,'KPI_FY 23-24'!GT10,'KPI_FY 23-24'!HM10)</f>
        <v>192</v>
      </c>
      <c r="M8" s="253">
        <f t="shared" si="3"/>
        <v>0.35280054644808745</v>
      </c>
      <c r="N8" s="235">
        <f t="shared" si="4"/>
        <v>0.33094262295081966</v>
      </c>
      <c r="O8" s="254">
        <f t="shared" si="5"/>
        <v>0.51137811760422358</v>
      </c>
      <c r="P8" s="288">
        <f t="shared" si="6"/>
        <v>0.19308515482695809</v>
      </c>
      <c r="Q8" s="156">
        <f>SUM('KPI_FY 23-24'!Q10,'KPI_FY 23-24'!AJ10,'KPI_FY 23-24'!BC10,'KPI_FY 23-24'!BV10,'KPI_FY 23-24'!CO10,'KPI_FY 23-24'!DH10,'KPI_FY 23-24'!EA10,'KPI_FY 23-24'!ET10,'KPI_FY 23-24'!FM10,'KPI_FY 23-24'!GF10,'KPI_FY 23-24'!GY10,'KPI_FY 23-24'!HR10)</f>
        <v>169606</v>
      </c>
      <c r="R8" s="157">
        <v>100</v>
      </c>
    </row>
    <row r="9" spans="1:18" ht="14.4" hidden="1" x14ac:dyDescent="0.3">
      <c r="A9" s="1" t="s">
        <v>33</v>
      </c>
      <c r="B9" s="2">
        <v>9</v>
      </c>
      <c r="C9" s="234">
        <f>SUM('KPI_FY 23-24'!C11,'KPI_FY 23-24'!V11,'KPI_FY 23-24'!AO11,'KPI_FY 23-24'!BH11,'KPI_FY 23-24'!CA11,'KPI_FY 23-24'!CT11,'KPI_FY 23-24'!DM11,'KPI_FY 23-24'!EF11,'KPI_FY 23-24'!EY11,'KPI_FY 23-24'!FR11,'KPI_FY 23-24'!GK11,'KPI_FY 23-24'!HD11)</f>
        <v>7148</v>
      </c>
      <c r="D9" s="279">
        <f>SUM('KPI_FY 23-24'!D11,'KPI_FY 23-24'!W11,'KPI_FY 23-24'!AP11,'KPI_FY 23-24'!BI11,'KPI_FY 23-24'!CB11,'KPI_FY 23-24'!CU11,'KPI_FY 23-24'!DN11,'KPI_FY 23-24'!EG11,'KPI_FY 23-24'!EZ11,'KPI_FY 23-24'!FS11,'KPI_FY 23-24'!GL11,'KPI_FY 23-24'!HE11)</f>
        <v>7066</v>
      </c>
      <c r="E9" s="234">
        <f>SUM('KPI_FY 23-24'!E11,'KPI_FY 23-24'!X11,'KPI_FY 23-24'!AQ11,'KPI_FY 23-24'!BJ11,'KPI_FY 23-24'!CC11,'KPI_FY 23-24'!CV11,'KPI_FY 23-24'!DO11,'KPI_FY 23-24'!EH11,'KPI_FY 23-24'!FA11,'KPI_FY 23-24'!FT11,'KPI_FY 23-24'!GM11,'KPI_FY 23-24'!HF11)</f>
        <v>82</v>
      </c>
      <c r="F9" s="234">
        <f>SUM('KPI_FY 23-24'!F11,'KPI_FY 23-24'!Y11,'KPI_FY 23-24'!AR11,'KPI_FY 23-24'!BK11,'KPI_FY 23-24'!CD11,'KPI_FY 23-24'!CW11,'KPI_FY 23-24'!DP11,'KPI_FY 23-24'!EI11,'KPI_FY 23-24'!FB11,'KPI_FY 23-24'!FU11,'KPI_FY 23-24'!GN11,'KPI_FY 23-24'!HG11)</f>
        <v>1490</v>
      </c>
      <c r="G9" s="235">
        <f t="shared" si="0"/>
        <v>0.16962659380692169</v>
      </c>
      <c r="H9" s="234">
        <f>SUM('KPI_FY 23-24'!H11,'KPI_FY 23-24'!AA11,'KPI_FY 23-24'!AT11,'KPI_FY 23-24'!BM11,'KPI_FY 23-24'!CF11,'KPI_FY 23-24'!CY11,'KPI_FY 23-24'!DR11,'KPI_FY 23-24'!EK11,'KPI_FY 23-24'!FD11,'KPI_FY 23-24'!FW11,'KPI_FY 23-24'!GP11,'KPI_FY 23-24'!HI11)</f>
        <v>0</v>
      </c>
      <c r="I9" s="235">
        <f t="shared" si="1"/>
        <v>0</v>
      </c>
      <c r="J9" s="234">
        <f>SUM('KPI_FY 23-24'!J11,'KPI_FY 23-24'!AC11,'KPI_FY 23-24'!AV11,'KPI_FY 23-24'!BO11,'KPI_FY 23-24'!CH11,'KPI_FY 23-24'!DA11,'KPI_FY 23-24'!DT11,'KPI_FY 23-24'!EM11,'KPI_FY 23-24'!FF11,'KPI_FY 23-24'!FY11,'KPI_FY 23-24'!GR11,'KPI_FY 23-24'!HK11)</f>
        <v>146</v>
      </c>
      <c r="K9" s="235">
        <f t="shared" si="2"/>
        <v>1.6621129326047358E-2</v>
      </c>
      <c r="L9" s="234">
        <f>SUM('KPI_FY 23-24'!L11,'KPI_FY 23-24'!AE11,'KPI_FY 23-24'!AX11,'KPI_FY 23-24'!BQ11,'KPI_FY 23-24'!CJ11,'KPI_FY 23-24'!DC11,'KPI_FY 23-24'!DV11,'KPI_FY 23-24'!EO11,'KPI_FY 23-24'!FH11,'KPI_FY 23-24'!GA11,'KPI_FY 23-24'!GT11,'KPI_FY 23-24'!HM11)</f>
        <v>411</v>
      </c>
      <c r="M9" s="253">
        <f t="shared" si="3"/>
        <v>0.813752276867031</v>
      </c>
      <c r="N9" s="235">
        <f t="shared" si="4"/>
        <v>0.76696265938069219</v>
      </c>
      <c r="O9" s="254">
        <f t="shared" si="5"/>
        <v>0.21199955391992864</v>
      </c>
      <c r="P9" s="288">
        <f t="shared" si="6"/>
        <v>0.5846812386156649</v>
      </c>
      <c r="Q9" s="156">
        <f>SUM('KPI_FY 23-24'!Q11,'KPI_FY 23-24'!AJ11,'KPI_FY 23-24'!BC11,'KPI_FY 23-24'!BV11,'KPI_FY 23-24'!CO11,'KPI_FY 23-24'!DH11,'KPI_FY 23-24'!EA11,'KPI_FY 23-24'!ET11,'KPI_FY 23-24'!FM11,'KPI_FY 23-24'!GF11,'KPI_FY 23-24'!GY11,'KPI_FY 23-24'!HR11)</f>
        <v>513584</v>
      </c>
      <c r="R9" s="157">
        <v>100</v>
      </c>
    </row>
    <row r="10" spans="1:18" ht="14.4" hidden="1" x14ac:dyDescent="0.3">
      <c r="A10" s="2"/>
      <c r="B10" s="226" t="s">
        <v>37</v>
      </c>
      <c r="C10" s="165">
        <f>SUM(C4:C9)</f>
        <v>37739</v>
      </c>
      <c r="D10" s="280">
        <f t="shared" ref="D10:F10" si="7">SUM(D4:D9)</f>
        <v>37040</v>
      </c>
      <c r="E10" s="165">
        <f t="shared" si="7"/>
        <v>699</v>
      </c>
      <c r="F10" s="165">
        <f t="shared" si="7"/>
        <v>9238</v>
      </c>
      <c r="G10" s="227">
        <f>(G4*R4+G5*R5+G6*R6+G7*R7+G8*R8+G9*R9)/R10</f>
        <v>0.15462417463570127</v>
      </c>
      <c r="H10" s="165">
        <f t="shared" ref="H10:L10" si="8">SUM(H4:H9)</f>
        <v>3626</v>
      </c>
      <c r="I10" s="227">
        <f>(I4*$R4+I5*$R5+I6*$R6+I7*$R7+I8*$R8+I9*$R9)/$R10</f>
        <v>6.5780111566484514E-2</v>
      </c>
      <c r="J10" s="165">
        <f t="shared" ref="J10" si="9">SUM(J4:J9)</f>
        <v>613</v>
      </c>
      <c r="K10" s="227">
        <f>(K4*$R4+K5*$R5+K6*$R6+K7*$R7+K8*$R8+K9*$R9)/$R10</f>
        <v>1.1704519581056467E-2</v>
      </c>
      <c r="L10" s="165">
        <f t="shared" si="8"/>
        <v>1034</v>
      </c>
      <c r="M10" s="227">
        <f>(M4*$R4+M5*$R5+M6*$R6+M7*$R7+M8*$R8+M9*$R9)/$R10</f>
        <v>0.7520100466757742</v>
      </c>
      <c r="N10" s="227">
        <f>(N4*$R4+N5*$R5+N6*$R6+N7*$R7+N8*$R8+N9*$R9)/$R10</f>
        <v>0.73205899931693996</v>
      </c>
      <c r="O10" s="227">
        <f>(O4*$R4+O5*$R5+O6*$R6+O7*$R7+O8*$R8+O9*$R9)/$R10</f>
        <v>0.20913966272516854</v>
      </c>
      <c r="P10" s="289">
        <f>(P4*$R4+P5*$R5+P6*$R6+P7*$R7+P8*$R8+P9*$R9)/$R10</f>
        <v>0.59366337232468125</v>
      </c>
      <c r="Q10" s="232">
        <f>SUM(Q4:Q9)</f>
        <v>3337433</v>
      </c>
      <c r="R10" s="231">
        <f>SUM(R4:R9)</f>
        <v>640</v>
      </c>
    </row>
    <row r="11" spans="1:18" ht="14.4" hidden="1" x14ac:dyDescent="0.3">
      <c r="A11" s="1" t="s">
        <v>38</v>
      </c>
      <c r="B11" s="2">
        <v>3</v>
      </c>
      <c r="C11" s="234">
        <f>SUM('KPI_FY 23-24'!C13,'KPI_FY 23-24'!V13,'KPI_FY 23-24'!AO13,'KPI_FY 23-24'!BH13,'KPI_FY 23-24'!CA13,'KPI_FY 23-24'!CT13,'KPI_FY 23-24'!DM13,'KPI_FY 23-24'!EF13,'KPI_FY 23-24'!EY13,'KPI_FY 23-24'!FR13,'KPI_FY 23-24'!GK13,'KPI_FY 23-24'!HD13)</f>
        <v>2920</v>
      </c>
      <c r="D11" s="279">
        <f>SUM('KPI_FY 23-24'!D13,'KPI_FY 23-24'!W13,'KPI_FY 23-24'!AP13,'KPI_FY 23-24'!BI13,'KPI_FY 23-24'!CB13,'KPI_FY 23-24'!CU13,'KPI_FY 23-24'!DN13,'KPI_FY 23-24'!EG13,'KPI_FY 23-24'!EZ13,'KPI_FY 23-24'!FS13,'KPI_FY 23-24'!GL13,'KPI_FY 23-24'!HE13)</f>
        <v>2920</v>
      </c>
      <c r="E11" s="234">
        <f>SUM('KPI_FY 23-24'!E13,'KPI_FY 23-24'!X13,'KPI_FY 23-24'!AQ13,'KPI_FY 23-24'!BJ13,'KPI_FY 23-24'!CC13,'KPI_FY 23-24'!CV13,'KPI_FY 23-24'!DO13,'KPI_FY 23-24'!EH13,'KPI_FY 23-24'!FA13,'KPI_FY 23-24'!FT13,'KPI_FY 23-24'!GM13,'KPI_FY 23-24'!HF13)</f>
        <v>0</v>
      </c>
      <c r="F11" s="234">
        <f>SUM('KPI_FY 23-24'!F13,'KPI_FY 23-24'!Y13,'KPI_FY 23-24'!AR13,'KPI_FY 23-24'!BK13,'KPI_FY 23-24'!CD13,'KPI_FY 23-24'!CW13,'KPI_FY 23-24'!DP13,'KPI_FY 23-24'!EI13,'KPI_FY 23-24'!FB13,'KPI_FY 23-24'!FU13,'KPI_FY 23-24'!GN13,'KPI_FY 23-24'!HG13)</f>
        <v>1271</v>
      </c>
      <c r="G11" s="235">
        <f>(F11/$B$2)</f>
        <v>0.14469489981785064</v>
      </c>
      <c r="H11" s="234">
        <f>SUM('KPI_FY 23-24'!H13,'KPI_FY 23-24'!AA13,'KPI_FY 23-24'!AT13,'KPI_FY 23-24'!BM13,'KPI_FY 23-24'!CF13,'KPI_FY 23-24'!CY13,'KPI_FY 23-24'!DR13,'KPI_FY 23-24'!EK13,'KPI_FY 23-24'!FD13,'KPI_FY 23-24'!FW13,'KPI_FY 23-24'!GP13,'KPI_FY 23-24'!HI13)</f>
        <v>4593</v>
      </c>
      <c r="I11" s="235">
        <f>(H11/$B$2)</f>
        <v>0.5228825136612022</v>
      </c>
      <c r="J11" s="234">
        <f>SUM('KPI_FY 23-24'!J13,'KPI_FY 23-24'!AC13,'KPI_FY 23-24'!AV13,'KPI_FY 23-24'!BO13,'KPI_FY 23-24'!CH13,'KPI_FY 23-24'!DA13,'KPI_FY 23-24'!DT13,'KPI_FY 23-24'!EM13,'KPI_FY 23-24'!FF13,'KPI_FY 23-24'!FY13,'KPI_FY 23-24'!GR13,'KPI_FY 23-24'!HK13)</f>
        <v>0</v>
      </c>
      <c r="K11" s="235">
        <f>(J11/$B$2)*100</f>
        <v>0</v>
      </c>
      <c r="L11" s="234">
        <f>SUM('KPI_FY 23-24'!L13,'KPI_FY 23-24'!AE13,'KPI_FY 23-24'!AX13,'KPI_FY 23-24'!BQ13,'KPI_FY 23-24'!CJ13,'KPI_FY 23-24'!DC13,'KPI_FY 23-24'!DV13,'KPI_FY 23-24'!EO13,'KPI_FY 23-24'!FH13,'KPI_FY 23-24'!GA13,'KPI_FY 23-24'!GT13,'KPI_FY 23-24'!HM13)</f>
        <v>530</v>
      </c>
      <c r="M11" s="253">
        <f>(C11/$B$2)</f>
        <v>0.33242258652094719</v>
      </c>
      <c r="N11" s="235">
        <f>((C11-L11)/$B$2)</f>
        <v>0.27208561020036431</v>
      </c>
      <c r="O11" s="254">
        <f>IF((AND(D11=0,F11=0)),0,(F11+L11)/(D11+F11+L11))</f>
        <v>0.38148697309891971</v>
      </c>
      <c r="P11" s="288">
        <f>(Q11/($B$2*R11))</f>
        <v>0.23043739037306887</v>
      </c>
      <c r="Q11" s="156">
        <f>SUM('KPI_FY 23-24'!Q13,'KPI_FY 23-24'!AJ13,'KPI_FY 23-24'!BC13,'KPI_FY 23-24'!BV13,'KPI_FY 23-24'!CO13,'KPI_FY 23-24'!DH13,'KPI_FY 23-24'!EA13,'KPI_FY 23-24'!ET13,'KPI_FY 23-24'!FM13,'KPI_FY 23-24'!GF13,'KPI_FY 23-24'!GY13,'KPI_FY 23-24'!HR13)</f>
        <v>437219</v>
      </c>
      <c r="R11" s="157">
        <v>216</v>
      </c>
    </row>
    <row r="12" spans="1:18" ht="14.4" hidden="1" x14ac:dyDescent="0.3">
      <c r="A12" s="1" t="s">
        <v>39</v>
      </c>
      <c r="B12" s="2">
        <v>4</v>
      </c>
      <c r="C12" s="234">
        <f>SUM('KPI_FY 23-24'!C14,'KPI_FY 23-24'!V14,'KPI_FY 23-24'!AO14,'KPI_FY 23-24'!BH14,'KPI_FY 23-24'!CA14,'KPI_FY 23-24'!CT14,'KPI_FY 23-24'!DM14,'KPI_FY 23-24'!EF14,'KPI_FY 23-24'!EY14,'KPI_FY 23-24'!FR14,'KPI_FY 23-24'!GK14,'KPI_FY 23-24'!HD14)</f>
        <v>927</v>
      </c>
      <c r="D12" s="279">
        <f>SUM('KPI_FY 23-24'!D14,'KPI_FY 23-24'!W14,'KPI_FY 23-24'!AP14,'KPI_FY 23-24'!BI14,'KPI_FY 23-24'!CB14,'KPI_FY 23-24'!CU14,'KPI_FY 23-24'!DN14,'KPI_FY 23-24'!EG14,'KPI_FY 23-24'!EZ14,'KPI_FY 23-24'!FS14,'KPI_FY 23-24'!GL14,'KPI_FY 23-24'!HE14)</f>
        <v>927</v>
      </c>
      <c r="E12" s="234">
        <f>SUM('KPI_FY 23-24'!E14,'KPI_FY 23-24'!X14,'KPI_FY 23-24'!AQ14,'KPI_FY 23-24'!BJ14,'KPI_FY 23-24'!CC14,'KPI_FY 23-24'!CV14,'KPI_FY 23-24'!DO14,'KPI_FY 23-24'!EH14,'KPI_FY 23-24'!FA14,'KPI_FY 23-24'!FT14,'KPI_FY 23-24'!GM14,'KPI_FY 23-24'!HF14)</f>
        <v>0</v>
      </c>
      <c r="F12" s="234">
        <f>SUM('KPI_FY 23-24'!F14,'KPI_FY 23-24'!Y14,'KPI_FY 23-24'!AR14,'KPI_FY 23-24'!BK14,'KPI_FY 23-24'!CD14,'KPI_FY 23-24'!CW14,'KPI_FY 23-24'!DP14,'KPI_FY 23-24'!EI14,'KPI_FY 23-24'!FB14,'KPI_FY 23-24'!FU14,'KPI_FY 23-24'!GN14,'KPI_FY 23-24'!HG14)</f>
        <v>7857</v>
      </c>
      <c r="G12" s="235">
        <f>(F12/$B$2)</f>
        <v>0.89446721311475408</v>
      </c>
      <c r="H12" s="234">
        <f>SUM('KPI_FY 23-24'!H14,'KPI_FY 23-24'!AA14,'KPI_FY 23-24'!AT14,'KPI_FY 23-24'!BM14,'KPI_FY 23-24'!CF14,'KPI_FY 23-24'!CY14,'KPI_FY 23-24'!DR14,'KPI_FY 23-24'!EK14,'KPI_FY 23-24'!FD14,'KPI_FY 23-24'!FW14,'KPI_FY 23-24'!GP14,'KPI_FY 23-24'!HI14)</f>
        <v>0</v>
      </c>
      <c r="I12" s="235">
        <f>(H12/$B$2)</f>
        <v>0</v>
      </c>
      <c r="J12" s="234">
        <f>SUM('KPI_FY 23-24'!J14,'KPI_FY 23-24'!AC14,'KPI_FY 23-24'!AV14,'KPI_FY 23-24'!BO14,'KPI_FY 23-24'!CH14,'KPI_FY 23-24'!DA14,'KPI_FY 23-24'!DT14,'KPI_FY 23-24'!EM14,'KPI_FY 23-24'!FF14,'KPI_FY 23-24'!FY14,'KPI_FY 23-24'!GR14,'KPI_FY 23-24'!HK14)</f>
        <v>0</v>
      </c>
      <c r="K12" s="235">
        <f t="shared" ref="K12" si="10">(J12/$B$2)*100</f>
        <v>0</v>
      </c>
      <c r="L12" s="234">
        <f>SUM('KPI_FY 23-24'!L14,'KPI_FY 23-24'!AE14,'KPI_FY 23-24'!AX14,'KPI_FY 23-24'!BQ14,'KPI_FY 23-24'!CJ14,'KPI_FY 23-24'!DC14,'KPI_FY 23-24'!DV14,'KPI_FY 23-24'!EO14,'KPI_FY 23-24'!FH14,'KPI_FY 23-24'!GA14,'KPI_FY 23-24'!GT14,'KPI_FY 23-24'!HM14)</f>
        <v>148</v>
      </c>
      <c r="M12" s="253">
        <f>(C12/$B$2)</f>
        <v>0.10553278688524591</v>
      </c>
      <c r="N12" s="235">
        <f>((C12-L12)/$B$2)</f>
        <v>8.868397085610201E-2</v>
      </c>
      <c r="O12" s="254">
        <f>IF((AND(D12=0,F12=0)),0,(F12+L12)/(D12+F12+L12))</f>
        <v>0.89621585311240481</v>
      </c>
      <c r="P12" s="288">
        <f>(Q12/($B$2*R12))</f>
        <v>7.5284713789381369E-2</v>
      </c>
      <c r="Q12" s="156">
        <f>SUM('KPI_FY 23-24'!Q14,'KPI_FY 23-24'!AJ14,'KPI_FY 23-24'!BC14,'KPI_FY 23-24'!BV14,'KPI_FY 23-24'!CO14,'KPI_FY 23-24'!DH14,'KPI_FY 23-24'!EA14,'KPI_FY 23-24'!ET14,'KPI_FY 23-24'!FM14,'KPI_FY 23-24'!GF14,'KPI_FY 23-24'!GY14,'KPI_FY 23-24'!HR14)</f>
        <v>142841</v>
      </c>
      <c r="R12" s="157">
        <v>216</v>
      </c>
    </row>
    <row r="13" spans="1:18" ht="14.4" hidden="1" x14ac:dyDescent="0.3">
      <c r="A13" s="1"/>
      <c r="B13" s="226" t="s">
        <v>37</v>
      </c>
      <c r="C13" s="165">
        <f>SUM(C11:C12)</f>
        <v>3847</v>
      </c>
      <c r="D13" s="280">
        <f t="shared" ref="D13:L13" si="11">SUM(D11:D12)</f>
        <v>3847</v>
      </c>
      <c r="E13" s="165">
        <f t="shared" ref="E13" si="12">SUM(E11:E12)</f>
        <v>0</v>
      </c>
      <c r="F13" s="165">
        <f t="shared" si="11"/>
        <v>9128</v>
      </c>
      <c r="G13" s="227">
        <f>(G11*R11+G12*R12)/R13</f>
        <v>0.51958105646630237</v>
      </c>
      <c r="H13" s="165">
        <f t="shared" si="11"/>
        <v>4593</v>
      </c>
      <c r="I13" s="227">
        <f>(I11*$R11+I12*$R12)/$R13</f>
        <v>0.2614412568306011</v>
      </c>
      <c r="J13" s="165">
        <f t="shared" ref="J13" si="13">SUM(J11:J12)</f>
        <v>0</v>
      </c>
      <c r="K13" s="227">
        <f>(K11*$R11+K12*$R12)/$R13</f>
        <v>0</v>
      </c>
      <c r="L13" s="165">
        <f t="shared" si="11"/>
        <v>678</v>
      </c>
      <c r="M13" s="228">
        <f>(M11*R11+M12*R12)/R13</f>
        <v>0.21897768670309656</v>
      </c>
      <c r="N13" s="227">
        <f>(N11*R11+N12*R12)/R13</f>
        <v>0.18038479052823317</v>
      </c>
      <c r="O13" s="227">
        <f>(O11*R11+O12*R12)/R13</f>
        <v>0.63885141310566229</v>
      </c>
      <c r="P13" s="290">
        <f>(P11*R11+P12*R12)/R13</f>
        <v>0.15286105208122511</v>
      </c>
      <c r="Q13" s="229">
        <f>SUM(Q11:Q12)</f>
        <v>580060</v>
      </c>
      <c r="R13" s="231">
        <f>SUM(R11:R12)</f>
        <v>432</v>
      </c>
    </row>
    <row r="14" spans="1:18" ht="14.4" hidden="1" x14ac:dyDescent="0.3">
      <c r="A14" s="1" t="s">
        <v>40</v>
      </c>
      <c r="B14" s="2">
        <v>5</v>
      </c>
      <c r="C14" s="234">
        <f>SUM('KPI_FY 23-24'!C16,'KPI_FY 23-24'!V16,'KPI_FY 23-24'!AO16,'KPI_FY 23-24'!BH16,'KPI_FY 23-24'!CA16,'KPI_FY 23-24'!CT16,'KPI_FY 23-24'!DM16,'KPI_FY 23-24'!EF16,'KPI_FY 23-24'!EY16,'KPI_FY 23-24'!FR16,'KPI_FY 23-24'!GK16,'KPI_FY 23-24'!HD16)</f>
        <v>1797</v>
      </c>
      <c r="D14" s="279">
        <f>SUM('KPI_FY 23-24'!D16,'KPI_FY 23-24'!W16,'KPI_FY 23-24'!AP16,'KPI_FY 23-24'!BI16,'KPI_FY 23-24'!CB16,'KPI_FY 23-24'!CU16,'KPI_FY 23-24'!DN16,'KPI_FY 23-24'!EG16,'KPI_FY 23-24'!EZ16,'KPI_FY 23-24'!FS16,'KPI_FY 23-24'!GL16,'KPI_FY 23-24'!HE16)</f>
        <v>1797</v>
      </c>
      <c r="E14" s="234">
        <f>SUM('KPI_FY 23-24'!E16,'KPI_FY 23-24'!X16,'KPI_FY 23-24'!AQ16,'KPI_FY 23-24'!BJ16,'KPI_FY 23-24'!CC16,'KPI_FY 23-24'!CV16,'KPI_FY 23-24'!DO16,'KPI_FY 23-24'!EH16,'KPI_FY 23-24'!FA16,'KPI_FY 23-24'!FT16,'KPI_FY 23-24'!GM16,'KPI_FY 23-24'!HF16)</f>
        <v>0</v>
      </c>
      <c r="F14" s="234">
        <f>SUM('KPI_FY 23-24'!F16,'KPI_FY 23-24'!Y16,'KPI_FY 23-24'!AR16,'KPI_FY 23-24'!BK16,'KPI_FY 23-24'!CD16,'KPI_FY 23-24'!CW16,'KPI_FY 23-24'!DP16,'KPI_FY 23-24'!EI16,'KPI_FY 23-24'!FB16,'KPI_FY 23-24'!FU16,'KPI_FY 23-24'!GN16,'KPI_FY 23-24'!HG16)</f>
        <v>534</v>
      </c>
      <c r="G14" s="235">
        <f>(F14/$B$2)</f>
        <v>6.0792349726775954E-2</v>
      </c>
      <c r="H14" s="234">
        <f>SUM('KPI_FY 23-24'!H16,'KPI_FY 23-24'!AA16,'KPI_FY 23-24'!AT16,'KPI_FY 23-24'!BM16,'KPI_FY 23-24'!CF16,'KPI_FY 23-24'!CY16,'KPI_FY 23-24'!DR16,'KPI_FY 23-24'!EK16,'KPI_FY 23-24'!FD16,'KPI_FY 23-24'!FW16,'KPI_FY 23-24'!GP16,'KPI_FY 23-24'!HI16)</f>
        <v>6397</v>
      </c>
      <c r="I14" s="235">
        <f>(H14/$B$2)</f>
        <v>0.72825591985428051</v>
      </c>
      <c r="J14" s="234">
        <f>SUM('KPI_FY 23-24'!J16,'KPI_FY 23-24'!AC16,'KPI_FY 23-24'!AV16,'KPI_FY 23-24'!BO16,'KPI_FY 23-24'!CH16,'KPI_FY 23-24'!DA16,'KPI_FY 23-24'!DT16,'KPI_FY 23-24'!EM16,'KPI_FY 23-24'!FF16,'KPI_FY 23-24'!FY16,'KPI_FY 23-24'!GR16,'KPI_FY 23-24'!HK16)</f>
        <v>56</v>
      </c>
      <c r="K14" s="235">
        <f t="shared" ref="K14" si="14">(J14/$B$2)*100</f>
        <v>0.63752276867030966</v>
      </c>
      <c r="L14" s="234">
        <f>SUM('KPI_FY 23-24'!L16,'KPI_FY 23-24'!AE16,'KPI_FY 23-24'!AX16,'KPI_FY 23-24'!BQ16,'KPI_FY 23-24'!CJ16,'KPI_FY 23-24'!DC16,'KPI_FY 23-24'!DV16,'KPI_FY 23-24'!EO16,'KPI_FY 23-24'!FH16,'KPI_FY 23-24'!GA16,'KPI_FY 23-24'!GT16,'KPI_FY 23-24'!HM16)</f>
        <v>736</v>
      </c>
      <c r="M14" s="253">
        <f>(C14/$B$2)</f>
        <v>0.20457650273224043</v>
      </c>
      <c r="N14" s="235">
        <f>((C14-L14)/$B$2)</f>
        <v>0.12078779599271403</v>
      </c>
      <c r="O14" s="254">
        <f>IF((AND(D14=0,F14=0)),0,(F14+L14)/(D14+F14+L14))</f>
        <v>0.41408542549722854</v>
      </c>
      <c r="P14" s="288">
        <f>(Q14/($B$2*R14))</f>
        <v>0.11257719134568395</v>
      </c>
      <c r="Q14" s="156">
        <f>SUM('KPI_FY 23-24'!Q16,'KPI_FY 23-24'!AJ16,'KPI_FY 23-24'!BC16,'KPI_FY 23-24'!BV16,'KPI_FY 23-24'!CO16,'KPI_FY 23-24'!DH16,'KPI_FY 23-24'!EA16,'KPI_FY 23-24'!ET16,'KPI_FY 23-24'!FM16,'KPI_FY 23-24'!GF16,'KPI_FY 23-24'!GY16,'KPI_FY 23-24'!HR16)</f>
        <v>405440</v>
      </c>
      <c r="R14" s="3">
        <v>410</v>
      </c>
    </row>
    <row r="15" spans="1:18" ht="14.4" hidden="1" x14ac:dyDescent="0.3">
      <c r="A15" s="1" t="s">
        <v>41</v>
      </c>
      <c r="B15" s="2">
        <v>6</v>
      </c>
      <c r="C15" s="234">
        <f>SUM('KPI_FY 23-24'!C17,'KPI_FY 23-24'!V17,'KPI_FY 23-24'!AO17,'KPI_FY 23-24'!BH17,'KPI_FY 23-24'!CA17,'KPI_FY 23-24'!CT17,'KPI_FY 23-24'!DM17,'KPI_FY 23-24'!EF17,'KPI_FY 23-24'!EY17,'KPI_FY 23-24'!FR17,'KPI_FY 23-24'!GK17,'KPI_FY 23-24'!HD17)</f>
        <v>5014</v>
      </c>
      <c r="D15" s="279">
        <f>SUM('KPI_FY 23-24'!D17,'KPI_FY 23-24'!W17,'KPI_FY 23-24'!AP17,'KPI_FY 23-24'!BI17,'KPI_FY 23-24'!CB17,'KPI_FY 23-24'!CU17,'KPI_FY 23-24'!DN17,'KPI_FY 23-24'!EG17,'KPI_FY 23-24'!EZ17,'KPI_FY 23-24'!FS17,'KPI_FY 23-24'!GL17,'KPI_FY 23-24'!HE17)</f>
        <v>5014</v>
      </c>
      <c r="E15" s="234">
        <f>SUM('KPI_FY 23-24'!E17,'KPI_FY 23-24'!X17,'KPI_FY 23-24'!AQ17,'KPI_FY 23-24'!BJ17,'KPI_FY 23-24'!CC17,'KPI_FY 23-24'!CV17,'KPI_FY 23-24'!DO17,'KPI_FY 23-24'!EH17,'KPI_FY 23-24'!FA17,'KPI_FY 23-24'!FT17,'KPI_FY 23-24'!GM17,'KPI_FY 23-24'!HF17)</f>
        <v>0</v>
      </c>
      <c r="F15" s="234">
        <f>SUM('KPI_FY 23-24'!F17,'KPI_FY 23-24'!Y17,'KPI_FY 23-24'!AR17,'KPI_FY 23-24'!BK17,'KPI_FY 23-24'!CD17,'KPI_FY 23-24'!CW17,'KPI_FY 23-24'!DP17,'KPI_FY 23-24'!EI17,'KPI_FY 23-24'!FB17,'KPI_FY 23-24'!FU17,'KPI_FY 23-24'!GN17,'KPI_FY 23-24'!HG17)</f>
        <v>154</v>
      </c>
      <c r="G15" s="235">
        <f>(F15/$B$2)</f>
        <v>1.7531876138433516E-2</v>
      </c>
      <c r="H15" s="234">
        <f>SUM('KPI_FY 23-24'!H17,'KPI_FY 23-24'!AA17,'KPI_FY 23-24'!AT17,'KPI_FY 23-24'!BM17,'KPI_FY 23-24'!CF17,'KPI_FY 23-24'!CY17,'KPI_FY 23-24'!DR17,'KPI_FY 23-24'!EK17,'KPI_FY 23-24'!FD17,'KPI_FY 23-24'!FW17,'KPI_FY 23-24'!GP17,'KPI_FY 23-24'!HI17)</f>
        <v>3552</v>
      </c>
      <c r="I15" s="235">
        <f>(H15/$B$2)</f>
        <v>0.40437158469945356</v>
      </c>
      <c r="J15" s="234">
        <f>SUM('KPI_FY 23-24'!J17,'KPI_FY 23-24'!AC17,'KPI_FY 23-24'!AV17,'KPI_FY 23-24'!BO17,'KPI_FY 23-24'!CH17,'KPI_FY 23-24'!DA17,'KPI_FY 23-24'!DT17,'KPI_FY 23-24'!EM17,'KPI_FY 23-24'!FF17,'KPI_FY 23-24'!FY17,'KPI_FY 23-24'!GR17,'KPI_FY 23-24'!HK17)</f>
        <v>64</v>
      </c>
      <c r="K15" s="235">
        <f t="shared" ref="K15" si="15">(J15/$B$2)*100</f>
        <v>0.72859744990892528</v>
      </c>
      <c r="L15" s="234">
        <f>SUM('KPI_FY 23-24'!L17,'KPI_FY 23-24'!AE17,'KPI_FY 23-24'!AX17,'KPI_FY 23-24'!BQ17,'KPI_FY 23-24'!CJ17,'KPI_FY 23-24'!DC17,'KPI_FY 23-24'!DV17,'KPI_FY 23-24'!EO17,'KPI_FY 23-24'!FH17,'KPI_FY 23-24'!GA17,'KPI_FY 23-24'!GT17,'KPI_FY 23-24'!HM17)</f>
        <v>850</v>
      </c>
      <c r="M15" s="253">
        <f>(C15/$B$2)</f>
        <v>0.57081056466302371</v>
      </c>
      <c r="N15" s="235">
        <f>((C15-L15)/$B$2)</f>
        <v>0.47404371584699456</v>
      </c>
      <c r="O15" s="254">
        <f>IF((AND(D15=0,F15=0)),0,(F15+L15)/(D15+F15+L15))</f>
        <v>0.16683283482884678</v>
      </c>
      <c r="P15" s="288">
        <f>(Q15/($B$2*R15))</f>
        <v>0.40682338175840776</v>
      </c>
      <c r="Q15" s="156">
        <f>SUM('KPI_FY 23-24'!Q17,'KPI_FY 23-24'!AJ17,'KPI_FY 23-24'!BC17,'KPI_FY 23-24'!BV17,'KPI_FY 23-24'!CO17,'KPI_FY 23-24'!DH17,'KPI_FY 23-24'!EA17,'KPI_FY 23-24'!ET17,'KPI_FY 23-24'!FM17,'KPI_FY 23-24'!GF17,'KPI_FY 23-24'!GY17,'KPI_FY 23-24'!HR17)</f>
        <v>1465150</v>
      </c>
      <c r="R15" s="3">
        <v>410</v>
      </c>
    </row>
    <row r="16" spans="1:18" ht="14.4" hidden="1" x14ac:dyDescent="0.3">
      <c r="A16" s="1"/>
      <c r="B16" s="226" t="s">
        <v>37</v>
      </c>
      <c r="C16" s="165">
        <f>SUM(C14:C15)</f>
        <v>6811</v>
      </c>
      <c r="D16" s="280">
        <f t="shared" ref="D16:L16" si="16">SUM(D14:D15)</f>
        <v>6811</v>
      </c>
      <c r="E16" s="165">
        <f t="shared" ref="E16" si="17">SUM(E14:E15)</f>
        <v>0</v>
      </c>
      <c r="F16" s="165">
        <f t="shared" si="16"/>
        <v>688</v>
      </c>
      <c r="G16" s="227">
        <f>(G14*R14+G15*R15)/R16</f>
        <v>3.9162112932604735E-2</v>
      </c>
      <c r="H16" s="165">
        <f t="shared" si="16"/>
        <v>9949</v>
      </c>
      <c r="I16" s="227">
        <f>(I14*$R14+I15*$R15)/$R16</f>
        <v>0.56631375227686698</v>
      </c>
      <c r="J16" s="165">
        <f t="shared" ref="J16" si="18">SUM(J14:J15)</f>
        <v>120</v>
      </c>
      <c r="K16" s="227">
        <f>(K14*$R14+K15*$R15)/$R16</f>
        <v>0.68306010928961747</v>
      </c>
      <c r="L16" s="165">
        <f t="shared" si="16"/>
        <v>1586</v>
      </c>
      <c r="M16" s="228">
        <f>(M14*R14+M15*R15)/R16</f>
        <v>0.3876935336976321</v>
      </c>
      <c r="N16" s="227">
        <f>(N14*R14+N15*R15)/R16</f>
        <v>0.29741575591985425</v>
      </c>
      <c r="O16" s="227">
        <f>(O14*R14+O15*R15)/R16</f>
        <v>0.29045913016303765</v>
      </c>
      <c r="P16" s="290">
        <f>(P14*R14+P15*R15)/R16</f>
        <v>0.25970028655204591</v>
      </c>
      <c r="Q16" s="229">
        <f>SUM(Q14:Q15)</f>
        <v>1870590</v>
      </c>
      <c r="R16" s="230">
        <f>SUM(R14:R15)</f>
        <v>820</v>
      </c>
    </row>
    <row r="17" spans="1:21" ht="14.4" hidden="1" x14ac:dyDescent="0.3">
      <c r="A17" s="1" t="s">
        <v>42</v>
      </c>
      <c r="B17" s="2">
        <v>1</v>
      </c>
      <c r="C17" s="234">
        <f>SUM('KPI_FY 23-24'!C19,'KPI_FY 23-24'!V19,'KPI_FY 23-24'!AO19,'KPI_FY 23-24'!BH19,'KPI_FY 23-24'!CA19,'KPI_FY 23-24'!CT19,'KPI_FY 23-24'!DM19,'KPI_FY 23-24'!EF19,'KPI_FY 23-24'!EY19,'KPI_FY 23-24'!FR19,'KPI_FY 23-24'!GK19,'KPI_FY 23-24'!HD19)</f>
        <v>1727</v>
      </c>
      <c r="D17" s="279">
        <f>SUM('KPI_FY 23-24'!D19,'KPI_FY 23-24'!W19,'KPI_FY 23-24'!AP19,'KPI_FY 23-24'!BI19,'KPI_FY 23-24'!CB19,'KPI_FY 23-24'!CU19,'KPI_FY 23-24'!DN19,'KPI_FY 23-24'!EG19,'KPI_FY 23-24'!EZ19,'KPI_FY 23-24'!FS19,'KPI_FY 23-24'!GL19,'KPI_FY 23-24'!HE19)</f>
        <v>1727</v>
      </c>
      <c r="E17" s="234">
        <f>SUM('KPI_FY 23-24'!E19,'KPI_FY 23-24'!X19,'KPI_FY 23-24'!AQ19,'KPI_FY 23-24'!BJ19,'KPI_FY 23-24'!CC19,'KPI_FY 23-24'!CV19,'KPI_FY 23-24'!DO19,'KPI_FY 23-24'!EH19,'KPI_FY 23-24'!FA19,'KPI_FY 23-24'!FT19,'KPI_FY 23-24'!GM19,'KPI_FY 23-24'!HF19)</f>
        <v>0</v>
      </c>
      <c r="F17" s="234">
        <f>SUM('KPI_FY 23-24'!F19,'KPI_FY 23-24'!Y19,'KPI_FY 23-24'!AR19,'KPI_FY 23-24'!BK19,'KPI_FY 23-24'!CD19,'KPI_FY 23-24'!CW19,'KPI_FY 23-24'!DP19,'KPI_FY 23-24'!EI19,'KPI_FY 23-24'!FB19,'KPI_FY 23-24'!FU19,'KPI_FY 23-24'!GN19,'KPI_FY 23-24'!HG19)</f>
        <v>6824</v>
      </c>
      <c r="G17" s="235">
        <f>(F17/$B$2)</f>
        <v>0.77686703096539167</v>
      </c>
      <c r="H17" s="234">
        <f>SUM('KPI_FY 23-24'!H19,'KPI_FY 23-24'!AA19,'KPI_FY 23-24'!AT19,'KPI_FY 23-24'!BM19,'KPI_FY 23-24'!CF19,'KPI_FY 23-24'!CY19,'KPI_FY 23-24'!DR19,'KPI_FY 23-24'!EK19,'KPI_FY 23-24'!FD19,'KPI_FY 23-24'!FW19,'KPI_FY 23-24'!GP19,'KPI_FY 23-24'!HI19)</f>
        <v>233</v>
      </c>
      <c r="I17" s="235">
        <f>(H17/$B$2)</f>
        <v>2.6525500910746812E-2</v>
      </c>
      <c r="J17" s="234">
        <f>SUM('KPI_FY 23-24'!J19,'KPI_FY 23-24'!AC19,'KPI_FY 23-24'!AV19,'KPI_FY 23-24'!BO19,'KPI_FY 23-24'!CH19,'KPI_FY 23-24'!DA19,'KPI_FY 23-24'!DT19,'KPI_FY 23-24'!EM19,'KPI_FY 23-24'!FF19,'KPI_FY 23-24'!FY19,'KPI_FY 23-24'!GR19,'KPI_FY 23-24'!HK19)</f>
        <v>0</v>
      </c>
      <c r="K17" s="235">
        <f>(J17/$B$2)*100</f>
        <v>0</v>
      </c>
      <c r="L17" s="234">
        <f>SUM('KPI_FY 23-24'!L19,'KPI_FY 23-24'!AE19,'KPI_FY 23-24'!AX19,'KPI_FY 23-24'!BQ19,'KPI_FY 23-24'!CJ19,'KPI_FY 23-24'!DC19,'KPI_FY 23-24'!DV19,'KPI_FY 23-24'!EO19,'KPI_FY 23-24'!FH19,'KPI_FY 23-24'!GA19,'KPI_FY 23-24'!GT19,'KPI_FY 23-24'!HM19)</f>
        <v>356</v>
      </c>
      <c r="M17" s="253">
        <f>(C17/$B$2)</f>
        <v>0.19660746812386157</v>
      </c>
      <c r="N17" s="235">
        <f>((C17-L17)/$B$2)</f>
        <v>0.15607923497267759</v>
      </c>
      <c r="O17" s="254">
        <f>IF((AND(D17=0,F17=0)),0,(F17+L17)/(D17+F17+L17))</f>
        <v>0.80610755585494553</v>
      </c>
      <c r="P17" s="288">
        <f>(Q17/($B$2*R17))</f>
        <v>8.5264875531268977E-2</v>
      </c>
      <c r="Q17" s="156">
        <f>SUM('KPI_FY 23-24'!Q19,'KPI_FY 23-24'!AJ19,'KPI_FY 23-24'!BC19,'KPI_FY 23-24'!BV19,'KPI_FY 23-24'!CO19,'KPI_FY 23-24'!DH19,'KPI_FY 23-24'!EA19,'KPI_FY 23-24'!ET19,'KPI_FY 23-24'!FM19,'KPI_FY 23-24'!GF19,'KPI_FY 23-24'!GY19,'KPI_FY 23-24'!HR19)</f>
        <v>337035</v>
      </c>
      <c r="R17" s="3">
        <v>450</v>
      </c>
    </row>
    <row r="18" spans="1:21" ht="14.4" hidden="1" x14ac:dyDescent="0.3">
      <c r="A18" s="3"/>
      <c r="B18" s="2">
        <v>2</v>
      </c>
      <c r="C18" s="234">
        <f>SUM('KPI_FY 23-24'!C20,'KPI_FY 23-24'!V20,'KPI_FY 23-24'!AO20,'KPI_FY 23-24'!BH20,'KPI_FY 23-24'!CA20,'KPI_FY 23-24'!CT20,'KPI_FY 23-24'!DM20,'KPI_FY 23-24'!EF20,'KPI_FY 23-24'!EY20,'KPI_FY 23-24'!FR20,'KPI_FY 23-24'!GK20,'KPI_FY 23-24'!HD20)</f>
        <v>7962</v>
      </c>
      <c r="D18" s="279">
        <f>SUM('KPI_FY 23-24'!D20,'KPI_FY 23-24'!W20,'KPI_FY 23-24'!AP20,'KPI_FY 23-24'!BI20,'KPI_FY 23-24'!CB20,'KPI_FY 23-24'!CU20,'KPI_FY 23-24'!DN20,'KPI_FY 23-24'!EG20,'KPI_FY 23-24'!EZ20,'KPI_FY 23-24'!FS20,'KPI_FY 23-24'!GL20,'KPI_FY 23-24'!HE20)</f>
        <v>7837</v>
      </c>
      <c r="E18" s="234">
        <f>SUM('KPI_FY 23-24'!E20,'KPI_FY 23-24'!X20,'KPI_FY 23-24'!AQ20,'KPI_FY 23-24'!BJ20,'KPI_FY 23-24'!CC20,'KPI_FY 23-24'!CV20,'KPI_FY 23-24'!DO20,'KPI_FY 23-24'!EH20,'KPI_FY 23-24'!FA20,'KPI_FY 23-24'!FT20,'KPI_FY 23-24'!GM20,'KPI_FY 23-24'!HF20)</f>
        <v>125</v>
      </c>
      <c r="F18" s="234">
        <f>SUM('KPI_FY 23-24'!F20,'KPI_FY 23-24'!Y20,'KPI_FY 23-24'!AR20,'KPI_FY 23-24'!BK20,'KPI_FY 23-24'!CD20,'KPI_FY 23-24'!CW20,'KPI_FY 23-24'!DP20,'KPI_FY 23-24'!EI20,'KPI_FY 23-24'!FB20,'KPI_FY 23-24'!FU20,'KPI_FY 23-24'!GN20,'KPI_FY 23-24'!HG20)</f>
        <v>1332.82</v>
      </c>
      <c r="G18" s="235">
        <f>(F18/$B$2)</f>
        <v>0.15173269581056464</v>
      </c>
      <c r="H18" s="234">
        <f>SUM('KPI_FY 23-24'!H20,'KPI_FY 23-24'!AA20,'KPI_FY 23-24'!AT20,'KPI_FY 23-24'!BM20,'KPI_FY 23-24'!CF20,'KPI_FY 23-24'!CY20,'KPI_FY 23-24'!DR20,'KPI_FY 23-24'!EK20,'KPI_FY 23-24'!FD20,'KPI_FY 23-24'!FW20,'KPI_FY 23-24'!GP20,'KPI_FY 23-24'!HI20)</f>
        <v>233</v>
      </c>
      <c r="I18" s="235">
        <f>(H18/$B$2)</f>
        <v>2.6525500910746812E-2</v>
      </c>
      <c r="J18" s="234">
        <f>SUM('KPI_FY 23-24'!J20,'KPI_FY 23-24'!AC20,'KPI_FY 23-24'!AV20,'KPI_FY 23-24'!BO20,'KPI_FY 23-24'!CH20,'KPI_FY 23-24'!DA20,'KPI_FY 23-24'!DT20,'KPI_FY 23-24'!EM20,'KPI_FY 23-24'!FF20,'KPI_FY 23-24'!FY20,'KPI_FY 23-24'!GR20,'KPI_FY 23-24'!HK20)</f>
        <v>0</v>
      </c>
      <c r="K18" s="235">
        <f t="shared" ref="K18" si="19">(J18/$B$2)*100</f>
        <v>0</v>
      </c>
      <c r="L18" s="234">
        <f>SUM('KPI_FY 23-24'!L20,'KPI_FY 23-24'!AE20,'KPI_FY 23-24'!AX20,'KPI_FY 23-24'!BQ20,'KPI_FY 23-24'!CJ20,'KPI_FY 23-24'!DC20,'KPI_FY 23-24'!DV20,'KPI_FY 23-24'!EO20,'KPI_FY 23-24'!FH20,'KPI_FY 23-24'!GA20,'KPI_FY 23-24'!GT20,'KPI_FY 23-24'!HM20)</f>
        <v>2017</v>
      </c>
      <c r="M18" s="253">
        <f>(C18/$B$2)</f>
        <v>0.90642076502732238</v>
      </c>
      <c r="N18" s="235">
        <f>((C18-L18)/$B$2)</f>
        <v>0.67679872495446269</v>
      </c>
      <c r="O18" s="254">
        <f>IF((AND(D18=0,F18=0)),0,(F18+L18)/(D18+F18+L18))</f>
        <v>0.29944345220536306</v>
      </c>
      <c r="P18" s="288">
        <f>(Q18/($B$2*R18))</f>
        <v>0.50132311273021657</v>
      </c>
      <c r="Q18" s="156">
        <f>SUM('KPI_FY 23-24'!Q20,'KPI_FY 23-24'!AJ20,'KPI_FY 23-24'!BC20,'KPI_FY 23-24'!BV20,'KPI_FY 23-24'!CO20,'KPI_FY 23-24'!DH20,'KPI_FY 23-24'!EA20,'KPI_FY 23-24'!ET20,'KPI_FY 23-24'!FM20,'KPI_FY 23-24'!GF20,'KPI_FY 23-24'!GY20,'KPI_FY 23-24'!HR20)</f>
        <v>1981630</v>
      </c>
      <c r="R18" s="3">
        <v>450</v>
      </c>
    </row>
    <row r="19" spans="1:21" ht="14.4" hidden="1" x14ac:dyDescent="0.3">
      <c r="A19" s="3"/>
      <c r="B19" s="220" t="s">
        <v>37</v>
      </c>
      <c r="C19" s="221">
        <f>SUM(C17:C18)</f>
        <v>9689</v>
      </c>
      <c r="D19" s="281">
        <f t="shared" ref="D19:E19" si="20">SUM(D17:D18)</f>
        <v>9564</v>
      </c>
      <c r="E19" s="221">
        <f t="shared" si="20"/>
        <v>125</v>
      </c>
      <c r="F19" s="221">
        <f t="shared" ref="F19" si="21">SUM(F17:F18)</f>
        <v>8156.82</v>
      </c>
      <c r="G19" s="222">
        <f>(G17*$R17+G18*$R18)/$R19</f>
        <v>0.46429986338797813</v>
      </c>
      <c r="H19" s="221">
        <f t="shared" ref="H19:J19" si="22">SUM(H17:H18)</f>
        <v>466</v>
      </c>
      <c r="I19" s="222">
        <f>(I17*$R17+I18*$R18)/$R19</f>
        <v>2.6525500910746812E-2</v>
      </c>
      <c r="J19" s="221">
        <f t="shared" si="22"/>
        <v>0</v>
      </c>
      <c r="K19" s="222">
        <f>(K17*$R17+K18*$R18)/$R19</f>
        <v>0</v>
      </c>
      <c r="L19" s="221">
        <f t="shared" ref="L19" si="23">SUM(L17:L18)</f>
        <v>2373</v>
      </c>
      <c r="M19" s="223">
        <f>(M17*R17+M18*R18)/R19</f>
        <v>0.55151411657559202</v>
      </c>
      <c r="N19" s="222">
        <f>(N17*R17+N18*R18)/R19</f>
        <v>0.41643897996357016</v>
      </c>
      <c r="O19" s="222">
        <f>(O17*R17+O18*R18)/R19</f>
        <v>0.5527755040301543</v>
      </c>
      <c r="P19" s="291">
        <f>(P17*R17+P18*R18)/R19</f>
        <v>0.29329399413074275</v>
      </c>
      <c r="Q19" s="224">
        <f>SUM(Q17:Q18)</f>
        <v>2318665</v>
      </c>
      <c r="R19" s="225">
        <f>SUM(R17:R18)</f>
        <v>900</v>
      </c>
    </row>
    <row r="20" spans="1:21" ht="26.4" hidden="1" x14ac:dyDescent="0.3">
      <c r="A20" s="3"/>
      <c r="B20" s="215" t="s">
        <v>43</v>
      </c>
      <c r="C20" s="216">
        <f>SUM(C10,C13,C16,C19)</f>
        <v>58086</v>
      </c>
      <c r="D20" s="282">
        <f t="shared" ref="D20:J20" si="24">SUM(D10,D13,D16,D19)</f>
        <v>57262</v>
      </c>
      <c r="E20" s="216">
        <f t="shared" si="24"/>
        <v>824</v>
      </c>
      <c r="F20" s="216">
        <f t="shared" si="24"/>
        <v>27210.82</v>
      </c>
      <c r="G20" s="217">
        <f>(G10*$R10+G13*$R13+G16*$R16+G19*$R19)/$R20</f>
        <v>0.27700619549219468</v>
      </c>
      <c r="H20" s="216">
        <f t="shared" si="24"/>
        <v>18634</v>
      </c>
      <c r="I20" s="217">
        <f>(I10*$R10+I13*$R13+I16*$R16+I19*$R19)/$R20</f>
        <v>0.23040548783670228</v>
      </c>
      <c r="J20" s="216">
        <f t="shared" si="24"/>
        <v>733</v>
      </c>
      <c r="K20" s="217">
        <f>(K10*$R10+K13*$R13+K16*$R16+K19*$R19)/$R20</f>
        <v>0.20329519417957109</v>
      </c>
      <c r="L20" s="218">
        <f>SUM(L10,L13,L16,L19)</f>
        <v>5671</v>
      </c>
      <c r="M20" s="217">
        <f>(M10*$R10+M13*$R13+M16*$R16+M19*$R19)/$R20</f>
        <v>0.4979069459449586</v>
      </c>
      <c r="N20" s="217">
        <f>(N10*R10+N13*R13+N16*R16+N19*R19)/R20</f>
        <v>0.41730658699589251</v>
      </c>
      <c r="O20" s="217">
        <f>(O10*$R10+O13*$R13+O16*$R16+O19*$R19)/$R20</f>
        <v>0.41028210421439243</v>
      </c>
      <c r="P20" s="292">
        <f>(P10*$R10+P13*$R13+P16*$R16+P19*$R19)/$R20</f>
        <v>0.33055134759213156</v>
      </c>
      <c r="Q20" s="219">
        <f>SUM(Q10,Q13,Q16,Q19)</f>
        <v>8106748</v>
      </c>
      <c r="R20" s="219">
        <f>SUM(R10,R13,R16,R19)</f>
        <v>2792</v>
      </c>
    </row>
    <row r="21" spans="1:21" ht="14.4" hidden="1" x14ac:dyDescent="0.3">
      <c r="A21" s="5" t="s">
        <v>44</v>
      </c>
      <c r="B21" s="3" t="s">
        <v>45</v>
      </c>
      <c r="C21" s="10">
        <f>SUM('KPI_FY 23-24'!C23,'KPI_FY 23-24'!V23,'KPI_FY 23-24'!AO23,'KPI_FY 23-24'!BH23,'KPI_FY 23-24'!CA23,'KPI_FY 23-24'!CT23,'KPI_FY 23-24'!DM23,'KPI_FY 23-24'!EF23,'KPI_FY 23-24'!EY23,'KPI_FY 23-24'!FR23,'KPI_FY 23-24'!GK23)</f>
        <v>2056</v>
      </c>
      <c r="D21" s="277">
        <f>SUM('KPI_FY 23-24'!D23,'KPI_FY 23-24'!W23,'KPI_FY 23-24'!AP23,'KPI_FY 23-24'!BI23,'KPI_FY 23-24'!CB23,'KPI_FY 23-24'!CU23,'KPI_FY 23-24'!DN23,'KPI_FY 23-24'!EG23,'KPI_FY 23-24'!EZ23,'KPI_FY 23-24'!FS23,'KPI_FY 23-24'!GL23)</f>
        <v>321</v>
      </c>
      <c r="E21" s="10">
        <f>SUM('KPI_FY 23-24'!E23,'KPI_FY 23-24'!X23,'KPI_FY 23-24'!AQ23,'KPI_FY 23-24'!BJ23,'KPI_FY 23-24'!CC23,'KPI_FY 23-24'!CV23,'KPI_FY 23-24'!DO23,'KPI_FY 23-24'!EH23,'KPI_FY 23-24'!FA23,'KPI_FY 23-24'!FT23,'KPI_FY 23-24'!GM23)</f>
        <v>991</v>
      </c>
      <c r="F21" s="10">
        <f>SUM('KPI_FY 23-24'!F23,'KPI_FY 23-24'!Y23,'KPI_FY 23-24'!AR23,'KPI_FY 23-24'!BK23,'KPI_FY 23-24'!CD23,'KPI_FY 23-24'!CW23,'KPI_FY 23-24'!DP23,'KPI_FY 23-24'!EI23,'KPI_FY 23-24'!FB23,'KPI_FY 23-24'!FU23,'KPI_FY 23-24'!GN23)</f>
        <v>6008</v>
      </c>
      <c r="G21" s="235">
        <f>(F21/$B$2)</f>
        <v>0.68397085610200359</v>
      </c>
      <c r="H21" s="10">
        <f>SUM('KPI_FY 23-24'!H23,'KPI_FY 23-24'!AA23,'KPI_FY 23-24'!AT23,'KPI_FY 23-24'!BM23,'KPI_FY 23-24'!CF23,'KPI_FY 23-24'!CY23,'KPI_FY 23-24'!DR23,'KPI_FY 23-24'!EK23,'KPI_FY 23-24'!FD23,'KPI_FY 23-24'!FW23,'KPI_FY 23-24'!GP23)</f>
        <v>0</v>
      </c>
      <c r="I21" s="235">
        <f>(H21/$B$2)</f>
        <v>0</v>
      </c>
      <c r="J21" s="10">
        <f>SUM('KPI_FY 23-24'!J23,'KPI_FY 23-24'!AC23,'KPI_FY 23-24'!AV23,'KPI_FY 23-24'!BO23,'KPI_FY 23-24'!CH23,'KPI_FY 23-24'!DA23,'KPI_FY 23-24'!DT23,'KPI_FY 23-24'!EM23,'KPI_FY 23-24'!FF23,'KPI_FY 23-24'!FY23,'KPI_FY 23-24'!GR23)</f>
        <v>0</v>
      </c>
      <c r="K21" s="235">
        <f>(J21/$B$2)</f>
        <v>0</v>
      </c>
      <c r="L21" s="10">
        <f>SUM('KPI_FY 23-24'!L23,'KPI_FY 23-24'!AE23,'KPI_FY 23-24'!AX23,'KPI_FY 23-24'!BQ23,'KPI_FY 23-24'!CJ23,'KPI_FY 23-24'!DC23,'KPI_FY 23-24'!DV23,'KPI_FY 23-24'!EO23,'KPI_FY 23-24'!FH23,'KPI_FY 23-24'!GA23,'KPI_FY 23-24'!GT23)</f>
        <v>0</v>
      </c>
      <c r="M21" s="253">
        <f>(C21/$B$2)</f>
        <v>0.23406193078324225</v>
      </c>
      <c r="N21" s="235">
        <f>((C21-L21)/$B$2)</f>
        <v>0.23406193078324225</v>
      </c>
      <c r="O21" s="254">
        <f t="shared" ref="O21:O30" si="25">IF((AND(D21=0,F21=0)),0,(F21+L21)/(D21+F21+L21))</f>
        <v>0.94928108705956704</v>
      </c>
      <c r="P21" s="288">
        <f>(Q21/($B$2*R21))</f>
        <v>1.8607458636915604E-2</v>
      </c>
      <c r="Q21" s="156">
        <f>SUM('KPI_FY 23-24'!Q23,'KPI_FY 23-24'!AJ23,'KPI_FY 23-24'!BC23,'KPI_FY 23-24'!BV23,'KPI_FY 23-24'!CO23,'KPI_FY 23-24'!DH23,'KPI_FY 23-24'!EA23,'KPI_FY 23-24'!ET23,'KPI_FY 23-24'!FM23,'KPI_FY 23-24'!GF23,'KPI_FY 23-24'!GY23,'KPI_FY 23-24'!HR23)</f>
        <v>15691</v>
      </c>
      <c r="R21" s="3">
        <v>96</v>
      </c>
    </row>
    <row r="22" spans="1:21" ht="14.4" hidden="1" x14ac:dyDescent="0.3">
      <c r="A22" s="3"/>
      <c r="B22" s="4" t="s">
        <v>46</v>
      </c>
      <c r="C22" s="10">
        <f>SUM('KPI_FY 23-24'!C24,'KPI_FY 23-24'!V24,'KPI_FY 23-24'!AO24,'KPI_FY 23-24'!BH24,'KPI_FY 23-24'!CA24,'KPI_FY 23-24'!CT24,'KPI_FY 23-24'!DM24,'KPI_FY 23-24'!EF24,'KPI_FY 23-24'!EY24,'KPI_FY 23-24'!FR24,'KPI_FY 23-24'!GK24)</f>
        <v>6813</v>
      </c>
      <c r="D22" s="277">
        <f>SUM('KPI_FY 23-24'!D24,'KPI_FY 23-24'!W24,'KPI_FY 23-24'!AP24,'KPI_FY 23-24'!BI24,'KPI_FY 23-24'!CB24,'KPI_FY 23-24'!CU24,'KPI_FY 23-24'!DN24,'KPI_FY 23-24'!EG24,'KPI_FY 23-24'!EZ24,'KPI_FY 23-24'!FS24,'KPI_FY 23-24'!GL24)</f>
        <v>3982</v>
      </c>
      <c r="E22" s="10">
        <f>SUM('KPI_FY 23-24'!E24,'KPI_FY 23-24'!X24,'KPI_FY 23-24'!AQ24,'KPI_FY 23-24'!BJ24,'KPI_FY 23-24'!CC24,'KPI_FY 23-24'!CV24,'KPI_FY 23-24'!DO24,'KPI_FY 23-24'!EH24,'KPI_FY 23-24'!FA24,'KPI_FY 23-24'!FT24,'KPI_FY 23-24'!GM24)</f>
        <v>2831</v>
      </c>
      <c r="F22" s="10">
        <f>SUM('KPI_FY 23-24'!F24,'KPI_FY 23-24'!Y24,'KPI_FY 23-24'!AR24,'KPI_FY 23-24'!BK24,'KPI_FY 23-24'!CD24,'KPI_FY 23-24'!CW24,'KPI_FY 23-24'!DP24,'KPI_FY 23-24'!EI24,'KPI_FY 23-24'!FB24,'KPI_FY 23-24'!FU24,'KPI_FY 23-24'!GN24)</f>
        <v>441</v>
      </c>
      <c r="G22" s="235">
        <f t="shared" ref="G22:I30" si="26">(F22/$B$2)</f>
        <v>5.0204918032786885E-2</v>
      </c>
      <c r="H22" s="10">
        <f>SUM('KPI_FY 23-24'!H24,'KPI_FY 23-24'!AA24,'KPI_FY 23-24'!AT24,'KPI_FY 23-24'!BM24,'KPI_FY 23-24'!CF24,'KPI_FY 23-24'!CY24,'KPI_FY 23-24'!DR24,'KPI_FY 23-24'!EK24,'KPI_FY 23-24'!FD24,'KPI_FY 23-24'!FW24,'KPI_FY 23-24'!GP24)</f>
        <v>0</v>
      </c>
      <c r="I22" s="235">
        <f t="shared" si="26"/>
        <v>0</v>
      </c>
      <c r="J22" s="10">
        <f>SUM('KPI_FY 23-24'!J24,'KPI_FY 23-24'!AC24,'KPI_FY 23-24'!AV24,'KPI_FY 23-24'!BO24,'KPI_FY 23-24'!CH24,'KPI_FY 23-24'!DA24,'KPI_FY 23-24'!DT24,'KPI_FY 23-24'!EM24,'KPI_FY 23-24'!FF24,'KPI_FY 23-24'!FY24,'KPI_FY 23-24'!GR24)</f>
        <v>66</v>
      </c>
      <c r="K22" s="235">
        <f t="shared" ref="K22" si="27">(J22/$B$2)</f>
        <v>7.513661202185792E-3</v>
      </c>
      <c r="L22" s="10">
        <f>SUM('KPI_FY 23-24'!L24,'KPI_FY 23-24'!AE24,'KPI_FY 23-24'!AX24,'KPI_FY 23-24'!BQ24,'KPI_FY 23-24'!CJ24,'KPI_FY 23-24'!DC24,'KPI_FY 23-24'!DV24,'KPI_FY 23-24'!EO24,'KPI_FY 23-24'!FH24,'KPI_FY 23-24'!GA24,'KPI_FY 23-24'!GT24)</f>
        <v>0</v>
      </c>
      <c r="M22" s="253">
        <f t="shared" ref="M22:M29" si="28">(C22/$B$2)</f>
        <v>0.77561475409836067</v>
      </c>
      <c r="N22" s="235">
        <f t="shared" ref="N22:N30" si="29">((C22-L22)/$B$2)</f>
        <v>0.77561475409836067</v>
      </c>
      <c r="O22" s="254">
        <f t="shared" si="25"/>
        <v>9.9706081844901651E-2</v>
      </c>
      <c r="P22" s="288">
        <f t="shared" ref="P22:P30" si="30">(Q22/($B$2*R22))</f>
        <v>0.33713797814207652</v>
      </c>
      <c r="Q22" s="156">
        <f>SUM('KPI_FY 23-24'!Q24,'KPI_FY 23-24'!AJ24,'KPI_FY 23-24'!BC24,'KPI_FY 23-24'!BV24,'KPI_FY 23-24'!CO24,'KPI_FY 23-24'!DH24,'KPI_FY 23-24'!EA24,'KPI_FY 23-24'!ET24,'KPI_FY 23-24'!FM24,'KPI_FY 23-24'!GF24,'KPI_FY 23-24'!GY24,'KPI_FY 23-24'!HR24)</f>
        <v>148071</v>
      </c>
      <c r="R22" s="3">
        <v>50</v>
      </c>
    </row>
    <row r="23" spans="1:21" ht="14.4" hidden="1" x14ac:dyDescent="0.3">
      <c r="A23" s="3"/>
      <c r="B23" s="4" t="s">
        <v>47</v>
      </c>
      <c r="C23" s="10">
        <f>SUM('KPI_FY 23-24'!C25,'KPI_FY 23-24'!V25,'KPI_FY 23-24'!AO25,'KPI_FY 23-24'!BH25,'KPI_FY 23-24'!CA25,'KPI_FY 23-24'!CT25,'KPI_FY 23-24'!DM25,'KPI_FY 23-24'!EF25,'KPI_FY 23-24'!EY25,'KPI_FY 23-24'!FR25,'KPI_FY 23-24'!GK25)</f>
        <v>6866</v>
      </c>
      <c r="D23" s="277">
        <f>SUM('KPI_FY 23-24'!D25,'KPI_FY 23-24'!W25,'KPI_FY 23-24'!AP25,'KPI_FY 23-24'!BI25,'KPI_FY 23-24'!CB25,'KPI_FY 23-24'!CU25,'KPI_FY 23-24'!DN25,'KPI_FY 23-24'!EG25,'KPI_FY 23-24'!EZ25,'KPI_FY 23-24'!FS25,'KPI_FY 23-24'!GL25)</f>
        <v>3882</v>
      </c>
      <c r="E23" s="10">
        <f>SUM('KPI_FY 23-24'!E25,'KPI_FY 23-24'!X25,'KPI_FY 23-24'!AQ25,'KPI_FY 23-24'!BJ25,'KPI_FY 23-24'!CC25,'KPI_FY 23-24'!CV25,'KPI_FY 23-24'!DO25,'KPI_FY 23-24'!EH25,'KPI_FY 23-24'!FA25,'KPI_FY 23-24'!FT25,'KPI_FY 23-24'!GM25)</f>
        <v>2984</v>
      </c>
      <c r="F23" s="10">
        <f>SUM('KPI_FY 23-24'!F25,'KPI_FY 23-24'!Y25,'KPI_FY 23-24'!AR25,'KPI_FY 23-24'!BK25,'KPI_FY 23-24'!CD25,'KPI_FY 23-24'!CW25,'KPI_FY 23-24'!DP25,'KPI_FY 23-24'!EI25,'KPI_FY 23-24'!FB25,'KPI_FY 23-24'!FU25,'KPI_FY 23-24'!GN25)</f>
        <v>1154</v>
      </c>
      <c r="G23" s="235">
        <f t="shared" si="26"/>
        <v>0.13137522768670309</v>
      </c>
      <c r="H23" s="10">
        <f>SUM('KPI_FY 23-24'!H25,'KPI_FY 23-24'!AA25,'KPI_FY 23-24'!AT25,'KPI_FY 23-24'!BM25,'KPI_FY 23-24'!CF25,'KPI_FY 23-24'!CY25,'KPI_FY 23-24'!DR25,'KPI_FY 23-24'!EK25,'KPI_FY 23-24'!FD25,'KPI_FY 23-24'!FW25,'KPI_FY 23-24'!GP25)</f>
        <v>0</v>
      </c>
      <c r="I23" s="235">
        <f t="shared" si="26"/>
        <v>0</v>
      </c>
      <c r="J23" s="10">
        <f>SUM('KPI_FY 23-24'!J25,'KPI_FY 23-24'!AC25,'KPI_FY 23-24'!AV25,'KPI_FY 23-24'!BO25,'KPI_FY 23-24'!CH25,'KPI_FY 23-24'!DA25,'KPI_FY 23-24'!DT25,'KPI_FY 23-24'!EM25,'KPI_FY 23-24'!FF25,'KPI_FY 23-24'!FY25,'KPI_FY 23-24'!GR25)</f>
        <v>44</v>
      </c>
      <c r="K23" s="235">
        <f t="shared" ref="K23" si="31">(J23/$B$2)</f>
        <v>5.0091074681238613E-3</v>
      </c>
      <c r="L23" s="10">
        <f>SUM('KPI_FY 23-24'!L25,'KPI_FY 23-24'!AE25,'KPI_FY 23-24'!AX25,'KPI_FY 23-24'!BQ25,'KPI_FY 23-24'!CJ25,'KPI_FY 23-24'!DC25,'KPI_FY 23-24'!DV25,'KPI_FY 23-24'!EO25,'KPI_FY 23-24'!FH25,'KPI_FY 23-24'!GA25,'KPI_FY 23-24'!GT25)</f>
        <v>0</v>
      </c>
      <c r="M23" s="253">
        <f t="shared" si="28"/>
        <v>0.78164845173041897</v>
      </c>
      <c r="N23" s="235">
        <f t="shared" si="29"/>
        <v>0.78164845173041897</v>
      </c>
      <c r="O23" s="254">
        <f t="shared" si="25"/>
        <v>0.22915011914217634</v>
      </c>
      <c r="P23" s="288">
        <f t="shared" si="30"/>
        <v>0.33451502732240435</v>
      </c>
      <c r="Q23" s="156">
        <f>SUM('KPI_FY 23-24'!Q25,'KPI_FY 23-24'!AJ25,'KPI_FY 23-24'!BC25,'KPI_FY 23-24'!BV25,'KPI_FY 23-24'!CO25,'KPI_FY 23-24'!DH25,'KPI_FY 23-24'!EA25,'KPI_FY 23-24'!ET25,'KPI_FY 23-24'!FM25,'KPI_FY 23-24'!GF25,'KPI_FY 23-24'!GY25,'KPI_FY 23-24'!HR25)</f>
        <v>146919</v>
      </c>
      <c r="R23" s="3">
        <v>50</v>
      </c>
    </row>
    <row r="24" spans="1:21" ht="14.4" hidden="1" x14ac:dyDescent="0.3">
      <c r="A24" s="3"/>
      <c r="B24" s="4" t="s">
        <v>48</v>
      </c>
      <c r="C24" s="10">
        <f>SUM('KPI_FY 23-24'!C26,'KPI_FY 23-24'!V26,'KPI_FY 23-24'!AO26,'KPI_FY 23-24'!BH26,'KPI_FY 23-24'!CA26,'KPI_FY 23-24'!CT26,'KPI_FY 23-24'!DM26,'KPI_FY 23-24'!EF26,'KPI_FY 23-24'!EY26,'KPI_FY 23-24'!FR26,'KPI_FY 23-24'!GK26)</f>
        <v>732</v>
      </c>
      <c r="D24" s="277">
        <f>SUM('KPI_FY 23-24'!D26,'KPI_FY 23-24'!W26,'KPI_FY 23-24'!AP26,'KPI_FY 23-24'!BI26,'KPI_FY 23-24'!CB26,'KPI_FY 23-24'!CU26,'KPI_FY 23-24'!DN26,'KPI_FY 23-24'!EG26,'KPI_FY 23-24'!EZ26,'KPI_FY 23-24'!FS26,'KPI_FY 23-24'!GL26)</f>
        <v>491</v>
      </c>
      <c r="E24" s="10">
        <f>SUM('KPI_FY 23-24'!E26,'KPI_FY 23-24'!X26,'KPI_FY 23-24'!AQ26,'KPI_FY 23-24'!BJ26,'KPI_FY 23-24'!CC26,'KPI_FY 23-24'!CV26,'KPI_FY 23-24'!DO26,'KPI_FY 23-24'!EH26,'KPI_FY 23-24'!FA26,'KPI_FY 23-24'!FT26,'KPI_FY 23-24'!GM26)</f>
        <v>241</v>
      </c>
      <c r="F24" s="10">
        <f>SUM('KPI_FY 23-24'!F26,'KPI_FY 23-24'!Y26,'KPI_FY 23-24'!AR26,'KPI_FY 23-24'!BK26,'KPI_FY 23-24'!CD26,'KPI_FY 23-24'!CW26,'KPI_FY 23-24'!DP26,'KPI_FY 23-24'!EI26,'KPI_FY 23-24'!FB26,'KPI_FY 23-24'!FU26,'KPI_FY 23-24'!GN26)</f>
        <v>12</v>
      </c>
      <c r="G24" s="235">
        <f t="shared" si="26"/>
        <v>1.366120218579235E-3</v>
      </c>
      <c r="H24" s="10">
        <f>SUM('KPI_FY 23-24'!H26,'KPI_FY 23-24'!AA26,'KPI_FY 23-24'!AT26,'KPI_FY 23-24'!BM26,'KPI_FY 23-24'!CF26,'KPI_FY 23-24'!CY26,'KPI_FY 23-24'!DR26,'KPI_FY 23-24'!EK26,'KPI_FY 23-24'!FD26,'KPI_FY 23-24'!FW26,'KPI_FY 23-24'!GP26)</f>
        <v>7320</v>
      </c>
      <c r="I24" s="235">
        <f t="shared" si="26"/>
        <v>0.83333333333333337</v>
      </c>
      <c r="J24" s="10">
        <f>SUM('KPI_FY 23-24'!J26,'KPI_FY 23-24'!AC26,'KPI_FY 23-24'!AV26,'KPI_FY 23-24'!BO26,'KPI_FY 23-24'!CH26,'KPI_FY 23-24'!DA26,'KPI_FY 23-24'!DT26,'KPI_FY 23-24'!EM26,'KPI_FY 23-24'!FF26,'KPI_FY 23-24'!FY26,'KPI_FY 23-24'!GR26)</f>
        <v>0</v>
      </c>
      <c r="K24" s="235">
        <f t="shared" ref="K24" si="32">(J24/$B$2)</f>
        <v>0</v>
      </c>
      <c r="L24" s="10">
        <f>SUM('KPI_FY 23-24'!L26,'KPI_FY 23-24'!AE26,'KPI_FY 23-24'!AX26,'KPI_FY 23-24'!BQ26,'KPI_FY 23-24'!CJ26,'KPI_FY 23-24'!DC26,'KPI_FY 23-24'!DV26,'KPI_FY 23-24'!EO26,'KPI_FY 23-24'!FH26,'KPI_FY 23-24'!GA26,'KPI_FY 23-24'!GT26)</f>
        <v>0</v>
      </c>
      <c r="M24" s="253">
        <f t="shared" si="28"/>
        <v>8.3333333333333329E-2</v>
      </c>
      <c r="N24" s="235">
        <f t="shared" si="29"/>
        <v>8.3333333333333329E-2</v>
      </c>
      <c r="O24" s="254">
        <f t="shared" si="25"/>
        <v>2.3856858846918488E-2</v>
      </c>
      <c r="P24" s="288">
        <f t="shared" si="30"/>
        <v>4.8030510018214935E-2</v>
      </c>
      <c r="Q24" s="275">
        <f>SUM('KPI_FY 23-24'!Q26,'KPI_FY 23-24'!AJ26,'KPI_FY 23-24'!BC26,'KPI_FY 23-24'!BV26,'KPI_FY 23-24'!CO26,'KPI_FY 23-24'!DH26,'KPI_FY 23-24'!EA26,'KPI_FY 23-24'!ET26,'KPI_FY 23-24'!FM26,'KPI_FY 23-24'!GF26,'KPI_FY 23-24'!GY26,'KPI_FY 23-24'!HR26)</f>
        <v>21095</v>
      </c>
      <c r="R24" s="3">
        <v>50</v>
      </c>
    </row>
    <row r="25" spans="1:21" ht="14.4" hidden="1" x14ac:dyDescent="0.3">
      <c r="A25" s="3"/>
      <c r="B25" s="4" t="s">
        <v>49</v>
      </c>
      <c r="C25" s="10">
        <f>SUM('KPI_FY 23-24'!C27,'KPI_FY 23-24'!V27,'KPI_FY 23-24'!AO27,'KPI_FY 23-24'!BH27,'KPI_FY 23-24'!CA27,'KPI_FY 23-24'!CT27,'KPI_FY 23-24'!DM27,'KPI_FY 23-24'!EF27,'KPI_FY 23-24'!EY27,'KPI_FY 23-24'!FR27,'KPI_FY 23-24'!GK27)</f>
        <v>1440</v>
      </c>
      <c r="D25" s="277">
        <f>SUM('KPI_FY 23-24'!D27,'KPI_FY 23-24'!W27,'KPI_FY 23-24'!AP27,'KPI_FY 23-24'!BI27,'KPI_FY 23-24'!CB27,'KPI_FY 23-24'!CU27,'KPI_FY 23-24'!DN27,'KPI_FY 23-24'!EG27,'KPI_FY 23-24'!EZ27,'KPI_FY 23-24'!FS27,'KPI_FY 23-24'!GL27)</f>
        <v>621</v>
      </c>
      <c r="E25" s="10">
        <f>SUM('KPI_FY 23-24'!E27,'KPI_FY 23-24'!X27,'KPI_FY 23-24'!AQ27,'KPI_FY 23-24'!BJ27,'KPI_FY 23-24'!CC27,'KPI_FY 23-24'!CV27,'KPI_FY 23-24'!DO27,'KPI_FY 23-24'!EH27,'KPI_FY 23-24'!FA27,'KPI_FY 23-24'!FT27,'KPI_FY 23-24'!GM27)</f>
        <v>819</v>
      </c>
      <c r="F25" s="10">
        <f>SUM('KPI_FY 23-24'!F27,'KPI_FY 23-24'!Y27,'KPI_FY 23-24'!AR27,'KPI_FY 23-24'!BK27,'KPI_FY 23-24'!CD27,'KPI_FY 23-24'!CW27,'KPI_FY 23-24'!DP27,'KPI_FY 23-24'!EI27,'KPI_FY 23-24'!FB27,'KPI_FY 23-24'!FU27,'KPI_FY 23-24'!GN27)</f>
        <v>6624</v>
      </c>
      <c r="G25" s="235">
        <f t="shared" si="26"/>
        <v>0.75409836065573765</v>
      </c>
      <c r="H25" s="10">
        <f>SUM('KPI_FY 23-24'!H27,'KPI_FY 23-24'!AA27,'KPI_FY 23-24'!AT27,'KPI_FY 23-24'!BM27,'KPI_FY 23-24'!CF27,'KPI_FY 23-24'!CY27,'KPI_FY 23-24'!DR27,'KPI_FY 23-24'!EK27,'KPI_FY 23-24'!FD27,'KPI_FY 23-24'!FW27,'KPI_FY 23-24'!GP27)</f>
        <v>0</v>
      </c>
      <c r="I25" s="235">
        <f t="shared" si="26"/>
        <v>0</v>
      </c>
      <c r="J25" s="10">
        <f>SUM('KPI_FY 23-24'!J27,'KPI_FY 23-24'!AC27,'KPI_FY 23-24'!AV27,'KPI_FY 23-24'!BO27,'KPI_FY 23-24'!CH27,'KPI_FY 23-24'!DA27,'KPI_FY 23-24'!DT27,'KPI_FY 23-24'!EM27,'KPI_FY 23-24'!FF27,'KPI_FY 23-24'!FY27,'KPI_FY 23-24'!GR27)</f>
        <v>0</v>
      </c>
      <c r="K25" s="235">
        <f t="shared" ref="K25" si="33">(J25/$B$2)</f>
        <v>0</v>
      </c>
      <c r="L25" s="10">
        <f>SUM('KPI_FY 23-24'!L27,'KPI_FY 23-24'!AE27,'KPI_FY 23-24'!AX27,'KPI_FY 23-24'!BQ27,'KPI_FY 23-24'!CJ27,'KPI_FY 23-24'!DC27,'KPI_FY 23-24'!DV27,'KPI_FY 23-24'!EO27,'KPI_FY 23-24'!FH27,'KPI_FY 23-24'!GA27,'KPI_FY 23-24'!GT27)</f>
        <v>0</v>
      </c>
      <c r="M25" s="253">
        <f t="shared" si="28"/>
        <v>0.16393442622950818</v>
      </c>
      <c r="N25" s="235">
        <f t="shared" si="29"/>
        <v>0.16393442622950818</v>
      </c>
      <c r="O25" s="254">
        <f t="shared" si="25"/>
        <v>0.91428571428571426</v>
      </c>
      <c r="P25" s="288">
        <f t="shared" si="30"/>
        <v>7.1457194899817847E-2</v>
      </c>
      <c r="Q25" s="156">
        <f>SUM('KPI_FY 23-24'!Q27,'KPI_FY 23-24'!AJ27,'KPI_FY 23-24'!BC27,'KPI_FY 23-24'!BV27,'KPI_FY 23-24'!CO27,'KPI_FY 23-24'!DH27,'KPI_FY 23-24'!EA27,'KPI_FY 23-24'!ET27,'KPI_FY 23-24'!FM27,'KPI_FY 23-24'!GF27,'KPI_FY 23-24'!GY27,'KPI_FY 23-24'!HR27)</f>
        <v>31384</v>
      </c>
      <c r="R25" s="3">
        <v>50</v>
      </c>
    </row>
    <row r="26" spans="1:21" ht="14.4" hidden="1" x14ac:dyDescent="0.3">
      <c r="A26" s="3"/>
      <c r="B26" s="4" t="s">
        <v>50</v>
      </c>
      <c r="C26" s="10">
        <f>SUM('KPI_FY 23-24'!C28,'KPI_FY 23-24'!V28,'KPI_FY 23-24'!AO28,'KPI_FY 23-24'!BH28,'KPI_FY 23-24'!CA28,'KPI_FY 23-24'!CT28,'KPI_FY 23-24'!DM28,'KPI_FY 23-24'!EF28,'KPI_FY 23-24'!EY28,'KPI_FY 23-24'!FR28,'KPI_FY 23-24'!GK28)</f>
        <v>0</v>
      </c>
      <c r="D26" s="277">
        <f>SUM('KPI_FY 23-24'!D28,'KPI_FY 23-24'!W28,'KPI_FY 23-24'!AP28,'KPI_FY 23-24'!BI28,'KPI_FY 23-24'!CB28,'KPI_FY 23-24'!CU28,'KPI_FY 23-24'!DN28,'KPI_FY 23-24'!EG28,'KPI_FY 23-24'!EZ28,'KPI_FY 23-24'!FS28,'KPI_FY 23-24'!GL28)</f>
        <v>0</v>
      </c>
      <c r="E26" s="10">
        <f>SUM('KPI_FY 23-24'!E28,'KPI_FY 23-24'!X28,'KPI_FY 23-24'!AQ28,'KPI_FY 23-24'!BJ28,'KPI_FY 23-24'!CC28,'KPI_FY 23-24'!CV28,'KPI_FY 23-24'!DO28,'KPI_FY 23-24'!EH28,'KPI_FY 23-24'!FA28,'KPI_FY 23-24'!FT28,'KPI_FY 23-24'!GM28)</f>
        <v>0</v>
      </c>
      <c r="F26" s="10">
        <f>SUM('KPI_FY 23-24'!F28,'KPI_FY 23-24'!Y28,'KPI_FY 23-24'!AR28,'KPI_FY 23-24'!BK28,'KPI_FY 23-24'!CD28,'KPI_FY 23-24'!CW28,'KPI_FY 23-24'!DP28,'KPI_FY 23-24'!EI28,'KPI_FY 23-24'!FB28,'KPI_FY 23-24'!FU28,'KPI_FY 23-24'!GN28)</f>
        <v>744</v>
      </c>
      <c r="G26" s="235">
        <f t="shared" si="26"/>
        <v>8.4699453551912565E-2</v>
      </c>
      <c r="H26" s="10">
        <f>SUM('KPI_FY 23-24'!H28,'KPI_FY 23-24'!AA28,'KPI_FY 23-24'!AT28,'KPI_FY 23-24'!BM28,'KPI_FY 23-24'!CF28,'KPI_FY 23-24'!CY28,'KPI_FY 23-24'!DR28,'KPI_FY 23-24'!EK28,'KPI_FY 23-24'!FD28,'KPI_FY 23-24'!FW28,'KPI_FY 23-24'!GP28)</f>
        <v>7320</v>
      </c>
      <c r="I26" s="235">
        <f t="shared" si="26"/>
        <v>0.83333333333333337</v>
      </c>
      <c r="J26" s="10">
        <f>SUM('KPI_FY 23-24'!J28,'KPI_FY 23-24'!AC28,'KPI_FY 23-24'!AV28,'KPI_FY 23-24'!BO28,'KPI_FY 23-24'!CH28,'KPI_FY 23-24'!DA28,'KPI_FY 23-24'!DT28,'KPI_FY 23-24'!EM28,'KPI_FY 23-24'!FF28,'KPI_FY 23-24'!FY28,'KPI_FY 23-24'!GR28)</f>
        <v>0</v>
      </c>
      <c r="K26" s="235">
        <f t="shared" ref="K26" si="34">(J26/$B$2)</f>
        <v>0</v>
      </c>
      <c r="L26" s="10">
        <f>SUM('KPI_FY 23-24'!L28,'KPI_FY 23-24'!AE28,'KPI_FY 23-24'!AX28,'KPI_FY 23-24'!BQ28,'KPI_FY 23-24'!CJ28,'KPI_FY 23-24'!DC28,'KPI_FY 23-24'!DV28,'KPI_FY 23-24'!EO28,'KPI_FY 23-24'!FH28,'KPI_FY 23-24'!GA28,'KPI_FY 23-24'!GT28)</f>
        <v>0</v>
      </c>
      <c r="M26" s="253">
        <f t="shared" si="28"/>
        <v>0</v>
      </c>
      <c r="N26" s="235">
        <f t="shared" si="29"/>
        <v>0</v>
      </c>
      <c r="O26" s="254">
        <f t="shared" si="25"/>
        <v>1</v>
      </c>
      <c r="P26" s="288">
        <f t="shared" si="30"/>
        <v>0</v>
      </c>
      <c r="Q26" s="275">
        <f>SUM('KPI_FY 23-24'!Q28,'KPI_FY 23-24'!AJ28,'KPI_FY 23-24'!BC28,'KPI_FY 23-24'!BV28,'KPI_FY 23-24'!CO28,'KPI_FY 23-24'!DH28,'KPI_FY 23-24'!EA28,'KPI_FY 23-24'!ET28,'KPI_FY 23-24'!FM28,'KPI_FY 23-24'!GF28,'KPI_FY 23-24'!GY28,'KPI_FY 23-24'!HR28)</f>
        <v>0</v>
      </c>
      <c r="R26" s="3">
        <v>96</v>
      </c>
    </row>
    <row r="27" spans="1:21" ht="14.4" hidden="1" x14ac:dyDescent="0.3">
      <c r="A27" s="5"/>
      <c r="B27" s="4" t="s">
        <v>51</v>
      </c>
      <c r="C27" s="10">
        <f>SUM('KPI_FY 23-24'!C29,'KPI_FY 23-24'!V29,'KPI_FY 23-24'!AO29,'KPI_FY 23-24'!BH29,'KPI_FY 23-24'!CA29,'KPI_FY 23-24'!CT29,'KPI_FY 23-24'!DM29,'KPI_FY 23-24'!EF29,'KPI_FY 23-24'!EY29,'KPI_FY 23-24'!FR29,'KPI_FY 23-24'!GK29)</f>
        <v>2125</v>
      </c>
      <c r="D27" s="277">
        <f>SUM('KPI_FY 23-24'!D29,'KPI_FY 23-24'!W29,'KPI_FY 23-24'!AP29,'KPI_FY 23-24'!BI29,'KPI_FY 23-24'!CB29,'KPI_FY 23-24'!CU29,'KPI_FY 23-24'!DN29,'KPI_FY 23-24'!EG29,'KPI_FY 23-24'!EZ29,'KPI_FY 23-24'!FS29,'KPI_FY 23-24'!GL29)</f>
        <v>1475</v>
      </c>
      <c r="E27" s="10">
        <f>SUM('KPI_FY 23-24'!E29,'KPI_FY 23-24'!X29,'KPI_FY 23-24'!AQ29,'KPI_FY 23-24'!BJ29,'KPI_FY 23-24'!CC29,'KPI_FY 23-24'!CV29,'KPI_FY 23-24'!DO29,'KPI_FY 23-24'!EH29,'KPI_FY 23-24'!FA29,'KPI_FY 23-24'!FT29,'KPI_FY 23-24'!GM29)</f>
        <v>650</v>
      </c>
      <c r="F27" s="10">
        <f>SUM('KPI_FY 23-24'!F29,'KPI_FY 23-24'!Y29,'KPI_FY 23-24'!AR29,'KPI_FY 23-24'!BK29,'KPI_FY 23-24'!CD29,'KPI_FY 23-24'!CW29,'KPI_FY 23-24'!DP29,'KPI_FY 23-24'!EI29,'KPI_FY 23-24'!FB29,'KPI_FY 23-24'!FU29,'KPI_FY 23-24'!GN29)</f>
        <v>8171</v>
      </c>
      <c r="G27" s="235">
        <f t="shared" si="26"/>
        <v>0.9302140255009107</v>
      </c>
      <c r="H27" s="10">
        <f>SUM('KPI_FY 23-24'!H29,'KPI_FY 23-24'!AA29,'KPI_FY 23-24'!AT29,'KPI_FY 23-24'!BM29,'KPI_FY 23-24'!CF29,'KPI_FY 23-24'!CY29,'KPI_FY 23-24'!DR29,'KPI_FY 23-24'!EK29,'KPI_FY 23-24'!FD29,'KPI_FY 23-24'!FW29,'KPI_FY 23-24'!GP29)</f>
        <v>744</v>
      </c>
      <c r="I27" s="235">
        <f t="shared" si="26"/>
        <v>8.4699453551912565E-2</v>
      </c>
      <c r="J27" s="10">
        <f>SUM('KPI_FY 23-24'!J29,'KPI_FY 23-24'!AC29,'KPI_FY 23-24'!AV29,'KPI_FY 23-24'!BO29,'KPI_FY 23-24'!CH29,'KPI_FY 23-24'!DA29,'KPI_FY 23-24'!DT29,'KPI_FY 23-24'!EM29,'KPI_FY 23-24'!FF29,'KPI_FY 23-24'!FY29,'KPI_FY 23-24'!GR29)</f>
        <v>0</v>
      </c>
      <c r="K27" s="235">
        <f t="shared" ref="K27" si="35">(J27/$B$2)</f>
        <v>0</v>
      </c>
      <c r="L27" s="10">
        <f>SUM('KPI_FY 23-24'!L29,'KPI_FY 23-24'!AE29,'KPI_FY 23-24'!AX29,'KPI_FY 23-24'!BQ29,'KPI_FY 23-24'!CJ29,'KPI_FY 23-24'!DC29,'KPI_FY 23-24'!DV29,'KPI_FY 23-24'!EO29,'KPI_FY 23-24'!FH29,'KPI_FY 23-24'!GA29,'KPI_FY 23-24'!GT29)</f>
        <v>0</v>
      </c>
      <c r="M27" s="253">
        <f t="shared" si="28"/>
        <v>0.24191712204007285</v>
      </c>
      <c r="N27" s="235">
        <f t="shared" si="29"/>
        <v>0.24191712204007285</v>
      </c>
      <c r="O27" s="254">
        <f t="shared" si="25"/>
        <v>0.84708687538876215</v>
      </c>
      <c r="P27" s="288">
        <f t="shared" si="30"/>
        <v>0.13325819672131148</v>
      </c>
      <c r="Q27" s="156">
        <f>SUM('KPI_FY 23-24'!Q29,'KPI_FY 23-24'!AJ29,'KPI_FY 23-24'!BC29,'KPI_FY 23-24'!BV29,'KPI_FY 23-24'!CO29,'KPI_FY 23-24'!DH29,'KPI_FY 23-24'!EA29,'KPI_FY 23-24'!ET29,'KPI_FY 23-24'!FM29,'KPI_FY 23-24'!GF29,'KPI_FY 23-24'!GY29,'KPI_FY 23-24'!HR29)</f>
        <v>58527</v>
      </c>
      <c r="R27" s="3">
        <v>50</v>
      </c>
    </row>
    <row r="28" spans="1:21" ht="14.4" hidden="1" x14ac:dyDescent="0.3">
      <c r="A28" s="3"/>
      <c r="B28" s="4" t="s">
        <v>52</v>
      </c>
      <c r="C28" s="10">
        <f>SUM('KPI_FY 23-24'!C30,'KPI_FY 23-24'!V30,'KPI_FY 23-24'!AO30,'KPI_FY 23-24'!BH30,'KPI_FY 23-24'!CA30,'KPI_FY 23-24'!CT30,'KPI_FY 23-24'!DM30,'KPI_FY 23-24'!EF30,'KPI_FY 23-24'!EY30,'KPI_FY 23-24'!FR30,'KPI_FY 23-24'!GK30)</f>
        <v>0</v>
      </c>
      <c r="D28" s="277">
        <f>SUM('KPI_FY 23-24'!D30,'KPI_FY 23-24'!W30,'KPI_FY 23-24'!AP30,'KPI_FY 23-24'!BI30,'KPI_FY 23-24'!CB30,'KPI_FY 23-24'!CU30,'KPI_FY 23-24'!DN30,'KPI_FY 23-24'!EG30,'KPI_FY 23-24'!EZ30,'KPI_FY 23-24'!FS30,'KPI_FY 23-24'!GL30)</f>
        <v>0</v>
      </c>
      <c r="E28" s="10">
        <f>SUM('KPI_FY 23-24'!E30,'KPI_FY 23-24'!X30,'KPI_FY 23-24'!AQ30,'KPI_FY 23-24'!BJ30,'KPI_FY 23-24'!CC30,'KPI_FY 23-24'!CV30,'KPI_FY 23-24'!DO30,'KPI_FY 23-24'!EH30,'KPI_FY 23-24'!FA30,'KPI_FY 23-24'!FT30,'KPI_FY 23-24'!GM30)</f>
        <v>0</v>
      </c>
      <c r="F28" s="10">
        <f>SUM('KPI_FY 23-24'!F30,'KPI_FY 23-24'!Y30,'KPI_FY 23-24'!AR30,'KPI_FY 23-24'!BK30,'KPI_FY 23-24'!CD30,'KPI_FY 23-24'!CW30,'KPI_FY 23-24'!DP30,'KPI_FY 23-24'!EI30,'KPI_FY 23-24'!FB30,'KPI_FY 23-24'!FU30,'KPI_FY 23-24'!GN30)</f>
        <v>0</v>
      </c>
      <c r="G28" s="235">
        <f t="shared" si="26"/>
        <v>0</v>
      </c>
      <c r="H28" s="10">
        <f>SUM('KPI_FY 23-24'!H30,'KPI_FY 23-24'!AA30,'KPI_FY 23-24'!AT30,'KPI_FY 23-24'!BM30,'KPI_FY 23-24'!CF30,'KPI_FY 23-24'!CY30,'KPI_FY 23-24'!DR30,'KPI_FY 23-24'!EK30,'KPI_FY 23-24'!FD30,'KPI_FY 23-24'!FW30,'KPI_FY 23-24'!GP30)</f>
        <v>8064</v>
      </c>
      <c r="I28" s="235">
        <f t="shared" si="26"/>
        <v>0.91803278688524592</v>
      </c>
      <c r="J28" s="10">
        <f>SUM('KPI_FY 23-24'!J30,'KPI_FY 23-24'!AC30,'KPI_FY 23-24'!AV30,'KPI_FY 23-24'!BO30,'KPI_FY 23-24'!CH30,'KPI_FY 23-24'!DA30,'KPI_FY 23-24'!DT30,'KPI_FY 23-24'!EM30,'KPI_FY 23-24'!FF30,'KPI_FY 23-24'!FY30,'KPI_FY 23-24'!GR30)</f>
        <v>0</v>
      </c>
      <c r="K28" s="235">
        <f t="shared" ref="K28" si="36">(J28/$B$2)</f>
        <v>0</v>
      </c>
      <c r="L28" s="10">
        <f>SUM('KPI_FY 23-24'!L30,'KPI_FY 23-24'!AE30,'KPI_FY 23-24'!AX30,'KPI_FY 23-24'!BQ30,'KPI_FY 23-24'!CJ30,'KPI_FY 23-24'!DC30,'KPI_FY 23-24'!DV30,'KPI_FY 23-24'!EO30,'KPI_FY 23-24'!FH30,'KPI_FY 23-24'!GA30,'KPI_FY 23-24'!GT30)</f>
        <v>0</v>
      </c>
      <c r="M28" s="253">
        <f t="shared" si="28"/>
        <v>0</v>
      </c>
      <c r="N28" s="235">
        <f t="shared" si="29"/>
        <v>0</v>
      </c>
      <c r="O28" s="254">
        <f t="shared" si="25"/>
        <v>0</v>
      </c>
      <c r="P28" s="288">
        <f t="shared" si="30"/>
        <v>0</v>
      </c>
      <c r="Q28" s="275">
        <f>SUM('KPI_FY 23-24'!Q30,'KPI_FY 23-24'!AJ30,'KPI_FY 23-24'!BC30,'KPI_FY 23-24'!BV30,'KPI_FY 23-24'!CO30,'KPI_FY 23-24'!DH30,'KPI_FY 23-24'!EA30,'KPI_FY 23-24'!ET30,'KPI_FY 23-24'!FM30,'KPI_FY 23-24'!GF30,'KPI_FY 23-24'!GY30,'KPI_FY 23-24'!HR30)</f>
        <v>0</v>
      </c>
      <c r="R28" s="3">
        <v>50</v>
      </c>
    </row>
    <row r="29" spans="1:21" ht="14.4" hidden="1" x14ac:dyDescent="0.3">
      <c r="A29" s="3"/>
      <c r="B29" s="4" t="s">
        <v>53</v>
      </c>
      <c r="C29" s="10">
        <f>SUM('KPI_FY 23-24'!C31,'KPI_FY 23-24'!V31,'KPI_FY 23-24'!AO31,'KPI_FY 23-24'!BH31,'KPI_FY 23-24'!CA31,'KPI_FY 23-24'!CT31,'KPI_FY 23-24'!DM31,'KPI_FY 23-24'!EF31,'KPI_FY 23-24'!EY31,'KPI_FY 23-24'!FR31,'KPI_FY 23-24'!GK31)</f>
        <v>4141</v>
      </c>
      <c r="D29" s="277">
        <f>SUM('KPI_FY 23-24'!D31,'KPI_FY 23-24'!W31,'KPI_FY 23-24'!AP31,'KPI_FY 23-24'!BI31,'KPI_FY 23-24'!CB31,'KPI_FY 23-24'!CU31,'KPI_FY 23-24'!DN31,'KPI_FY 23-24'!EG31,'KPI_FY 23-24'!EZ31,'KPI_FY 23-24'!FS31,'KPI_FY 23-24'!GL31)</f>
        <v>2479</v>
      </c>
      <c r="E29" s="10">
        <f>SUM('KPI_FY 23-24'!E31,'KPI_FY 23-24'!X31,'KPI_FY 23-24'!AQ31,'KPI_FY 23-24'!BJ31,'KPI_FY 23-24'!CC31,'KPI_FY 23-24'!CV31,'KPI_FY 23-24'!DO31,'KPI_FY 23-24'!EH31,'KPI_FY 23-24'!FA31,'KPI_FY 23-24'!FT31,'KPI_FY 23-24'!GM31)</f>
        <v>1662</v>
      </c>
      <c r="F29" s="10">
        <f>SUM('KPI_FY 23-24'!F31,'KPI_FY 23-24'!Y31,'KPI_FY 23-24'!AR31,'KPI_FY 23-24'!BK31,'KPI_FY 23-24'!CD31,'KPI_FY 23-24'!CW31,'KPI_FY 23-24'!DP31,'KPI_FY 23-24'!EI31,'KPI_FY 23-24'!FB31,'KPI_FY 23-24'!FU31,'KPI_FY 23-24'!GN31)</f>
        <v>811</v>
      </c>
      <c r="G29" s="235">
        <f t="shared" si="26"/>
        <v>9.2326958105646631E-2</v>
      </c>
      <c r="H29" s="10">
        <f>SUM('KPI_FY 23-24'!H31,'KPI_FY 23-24'!AA31,'KPI_FY 23-24'!AT31,'KPI_FY 23-24'!BM31,'KPI_FY 23-24'!CF31,'KPI_FY 23-24'!CY31,'KPI_FY 23-24'!DR31,'KPI_FY 23-24'!EK31,'KPI_FY 23-24'!FD31,'KPI_FY 23-24'!FW31,'KPI_FY 23-24'!GP31)</f>
        <v>3016</v>
      </c>
      <c r="I29" s="235">
        <f t="shared" si="26"/>
        <v>0.34335154826958103</v>
      </c>
      <c r="J29" s="10">
        <f>SUM('KPI_FY 23-24'!J31,'KPI_FY 23-24'!AC31,'KPI_FY 23-24'!AV31,'KPI_FY 23-24'!BO31,'KPI_FY 23-24'!CH31,'KPI_FY 23-24'!DA31,'KPI_FY 23-24'!DT31,'KPI_FY 23-24'!EM31,'KPI_FY 23-24'!FF31,'KPI_FY 23-24'!FY31,'KPI_FY 23-24'!GR31)</f>
        <v>96</v>
      </c>
      <c r="K29" s="235">
        <f t="shared" ref="K29" si="37">(J29/$B$2)</f>
        <v>1.092896174863388E-2</v>
      </c>
      <c r="L29" s="10">
        <f>SUM('KPI_FY 23-24'!L31,'KPI_FY 23-24'!AE31,'KPI_FY 23-24'!AX31,'KPI_FY 23-24'!BQ31,'KPI_FY 23-24'!CJ31,'KPI_FY 23-24'!DC31,'KPI_FY 23-24'!DV31,'KPI_FY 23-24'!EO31,'KPI_FY 23-24'!FH31,'KPI_FY 23-24'!GA31,'KPI_FY 23-24'!GT31)</f>
        <v>0</v>
      </c>
      <c r="M29" s="253">
        <f t="shared" si="28"/>
        <v>0.47142531876138433</v>
      </c>
      <c r="N29" s="235">
        <f t="shared" si="29"/>
        <v>0.47142531876138433</v>
      </c>
      <c r="O29" s="254">
        <f t="shared" si="25"/>
        <v>0.2465045592705167</v>
      </c>
      <c r="P29" s="288">
        <f t="shared" si="30"/>
        <v>0.18590619307832423</v>
      </c>
      <c r="Q29" s="156">
        <f>SUM('KPI_FY 23-24'!Q31,'KPI_FY 23-24'!AJ31,'KPI_FY 23-24'!BC31,'KPI_FY 23-24'!BV31,'KPI_FY 23-24'!CO31,'KPI_FY 23-24'!DH31,'KPI_FY 23-24'!EA31,'KPI_FY 23-24'!ET31,'KPI_FY 23-24'!FM31,'KPI_FY 23-24'!GF31,'KPI_FY 23-24'!GY31,'KPI_FY 23-24'!HR31)</f>
        <v>81650</v>
      </c>
      <c r="R29" s="3">
        <v>50</v>
      </c>
    </row>
    <row r="30" spans="1:21" ht="14.4" hidden="1" x14ac:dyDescent="0.3">
      <c r="A30" s="3"/>
      <c r="B30" s="4" t="s">
        <v>54</v>
      </c>
      <c r="C30" s="10">
        <f>SUM('KPI_FY 23-24'!C32,'KPI_FY 23-24'!V32,'KPI_FY 23-24'!AO32,'KPI_FY 23-24'!BH32,'KPI_FY 23-24'!CA32,'KPI_FY 23-24'!CT32,'KPI_FY 23-24'!DM32,'KPI_FY 23-24'!EF32,'KPI_FY 23-24'!EY32,'KPI_FY 23-24'!FR32,'KPI_FY 23-24'!GK32)</f>
        <v>7050</v>
      </c>
      <c r="D30" s="277">
        <f>SUM('KPI_FY 23-24'!D32,'KPI_FY 23-24'!W32,'KPI_FY 23-24'!AP32,'KPI_FY 23-24'!BI32,'KPI_FY 23-24'!CB32,'KPI_FY 23-24'!CU32,'KPI_FY 23-24'!DN32,'KPI_FY 23-24'!EG32,'KPI_FY 23-24'!EZ32,'KPI_FY 23-24'!FS32,'KPI_FY 23-24'!GL32)</f>
        <v>3873</v>
      </c>
      <c r="E30" s="10">
        <f>SUM('KPI_FY 23-24'!E32,'KPI_FY 23-24'!X32,'KPI_FY 23-24'!AQ32,'KPI_FY 23-24'!BJ32,'KPI_FY 23-24'!CC32,'KPI_FY 23-24'!CV32,'KPI_FY 23-24'!DO32,'KPI_FY 23-24'!EH32,'KPI_FY 23-24'!FA32,'KPI_FY 23-24'!FT32,'KPI_FY 23-24'!GM32)</f>
        <v>3177</v>
      </c>
      <c r="F30" s="10">
        <f>SUM('KPI_FY 23-24'!F32,'KPI_FY 23-24'!Y32,'KPI_FY 23-24'!AR32,'KPI_FY 23-24'!BK32,'KPI_FY 23-24'!CD32,'KPI_FY 23-24'!CW32,'KPI_FY 23-24'!DP32,'KPI_FY 23-24'!EI32,'KPI_FY 23-24'!FB32,'KPI_FY 23-24'!FU32,'KPI_FY 23-24'!GN32)</f>
        <v>112</v>
      </c>
      <c r="G30" s="235">
        <f t="shared" si="26"/>
        <v>1.2750455373406194E-2</v>
      </c>
      <c r="H30" s="10">
        <f>SUM('KPI_FY 23-24'!H32,'KPI_FY 23-24'!AA32,'KPI_FY 23-24'!AT32,'KPI_FY 23-24'!BM32,'KPI_FY 23-24'!CF32,'KPI_FY 23-24'!CY32,'KPI_FY 23-24'!DR32,'KPI_FY 23-24'!EK32,'KPI_FY 23-24'!FD32,'KPI_FY 23-24'!FW32,'KPI_FY 23-24'!GP32)</f>
        <v>802</v>
      </c>
      <c r="I30" s="235">
        <f t="shared" si="26"/>
        <v>9.1302367941712204E-2</v>
      </c>
      <c r="J30" s="10">
        <f>SUM('KPI_FY 23-24'!J32,'KPI_FY 23-24'!AC32,'KPI_FY 23-24'!AV32,'KPI_FY 23-24'!BO32,'KPI_FY 23-24'!CH32,'KPI_FY 23-24'!DA32,'KPI_FY 23-24'!DT32,'KPI_FY 23-24'!EM32,'KPI_FY 23-24'!FF32,'KPI_FY 23-24'!FY32,'KPI_FY 23-24'!GR32)</f>
        <v>100</v>
      </c>
      <c r="K30" s="235">
        <f t="shared" ref="K30" si="38">(J30/$B$2)</f>
        <v>1.1384335154826957E-2</v>
      </c>
      <c r="L30" s="10">
        <f>SUM('KPI_FY 23-24'!L32,'KPI_FY 23-24'!AE32,'KPI_FY 23-24'!AX32,'KPI_FY 23-24'!BQ32,'KPI_FY 23-24'!CJ32,'KPI_FY 23-24'!DC32,'KPI_FY 23-24'!DV32,'KPI_FY 23-24'!EO32,'KPI_FY 23-24'!FH32,'KPI_FY 23-24'!GA32,'KPI_FY 23-24'!GT32)</f>
        <v>0</v>
      </c>
      <c r="M30" s="253">
        <f>(C30/$B$2)</f>
        <v>0.80259562841530052</v>
      </c>
      <c r="N30" s="235">
        <f t="shared" si="29"/>
        <v>0.80259562841530052</v>
      </c>
      <c r="O30" s="254">
        <f t="shared" si="25"/>
        <v>2.8105395232120453E-2</v>
      </c>
      <c r="P30" s="288">
        <f t="shared" si="30"/>
        <v>0.30798269581056464</v>
      </c>
      <c r="Q30" s="156">
        <f>SUM('KPI_FY 23-24'!Q32,'KPI_FY 23-24'!AJ32,'KPI_FY 23-24'!BC32,'KPI_FY 23-24'!BV32,'KPI_FY 23-24'!CO32,'KPI_FY 23-24'!DH32,'KPI_FY 23-24'!EA32,'KPI_FY 23-24'!ET32,'KPI_FY 23-24'!FM32,'KPI_FY 23-24'!GF32,'KPI_FY 23-24'!GY32,'KPI_FY 23-24'!HR32)</f>
        <v>135266</v>
      </c>
      <c r="R30" s="3">
        <v>50</v>
      </c>
    </row>
    <row r="31" spans="1:21" ht="14.4" hidden="1" x14ac:dyDescent="0.3">
      <c r="A31" s="3"/>
      <c r="B31" s="8" t="s">
        <v>37</v>
      </c>
      <c r="C31" s="158">
        <f>SUM(C21:C30)</f>
        <v>31223</v>
      </c>
      <c r="D31" s="283">
        <f t="shared" ref="D31:L31" si="39">SUM(D21:D30)</f>
        <v>17124</v>
      </c>
      <c r="E31" s="158">
        <f t="shared" ref="E31" si="40">SUM(E21:E30)</f>
        <v>13355</v>
      </c>
      <c r="F31" s="158">
        <f t="shared" si="39"/>
        <v>24077</v>
      </c>
      <c r="G31" s="272">
        <f>(G21*R21+G22*R22+G23*R23+G24*R24+G25*R25+G26*R26+G27*R27+G28*R28+G29*R29+G30*R30)/R31</f>
        <v>0.29123167737409544</v>
      </c>
      <c r="H31" s="158">
        <f t="shared" si="39"/>
        <v>27266</v>
      </c>
      <c r="I31" s="272">
        <f>(I21*$R21+I22*$R22+I23*$R23+I24*$R24+I25*$R25+I26*$R26+I27*$R27+I28*$R28+I29*$R29+I30*$R30)/$R31</f>
        <v>0.32691887584305612</v>
      </c>
      <c r="J31" s="158">
        <f t="shared" ref="J31" si="41">SUM(J21:J30)</f>
        <v>306</v>
      </c>
      <c r="K31" s="272">
        <f>(K21*$R21+K22*$R22+K23*$R23+K24*$R24+K25*$R25+K26*$R26+K27*$R27+K28*$R28+K29*$R29+K30*$R30)/$R31</f>
        <v>2.9422352680549403E-3</v>
      </c>
      <c r="L31" s="158">
        <f t="shared" si="39"/>
        <v>0</v>
      </c>
      <c r="M31" s="272">
        <f>(M21*$R21+M22*$R22+M23*$R23+M24*$R24+M25*$R25+M26*$R26+M27*$R27+M28*$R28+M29*$R29+M30*$R30)/$R31</f>
        <v>0.31840100859055775</v>
      </c>
      <c r="N31" s="272">
        <f>(N21*$R21+N22*$R22+N23*$R23+N24*$R24+N25*$R25+N26*$R26+N27*$R27+N28*$R28+N29*$R29+N30*$R30)/$R31</f>
        <v>0.31840100859055775</v>
      </c>
      <c r="O31" s="272">
        <f>(O21*R21+O22*R22+O23*R23+O24*R24+O25*R25+O26*R26+O27*R27+O28*R28+O29*R29+O30*R30)/R31</f>
        <v>0.51784757526735459</v>
      </c>
      <c r="P31" s="293">
        <f>(P21*R21+P22*R22+P23*R23+P24*R24+P25*R25+P26*R26+P27*R27+P28*R28+P29*R29+P30*R30)/R31</f>
        <v>0.12280524633239795</v>
      </c>
      <c r="Q31" s="160">
        <f>SUM(Q21:Q30)</f>
        <v>638603</v>
      </c>
      <c r="R31" s="7">
        <f>SUM(R21:R30)</f>
        <v>592</v>
      </c>
    </row>
    <row r="32" spans="1:21" ht="14.4" hidden="1" x14ac:dyDescent="0.3">
      <c r="A32" s="1" t="s">
        <v>38</v>
      </c>
      <c r="B32" s="4" t="s">
        <v>46</v>
      </c>
      <c r="C32" s="10">
        <f>SUM('KPI_FY 23-24'!C34,'KPI_FY 23-24'!V34,'KPI_FY 23-24'!AO34,'KPI_FY 23-24'!BH34,'KPI_FY 23-24'!CA34,'KPI_FY 23-24'!CT34,'KPI_FY 23-24'!DM34,'KPI_FY 23-24'!EF34,'KPI_FY 23-24'!EY34,'KPI_FY 23-24'!FR34,'KPI_FY 23-24'!GK34)</f>
        <v>6048</v>
      </c>
      <c r="D32" s="277">
        <f>SUM('KPI_FY 23-24'!D34,'KPI_FY 23-24'!W34,'KPI_FY 23-24'!AP34,'KPI_FY 23-24'!BI34,'KPI_FY 23-24'!CB34,'KPI_FY 23-24'!CU34,'KPI_FY 23-24'!DN34,'KPI_FY 23-24'!EG34,'KPI_FY 23-24'!EZ34,'KPI_FY 23-24'!FS34,'KPI_FY 23-24'!GL34)</f>
        <v>2755</v>
      </c>
      <c r="E32" s="10">
        <f>SUM('KPI_FY 23-24'!E34,'KPI_FY 23-24'!X34,'KPI_FY 23-24'!AQ34,'KPI_FY 23-24'!BJ34,'KPI_FY 23-24'!CC34,'KPI_FY 23-24'!CV34,'KPI_FY 23-24'!DO34,'KPI_FY 23-24'!EH34,'KPI_FY 23-24'!FA34,'KPI_FY 23-24'!FT34,'KPI_FY 23-24'!GM34)</f>
        <v>3293</v>
      </c>
      <c r="F32" s="10">
        <f>SUM('KPI_FY 23-24'!F34,'KPI_FY 23-24'!Y34,'KPI_FY 23-24'!AR34,'KPI_FY 23-24'!BK34,'KPI_FY 23-24'!CD34,'KPI_FY 23-24'!CW34,'KPI_FY 23-24'!DP34,'KPI_FY 23-24'!EI34,'KPI_FY 23-24'!FB34,'KPI_FY 23-24'!FU34,'KPI_FY 23-24'!GN34)</f>
        <v>1257</v>
      </c>
      <c r="G32" s="235">
        <f>(F32/$B$2)</f>
        <v>0.14310109289617487</v>
      </c>
      <c r="H32" s="10">
        <f>SUM('KPI_FY 23-24'!H34,'KPI_FY 23-24'!AA34,'KPI_FY 23-24'!AT34,'KPI_FY 23-24'!BM34,'KPI_FY 23-24'!CF34,'KPI_FY 23-24'!CY34,'KPI_FY 23-24'!DR34,'KPI_FY 23-24'!EK34,'KPI_FY 23-24'!FD34,'KPI_FY 23-24'!FW34,'KPI_FY 23-24'!GP34)</f>
        <v>0</v>
      </c>
      <c r="I32" s="235">
        <f>(H32/$B$2)</f>
        <v>0</v>
      </c>
      <c r="J32" s="10">
        <f>SUM('KPI_FY 23-24'!J34,'KPI_FY 23-24'!AC34,'KPI_FY 23-24'!AV34,'KPI_FY 23-24'!BO34,'KPI_FY 23-24'!CH34,'KPI_FY 23-24'!DA34,'KPI_FY 23-24'!DT34,'KPI_FY 23-24'!EM34,'KPI_FY 23-24'!FF34,'KPI_FY 23-24'!FY34,'KPI_FY 23-24'!GR34)</f>
        <v>15</v>
      </c>
      <c r="K32" s="235">
        <f t="shared" ref="K32:K34" si="42">(J32/$B$2)</f>
        <v>1.7076502732240437E-3</v>
      </c>
      <c r="L32" s="10">
        <f ca="1">SUM('KPI_FY 23-24'!L34,'KPI_FY 23-24'!AE34,'KPI_FY 23-24'!AX34,'KPI_FY 23-24'!BQ34,'KPI_FY 23-24'!CJ34,'KPI_FY 23-24'!DC34,'KPI_FY 23-24'!DV34,'KPI_FY 23-24'!EO34,'KPI_FY 23-24'!FH34,'KPI_FY 23-24'!GA34,'KPI_FY 23-24'!GT34)</f>
        <v>0</v>
      </c>
      <c r="M32" s="253">
        <f>(C32/$B$2)</f>
        <v>0.68852459016393441</v>
      </c>
      <c r="N32" s="235">
        <f ca="1">((C32-L32)/$B$2)</f>
        <v>0</v>
      </c>
      <c r="O32" s="254">
        <f t="shared" ref="O32:O34" ca="1" si="43">IF((AND(D32=0,F32=0)),0,(F32+L32)/(D32+F32+L32))</f>
        <v>5.1995736112756132E-2</v>
      </c>
      <c r="P32" s="288">
        <f>(Q32/($B$2*R32))</f>
        <v>0.28712919594067138</v>
      </c>
      <c r="Q32" s="255">
        <f>SUM('KPI_FY 23-24'!Q34,'KPI_FY 23-24'!AJ34,'KPI_FY 23-24'!BC34,'KPI_FY 23-24'!BV34,'KPI_FY 23-24'!CO34,'KPI_FY 23-24'!DH34,'KPI_FY 23-24'!EA34,'KPI_FY 23-24'!ET34,'KPI_FY 23-24'!FM34,'KPI_FY 23-24'!GF34,'KPI_FY 23-24'!GY34,'KPI_FY 23-24'!HR34)</f>
        <v>52965</v>
      </c>
      <c r="R32" s="3">
        <v>21</v>
      </c>
      <c r="U32" s="185"/>
    </row>
    <row r="33" spans="1:21" ht="14.4" hidden="1" x14ac:dyDescent="0.3">
      <c r="A33" s="1" t="s">
        <v>39</v>
      </c>
      <c r="B33" s="4" t="s">
        <v>47</v>
      </c>
      <c r="C33" s="10">
        <f>SUM('KPI_FY 23-24'!C35,'KPI_FY 23-24'!V35,'KPI_FY 23-24'!AO35,'KPI_FY 23-24'!BH35,'KPI_FY 23-24'!CA35,'KPI_FY 23-24'!CT35,'KPI_FY 23-24'!DM35,'KPI_FY 23-24'!EF35,'KPI_FY 23-24'!EY35,'KPI_FY 23-24'!FR35,'KPI_FY 23-24'!GK35)</f>
        <v>2982</v>
      </c>
      <c r="D33" s="277">
        <f>SUM('KPI_FY 23-24'!D35,'KPI_FY 23-24'!W35,'KPI_FY 23-24'!AP35,'KPI_FY 23-24'!BI35,'KPI_FY 23-24'!CB35,'KPI_FY 23-24'!CU35,'KPI_FY 23-24'!DN35,'KPI_FY 23-24'!EG35,'KPI_FY 23-24'!EZ35,'KPI_FY 23-24'!FS35,'KPI_FY 23-24'!GL35)</f>
        <v>1320</v>
      </c>
      <c r="E33" s="10">
        <f>SUM('KPI_FY 23-24'!E35,'KPI_FY 23-24'!X35,'KPI_FY 23-24'!AQ35,'KPI_FY 23-24'!BJ35,'KPI_FY 23-24'!CC35,'KPI_FY 23-24'!CV35,'KPI_FY 23-24'!DO35,'KPI_FY 23-24'!EH35,'KPI_FY 23-24'!FA35,'KPI_FY 23-24'!FT35,'KPI_FY 23-24'!GM35)</f>
        <v>1662</v>
      </c>
      <c r="F33" s="10">
        <f>SUM('KPI_FY 23-24'!F35,'KPI_FY 23-24'!Y35,'KPI_FY 23-24'!AR35,'KPI_FY 23-24'!BK35,'KPI_FY 23-24'!CD35,'KPI_FY 23-24'!CW35,'KPI_FY 23-24'!DP35,'KPI_FY 23-24'!EI35,'KPI_FY 23-24'!FB35,'KPI_FY 23-24'!FU35,'KPI_FY 23-24'!GN35)</f>
        <v>4338</v>
      </c>
      <c r="G33" s="235">
        <f t="shared" ref="G33" si="44">(F33/$B$2)</f>
        <v>0.49385245901639346</v>
      </c>
      <c r="H33" s="10">
        <f>SUM('KPI_FY 23-24'!H35,'KPI_FY 23-24'!AA35,'KPI_FY 23-24'!AT35,'KPI_FY 23-24'!BM35,'KPI_FY 23-24'!CF35,'KPI_FY 23-24'!CY35,'KPI_FY 23-24'!DR35,'KPI_FY 23-24'!EK35,'KPI_FY 23-24'!FD35,'KPI_FY 23-24'!FW35,'KPI_FY 23-24'!GP35)</f>
        <v>0</v>
      </c>
      <c r="I33" s="235">
        <f>(H33/$B$2)</f>
        <v>0</v>
      </c>
      <c r="J33" s="10">
        <f>SUM('KPI_FY 23-24'!J35,'KPI_FY 23-24'!AC35,'KPI_FY 23-24'!AV35,'KPI_FY 23-24'!BO35,'KPI_FY 23-24'!CH35,'KPI_FY 23-24'!DA35,'KPI_FY 23-24'!DT35,'KPI_FY 23-24'!EM35,'KPI_FY 23-24'!FF35,'KPI_FY 23-24'!FY35,'KPI_FY 23-24'!GR35)</f>
        <v>0</v>
      </c>
      <c r="K33" s="235">
        <f t="shared" si="42"/>
        <v>0</v>
      </c>
      <c r="L33" s="10">
        <f ca="1">SUM('KPI_FY 23-24'!L35,'KPI_FY 23-24'!AE35,'KPI_FY 23-24'!AX35,'KPI_FY 23-24'!BQ35,'KPI_FY 23-24'!CJ35,'KPI_FY 23-24'!DC35,'KPI_FY 23-24'!DV35,'KPI_FY 23-24'!EO35,'KPI_FY 23-24'!FH35,'KPI_FY 23-24'!GA35,'KPI_FY 23-24'!GT35)</f>
        <v>0</v>
      </c>
      <c r="M33" s="253">
        <f t="shared" ref="M33:M34" si="45">(C33/$B$2)</f>
        <v>0.33948087431693991</v>
      </c>
      <c r="N33" s="235">
        <f ca="1">((C33-L33)/$B$2)</f>
        <v>0</v>
      </c>
      <c r="O33" s="254">
        <f t="shared" ca="1" si="43"/>
        <v>5.1995736112756132E-2</v>
      </c>
      <c r="P33" s="288">
        <f t="shared" ref="P33:P34" si="46">(Q33/($B$2*R33))</f>
        <v>0.11143095671784196</v>
      </c>
      <c r="Q33" s="255">
        <f>SUM('KPI_FY 23-24'!Q35,'KPI_FY 23-24'!AJ35,'KPI_FY 23-24'!BC35,'KPI_FY 23-24'!BV35,'KPI_FY 23-24'!CO35,'KPI_FY 23-24'!DH35,'KPI_FY 23-24'!EA35,'KPI_FY 23-24'!ET35,'KPI_FY 23-24'!FM35,'KPI_FY 23-24'!GF35,'KPI_FY 23-24'!GY35,'KPI_FY 23-24'!HR35)</f>
        <v>20555</v>
      </c>
      <c r="R33" s="3">
        <v>21</v>
      </c>
      <c r="U33" s="185"/>
    </row>
    <row r="34" spans="1:21" ht="14.4" hidden="1" x14ac:dyDescent="0.3">
      <c r="A34" s="3"/>
      <c r="B34" s="4" t="s">
        <v>51</v>
      </c>
      <c r="C34" s="10">
        <f>SUM('KPI_FY 23-24'!C36,'KPI_FY 23-24'!V36,'KPI_FY 23-24'!AO36,'KPI_FY 23-24'!BH36,'KPI_FY 23-24'!CA36,'KPI_FY 23-24'!CT36,'KPI_FY 23-24'!DM36,'KPI_FY 23-24'!EF36,'KPI_FY 23-24'!EY36,'KPI_FY 23-24'!FR36,'KPI_FY 23-24'!GK36)</f>
        <v>4027</v>
      </c>
      <c r="D34" s="277">
        <f>SUM('KPI_FY 23-24'!D36,'KPI_FY 23-24'!W36,'KPI_FY 23-24'!AP36,'KPI_FY 23-24'!BI36,'KPI_FY 23-24'!CB36,'KPI_FY 23-24'!CU36,'KPI_FY 23-24'!DN36,'KPI_FY 23-24'!EG36,'KPI_FY 23-24'!EZ36,'KPI_FY 23-24'!FS36,'KPI_FY 23-24'!GL36)</f>
        <v>1779</v>
      </c>
      <c r="E34" s="10">
        <f>SUM('KPI_FY 23-24'!E36,'KPI_FY 23-24'!X36,'KPI_FY 23-24'!AQ36,'KPI_FY 23-24'!BJ36,'KPI_FY 23-24'!CC36,'KPI_FY 23-24'!CV36,'KPI_FY 23-24'!DO36,'KPI_FY 23-24'!EH36,'KPI_FY 23-24'!FA36,'KPI_FY 23-24'!FT36,'KPI_FY 23-24'!GM36)</f>
        <v>2248</v>
      </c>
      <c r="F34" s="10">
        <f>SUM('KPI_FY 23-24'!F36,'KPI_FY 23-24'!Y36,'KPI_FY 23-24'!AR36,'KPI_FY 23-24'!BK36,'KPI_FY 23-24'!CD36,'KPI_FY 23-24'!CW36,'KPI_FY 23-24'!DP36,'KPI_FY 23-24'!EI36,'KPI_FY 23-24'!FB36,'KPI_FY 23-24'!FU36,'KPI_FY 23-24'!GN36)</f>
        <v>2413</v>
      </c>
      <c r="G34" s="235">
        <f t="shared" ref="G34" si="47">(F34/$B$2)</f>
        <v>0.27470400728597449</v>
      </c>
      <c r="H34" s="10">
        <f>SUM('KPI_FY 23-24'!H36,'KPI_FY 23-24'!AA36,'KPI_FY 23-24'!AT36,'KPI_FY 23-24'!BM36,'KPI_FY 23-24'!CF36,'KPI_FY 23-24'!CY36,'KPI_FY 23-24'!DR36,'KPI_FY 23-24'!EK36,'KPI_FY 23-24'!FD36,'KPI_FY 23-24'!FW36,'KPI_FY 23-24'!GP36)</f>
        <v>1464</v>
      </c>
      <c r="I34" s="235">
        <f>(H34/$B$2)</f>
        <v>0.16666666666666666</v>
      </c>
      <c r="J34" s="10">
        <f>SUM('KPI_FY 23-24'!J36,'KPI_FY 23-24'!AC36,'KPI_FY 23-24'!AV36,'KPI_FY 23-24'!BO36,'KPI_FY 23-24'!CH36,'KPI_FY 23-24'!DA36,'KPI_FY 23-24'!DT36,'KPI_FY 23-24'!EM36,'KPI_FY 23-24'!FF36,'KPI_FY 23-24'!FY36,'KPI_FY 23-24'!GR36)</f>
        <v>160</v>
      </c>
      <c r="K34" s="235">
        <f t="shared" si="42"/>
        <v>1.8214936247723135E-2</v>
      </c>
      <c r="L34" s="10">
        <f>SUM('KPI_FY 23-24'!L36,'KPI_FY 23-24'!AE36,'KPI_FY 23-24'!AX36,'KPI_FY 23-24'!BQ36,'KPI_FY 23-24'!CJ36,'KPI_FY 23-24'!DC36,'KPI_FY 23-24'!DV36,'KPI_FY 23-24'!EO36,'KPI_FY 23-24'!FH36,'KPI_FY 23-24'!GA36,'KPI_FY 23-24'!GT36)</f>
        <v>0</v>
      </c>
      <c r="M34" s="253">
        <f t="shared" si="45"/>
        <v>0.45844717668488161</v>
      </c>
      <c r="N34" s="235">
        <f>((C34-L34)/$B$2)</f>
        <v>0.45844717668488161</v>
      </c>
      <c r="O34" s="254">
        <f t="shared" si="43"/>
        <v>0.57562022900763354</v>
      </c>
      <c r="P34" s="288">
        <f t="shared" si="46"/>
        <v>0.19769169051955937</v>
      </c>
      <c r="Q34" s="255">
        <f>SUM('KPI_FY 23-24'!Q36,'KPI_FY 23-24'!AJ36,'KPI_FY 23-24'!BC36,'KPI_FY 23-24'!BV36,'KPI_FY 23-24'!CO36,'KPI_FY 23-24'!DH36,'KPI_FY 23-24'!EA36,'KPI_FY 23-24'!ET36,'KPI_FY 23-24'!FM36,'KPI_FY 23-24'!GF36,'KPI_FY 23-24'!GY36,'KPI_FY 23-24'!HR36)</f>
        <v>36467</v>
      </c>
      <c r="R34" s="3">
        <v>21</v>
      </c>
      <c r="U34" s="185"/>
    </row>
    <row r="35" spans="1:21" ht="14.4" hidden="1" x14ac:dyDescent="0.3">
      <c r="A35" s="3"/>
      <c r="B35" s="8" t="s">
        <v>37</v>
      </c>
      <c r="C35" s="158">
        <f>SUM(C32:C34)</f>
        <v>13057</v>
      </c>
      <c r="D35" s="283">
        <f t="shared" ref="D35:L35" si="48">SUM(D32:D34)</f>
        <v>5854</v>
      </c>
      <c r="E35" s="158">
        <f t="shared" ref="E35" si="49">SUM(E32:E34)</f>
        <v>7203</v>
      </c>
      <c r="F35" s="158">
        <f t="shared" si="48"/>
        <v>8008</v>
      </c>
      <c r="G35" s="272">
        <f>(G32*R32+G33*R33+G34*R34)/R35</f>
        <v>0.30388585306618093</v>
      </c>
      <c r="H35" s="158">
        <f t="shared" si="48"/>
        <v>1464</v>
      </c>
      <c r="I35" s="272">
        <f>(I32*R32+I33*R33+I34*R34)/R35</f>
        <v>5.5555555555555552E-2</v>
      </c>
      <c r="J35" s="158">
        <f t="shared" ref="J35" si="50">SUM(J32:J34)</f>
        <v>175</v>
      </c>
      <c r="K35" s="272">
        <f>(K32*$R32+K33*$R33+K34*$R34)/$R35</f>
        <v>6.6408621736490595E-3</v>
      </c>
      <c r="L35" s="158">
        <f t="shared" ca="1" si="48"/>
        <v>0</v>
      </c>
      <c r="M35" s="273">
        <f>(M32*$R32+M33*$R33+M34*$R34)/$R35</f>
        <v>0.49548421372191864</v>
      </c>
      <c r="N35" s="273">
        <f ca="1">(N32*$R32+N33*$R33+N34*$R34)/$R35</f>
        <v>0.55195051608986034</v>
      </c>
      <c r="O35" s="272">
        <f ca="1">(O32*R32+O33*R33+O34*R34)/R35</f>
        <v>0.18292186099568158</v>
      </c>
      <c r="P35" s="293">
        <f>(P32*R32+P33*R33+P34*R34)/R35</f>
        <v>0.1987506143926909</v>
      </c>
      <c r="Q35" s="160">
        <f>SUM(Q32:Q34)</f>
        <v>109987</v>
      </c>
      <c r="R35" s="7">
        <f>SUM(R32:R34)</f>
        <v>63</v>
      </c>
      <c r="T35" s="185"/>
    </row>
    <row r="36" spans="1:21" ht="14.4" hidden="1" x14ac:dyDescent="0.3">
      <c r="A36" s="1" t="s">
        <v>40</v>
      </c>
      <c r="B36" s="4" t="s">
        <v>46</v>
      </c>
      <c r="C36" s="10">
        <f>SUM('KPI_FY 23-24'!C38,'KPI_FY 23-24'!V38,'KPI_FY 23-24'!AO38,'KPI_FY 23-24'!BH38,'KPI_FY 23-24'!CA38,'KPI_FY 23-24'!CT38,'KPI_FY 23-24'!DM38,'KPI_FY 23-24'!EF38,'KPI_FY 23-24'!EY38,'KPI_FY 23-24'!FR38,'KPI_FY 23-24'!GK38)</f>
        <v>0</v>
      </c>
      <c r="D36" s="277">
        <f>SUM('KPI_FY 23-24'!D38,'KPI_FY 23-24'!W38,'KPI_FY 23-24'!AP38,'KPI_FY 23-24'!BI38,'KPI_FY 23-24'!CB38,'KPI_FY 23-24'!CU38,'KPI_FY 23-24'!DN38,'KPI_FY 23-24'!EG38,'KPI_FY 23-24'!EZ38,'KPI_FY 23-24'!FS38,'KPI_FY 23-24'!GL38)</f>
        <v>0</v>
      </c>
      <c r="E36" s="10">
        <f>SUM('KPI_FY 23-24'!E38,'KPI_FY 23-24'!X38,'KPI_FY 23-24'!AQ38,'KPI_FY 23-24'!BJ38,'KPI_FY 23-24'!CC38,'KPI_FY 23-24'!CV38,'KPI_FY 23-24'!DO38,'KPI_FY 23-24'!EH38,'KPI_FY 23-24'!FA38,'KPI_FY 23-24'!FT38,'KPI_FY 23-24'!GM38)</f>
        <v>0</v>
      </c>
      <c r="F36" s="10">
        <f>SUM('KPI_FY 23-24'!F38,'KPI_FY 23-24'!Y38,'KPI_FY 23-24'!AR38,'KPI_FY 23-24'!BK38,'KPI_FY 23-24'!CD38,'KPI_FY 23-24'!CW38,'KPI_FY 23-24'!DP38,'KPI_FY 23-24'!EI38,'KPI_FY 23-24'!FB38,'KPI_FY 23-24'!FU38,'KPI_FY 23-24'!GN38)</f>
        <v>8064</v>
      </c>
      <c r="G36" s="235">
        <f>(F36/$B$2)</f>
        <v>0.91803278688524592</v>
      </c>
      <c r="H36" s="10">
        <f>SUM('KPI_FY 23-24'!H38,'KPI_FY 23-24'!AA38,'KPI_FY 23-24'!AT38,'KPI_FY 23-24'!BM38,'KPI_FY 23-24'!CF38,'KPI_FY 23-24'!CY38,'KPI_FY 23-24'!DR38,'KPI_FY 23-24'!EK38,'KPI_FY 23-24'!FD38,'KPI_FY 23-24'!FW38,'KPI_FY 23-24'!GP38)</f>
        <v>0</v>
      </c>
      <c r="I36" s="235">
        <f>(H36/$B$2)</f>
        <v>0</v>
      </c>
      <c r="J36" s="10">
        <f>SUM('KPI_FY 23-24'!J38,'KPI_FY 23-24'!AC38,'KPI_FY 23-24'!AV38,'KPI_FY 23-24'!BO38,'KPI_FY 23-24'!CH38,'KPI_FY 23-24'!DA38,'KPI_FY 23-24'!DT38,'KPI_FY 23-24'!EM38,'KPI_FY 23-24'!FF38,'KPI_FY 23-24'!FY38,'KPI_FY 23-24'!GR38)</f>
        <v>0</v>
      </c>
      <c r="K36" s="235">
        <f t="shared" ref="K36:K37" si="51">(J36/$B$2)</f>
        <v>0</v>
      </c>
      <c r="L36" s="10">
        <f>SUM('KPI_FY 23-24'!L38,'KPI_FY 23-24'!AE38,'KPI_FY 23-24'!AX38,'KPI_FY 23-24'!BQ38,'KPI_FY 23-24'!CJ38,'KPI_FY 23-24'!DC38,'KPI_FY 23-24'!DV38,'KPI_FY 23-24'!EO38,'KPI_FY 23-24'!FH38,'KPI_FY 23-24'!GA38,'KPI_FY 23-24'!GT38)</f>
        <v>0</v>
      </c>
      <c r="M36" s="253">
        <f>(C36/$B$2)</f>
        <v>0</v>
      </c>
      <c r="N36" s="235">
        <f>((C36-L36)/$B$2)</f>
        <v>0</v>
      </c>
      <c r="O36" s="254">
        <f t="shared" ref="O36:O37" si="52">IF((AND(D36=0,F36=0)),0,(F36+L36)/(D36+F36+L36))</f>
        <v>1</v>
      </c>
      <c r="P36" s="288">
        <f>(Q36/($B$2*R36))</f>
        <v>0</v>
      </c>
      <c r="Q36" s="275">
        <f>SUM('KPI_FY 23-24'!Q38,'KPI_FY 23-24'!AJ38,'KPI_FY 23-24'!BC38,'KPI_FY 23-24'!BV38,'KPI_FY 23-24'!CO38,'KPI_FY 23-24'!DH38,'KPI_FY 23-24'!EA38,'KPI_FY 23-24'!ET38,'KPI_FY 23-24'!FM38,'KPI_FY 23-24'!GF38,'KPI_FY 23-24'!GY38,'KPI_FY 23-24'!HR38)</f>
        <v>0</v>
      </c>
      <c r="R36" s="3">
        <v>21</v>
      </c>
    </row>
    <row r="37" spans="1:21" ht="14.4" hidden="1" x14ac:dyDescent="0.3">
      <c r="A37" s="1" t="s">
        <v>41</v>
      </c>
      <c r="B37" s="4" t="s">
        <v>47</v>
      </c>
      <c r="C37" s="10">
        <f>SUM('KPI_FY 23-24'!C39,'KPI_FY 23-24'!V39,'KPI_FY 23-24'!AO39,'KPI_FY 23-24'!BH39,'KPI_FY 23-24'!CA39,'KPI_FY 23-24'!CT39,'KPI_FY 23-24'!DM39,'KPI_FY 23-24'!EF39,'KPI_FY 23-24'!EY39,'KPI_FY 23-24'!FR39,'KPI_FY 23-24'!GK39)</f>
        <v>2064</v>
      </c>
      <c r="D37" s="277">
        <f>SUM('KPI_FY 23-24'!D39,'KPI_FY 23-24'!W39,'KPI_FY 23-24'!AP39,'KPI_FY 23-24'!BI39,'KPI_FY 23-24'!CB39,'KPI_FY 23-24'!CU39,'KPI_FY 23-24'!DN39,'KPI_FY 23-24'!EG39,'KPI_FY 23-24'!EZ39,'KPI_FY 23-24'!FS39,'KPI_FY 23-24'!GL39)</f>
        <v>852</v>
      </c>
      <c r="E37" s="10">
        <f>SUM('KPI_FY 23-24'!E39,'KPI_FY 23-24'!X39,'KPI_FY 23-24'!AQ39,'KPI_FY 23-24'!BJ39,'KPI_FY 23-24'!CC39,'KPI_FY 23-24'!CV39,'KPI_FY 23-24'!DO39,'KPI_FY 23-24'!EH39,'KPI_FY 23-24'!FA39,'KPI_FY 23-24'!FT39,'KPI_FY 23-24'!GM39)</f>
        <v>1212</v>
      </c>
      <c r="F37" s="10">
        <f>SUM('KPI_FY 23-24'!F39,'KPI_FY 23-24'!Y39,'KPI_FY 23-24'!AR39,'KPI_FY 23-24'!BK39,'KPI_FY 23-24'!CD39,'KPI_FY 23-24'!CW39,'KPI_FY 23-24'!DP39,'KPI_FY 23-24'!EI39,'KPI_FY 23-24'!FB39,'KPI_FY 23-24'!FU39,'KPI_FY 23-24'!GN39)</f>
        <v>9720</v>
      </c>
      <c r="G37" s="235">
        <f t="shared" ref="G37" si="53">(F37/$B$2)</f>
        <v>1.1065573770491803</v>
      </c>
      <c r="H37" s="10">
        <f>SUM('KPI_FY 23-24'!H39,'KPI_FY 23-24'!AA39,'KPI_FY 23-24'!AT39,'KPI_FY 23-24'!BM39,'KPI_FY 23-24'!CF39,'KPI_FY 23-24'!CY39,'KPI_FY 23-24'!DR39,'KPI_FY 23-24'!EK39,'KPI_FY 23-24'!FD39,'KPI_FY 23-24'!FW39,'KPI_FY 23-24'!GP39)</f>
        <v>0</v>
      </c>
      <c r="I37" s="235">
        <f>(H37/$B$2)</f>
        <v>0</v>
      </c>
      <c r="J37" s="10">
        <f>SUM('KPI_FY 23-24'!J39,'KPI_FY 23-24'!AC39,'KPI_FY 23-24'!AV39,'KPI_FY 23-24'!BO39,'KPI_FY 23-24'!CH39,'KPI_FY 23-24'!DA39,'KPI_FY 23-24'!DT39,'KPI_FY 23-24'!EM39,'KPI_FY 23-24'!FF39,'KPI_FY 23-24'!FY39,'KPI_FY 23-24'!GR39)</f>
        <v>0</v>
      </c>
      <c r="K37" s="235">
        <f t="shared" si="51"/>
        <v>0</v>
      </c>
      <c r="L37" s="10">
        <f>SUM('KPI_FY 23-24'!L39,'KPI_FY 23-24'!AE39,'KPI_FY 23-24'!AX39,'KPI_FY 23-24'!BQ39,'KPI_FY 23-24'!CJ39,'KPI_FY 23-24'!DC39,'KPI_FY 23-24'!DV39,'KPI_FY 23-24'!EO39,'KPI_FY 23-24'!FH39,'KPI_FY 23-24'!GA39,'KPI_FY 23-24'!GT39)</f>
        <v>0</v>
      </c>
      <c r="M37" s="253">
        <f>(C37/$B$2)</f>
        <v>0.23497267759562843</v>
      </c>
      <c r="N37" s="235">
        <f>((C37-L37)/$B$2)</f>
        <v>0.23497267759562843</v>
      </c>
      <c r="O37" s="254">
        <f t="shared" si="52"/>
        <v>0.91940976163450627</v>
      </c>
      <c r="P37" s="288">
        <f>(Q37/($B$2*R37))</f>
        <v>8.109441408621737E-2</v>
      </c>
      <c r="Q37" s="275">
        <f>SUM('KPI_FY 23-24'!Q39,'KPI_FY 23-24'!AJ39,'KPI_FY 23-24'!BC39,'KPI_FY 23-24'!BV39,'KPI_FY 23-24'!CO39,'KPI_FY 23-24'!DH39,'KPI_FY 23-24'!EA39,'KPI_FY 23-24'!ET39,'KPI_FY 23-24'!FM39,'KPI_FY 23-24'!GF39,'KPI_FY 23-24'!GY39,'KPI_FY 23-24'!HR39)</f>
        <v>14959</v>
      </c>
      <c r="R37" s="3">
        <v>21</v>
      </c>
    </row>
    <row r="38" spans="1:21" ht="14.4" hidden="1" x14ac:dyDescent="0.3">
      <c r="A38" s="1"/>
      <c r="B38" s="8" t="s">
        <v>37</v>
      </c>
      <c r="C38" s="158">
        <f>SUM(C36:C37)</f>
        <v>2064</v>
      </c>
      <c r="D38" s="283">
        <f t="shared" ref="D38:E38" si="54">SUM(D36:D37)</f>
        <v>852</v>
      </c>
      <c r="E38" s="158">
        <f t="shared" si="54"/>
        <v>1212</v>
      </c>
      <c r="F38" s="158">
        <f t="shared" ref="F38" si="55">SUM(F36:F37)</f>
        <v>17784</v>
      </c>
      <c r="G38" s="272">
        <f>(G36*R36+G37*R37)/R38</f>
        <v>1.0122950819672132</v>
      </c>
      <c r="H38" s="158">
        <f t="shared" ref="H38:J38" si="56">SUM(H36:H37)</f>
        <v>0</v>
      </c>
      <c r="I38" s="272">
        <f>(I36*R36+I37*R37)/R38</f>
        <v>0</v>
      </c>
      <c r="J38" s="158">
        <f t="shared" si="56"/>
        <v>0</v>
      </c>
      <c r="K38" s="272">
        <f>(K36*$R36+K37*$R37)/$R38</f>
        <v>0</v>
      </c>
      <c r="L38" s="158">
        <f t="shared" ref="L38" si="57">SUM(L36:L37)</f>
        <v>0</v>
      </c>
      <c r="M38" s="273">
        <f>(M36*R36+M37*R37)/R38</f>
        <v>0.1174863387978142</v>
      </c>
      <c r="N38" s="272">
        <f>(N36*R36+N37*R37)/R38</f>
        <v>0.1174863387978142</v>
      </c>
      <c r="O38" s="272">
        <f>(O36*R36+O37*R37)/R38</f>
        <v>0.95970488081725325</v>
      </c>
      <c r="P38" s="293">
        <f>(P36*R36+P37*R37)/R38</f>
        <v>4.0547207043108685E-2</v>
      </c>
      <c r="Q38" s="276">
        <f>SUM(Q36:Q37)</f>
        <v>14959</v>
      </c>
      <c r="R38" s="7">
        <f>SUM(R36:R37)</f>
        <v>42</v>
      </c>
    </row>
    <row r="39" spans="1:21" ht="14.4" hidden="1" x14ac:dyDescent="0.3">
      <c r="A39" s="5" t="s">
        <v>42</v>
      </c>
      <c r="B39" s="4" t="s">
        <v>51</v>
      </c>
      <c r="C39" s="10">
        <f>SUM('KPI_FY 23-24'!C41,'KPI_FY 23-24'!V41,'KPI_FY 23-24'!AO41,'KPI_FY 23-24'!BH41,'KPI_FY 23-24'!CA41,'KPI_FY 23-24'!CT41,'KPI_FY 23-24'!DM41,'KPI_FY 23-24'!EF41,'KPI_FY 23-24'!EY41,'KPI_FY 23-24'!FR41,'KPI_FY 23-24'!GK41)</f>
        <v>744</v>
      </c>
      <c r="D39" s="277">
        <f>SUM('KPI_FY 23-24'!D41,'KPI_FY 23-24'!W41,'KPI_FY 23-24'!AP41,'KPI_FY 23-24'!BI41,'KPI_FY 23-24'!CB41,'KPI_FY 23-24'!CU41,'KPI_FY 23-24'!DN41,'KPI_FY 23-24'!EG41,'KPI_FY 23-24'!EZ41,'KPI_FY 23-24'!FS41,'KPI_FY 23-24'!GL41)</f>
        <v>0</v>
      </c>
      <c r="E39" s="10">
        <f>SUM('KPI_FY 23-24'!E41,'KPI_FY 23-24'!X41,'KPI_FY 23-24'!AQ41,'KPI_FY 23-24'!BJ41,'KPI_FY 23-24'!CC41,'KPI_FY 23-24'!CV41,'KPI_FY 23-24'!DO41,'KPI_FY 23-24'!EH41,'KPI_FY 23-24'!FA41,'KPI_FY 23-24'!FT41,'KPI_FY 23-24'!GM41)</f>
        <v>744</v>
      </c>
      <c r="F39" s="10">
        <f>SUM('KPI_FY 23-24'!F41,'KPI_FY 23-24'!Y41,'KPI_FY 23-24'!AR41,'KPI_FY 23-24'!BK41,'KPI_FY 23-24'!CD41,'KPI_FY 23-24'!CW41,'KPI_FY 23-24'!DP41,'KPI_FY 23-24'!EI41,'KPI_FY 23-24'!FB41,'KPI_FY 23-24'!FU41,'KPI_FY 23-24'!GN41)</f>
        <v>7320</v>
      </c>
      <c r="G39" s="235">
        <f>(F39/$B$2)</f>
        <v>0.83333333333333337</v>
      </c>
      <c r="H39" s="10">
        <f>SUM('KPI_FY 23-24'!H41,'KPI_FY 23-24'!AA41,'KPI_FY 23-24'!AT41,'KPI_FY 23-24'!BM41,'KPI_FY 23-24'!CF41,'KPI_FY 23-24'!CY41,'KPI_FY 23-24'!DR41,'KPI_FY 23-24'!EK41,'KPI_FY 23-24'!FD41,'KPI_FY 23-24'!FW41,'KPI_FY 23-24'!GP41)</f>
        <v>0</v>
      </c>
      <c r="I39" s="235">
        <f>(H39/$B$2)</f>
        <v>0</v>
      </c>
      <c r="J39" s="10">
        <f>SUM('KPI_FY 23-24'!J41,'KPI_FY 23-24'!AC41,'KPI_FY 23-24'!AV41,'KPI_FY 23-24'!BO41,'KPI_FY 23-24'!CH41,'KPI_FY 23-24'!DA41,'KPI_FY 23-24'!DT41,'KPI_FY 23-24'!EM41,'KPI_FY 23-24'!FF41,'KPI_FY 23-24'!FY41,'KPI_FY 23-24'!GR41)</f>
        <v>0</v>
      </c>
      <c r="K39" s="235">
        <f t="shared" ref="K39:K40" si="58">(J39/$B$2)</f>
        <v>0</v>
      </c>
      <c r="L39" s="10">
        <f>SUM('KPI_FY 23-24'!L41,'KPI_FY 23-24'!AE41,'KPI_FY 23-24'!AX41,'KPI_FY 23-24'!BQ41,'KPI_FY 23-24'!CJ41,'KPI_FY 23-24'!DC41,'KPI_FY 23-24'!DV41,'KPI_FY 23-24'!EO41,'KPI_FY 23-24'!FH41,'KPI_FY 23-24'!GA41,'KPI_FY 23-24'!GT41)</f>
        <v>0</v>
      </c>
      <c r="M39" s="253">
        <f>(C39/$B$2)</f>
        <v>8.4699453551912565E-2</v>
      </c>
      <c r="N39" s="235">
        <f>((C39-L39)/$B$2)</f>
        <v>8.4699453551912565E-2</v>
      </c>
      <c r="O39" s="254">
        <f t="shared" ref="O39:O40" si="59">IF((AND(D39=0,F39=0)),0,(F39+L39)/(D39+F39+L39))</f>
        <v>1</v>
      </c>
      <c r="P39" s="288">
        <f>(Q39/($B$2*R39))</f>
        <v>0</v>
      </c>
      <c r="Q39" s="275">
        <f>SUM('KPI_FY 23-24'!Q41,'KPI_FY 23-24'!AJ41,'KPI_FY 23-24'!BC41,'KPI_FY 23-24'!BV41,'KPI_FY 23-24'!CO41,'KPI_FY 23-24'!DH41,'KPI_FY 23-24'!EA41,'KPI_FY 23-24'!ET41,'KPI_FY 23-24'!FM41,'KPI_FY 23-24'!GF41,'KPI_FY 23-24'!GY41,'KPI_FY 23-24'!HR41)</f>
        <v>0</v>
      </c>
      <c r="R39" s="3">
        <v>21</v>
      </c>
    </row>
    <row r="40" spans="1:21" ht="14.4" hidden="1" x14ac:dyDescent="0.3">
      <c r="A40" s="3"/>
      <c r="B40" s="4" t="s">
        <v>52</v>
      </c>
      <c r="C40" s="10">
        <f>SUM('KPI_FY 23-24'!C42,'KPI_FY 23-24'!V42,'KPI_FY 23-24'!AO42,'KPI_FY 23-24'!BH42,'KPI_FY 23-24'!CA42,'KPI_FY 23-24'!CT42,'KPI_FY 23-24'!DM42,'KPI_FY 23-24'!EF42,'KPI_FY 23-24'!EY42,'KPI_FY 23-24'!FR42,'KPI_FY 23-24'!GK42)</f>
        <v>1495</v>
      </c>
      <c r="D40" s="277">
        <f>SUM('KPI_FY 23-24'!D42,'KPI_FY 23-24'!W42,'KPI_FY 23-24'!AP42,'KPI_FY 23-24'!BI42,'KPI_FY 23-24'!CB42,'KPI_FY 23-24'!CU42,'KPI_FY 23-24'!DN42,'KPI_FY 23-24'!EG42,'KPI_FY 23-24'!EZ42,'KPI_FY 23-24'!FS42,'KPI_FY 23-24'!GL42)</f>
        <v>7</v>
      </c>
      <c r="E40" s="10">
        <f>SUM('KPI_FY 23-24'!E42,'KPI_FY 23-24'!X42,'KPI_FY 23-24'!AQ42,'KPI_FY 23-24'!BJ42,'KPI_FY 23-24'!CC42,'KPI_FY 23-24'!CV42,'KPI_FY 23-24'!DO42,'KPI_FY 23-24'!EH42,'KPI_FY 23-24'!FA42,'KPI_FY 23-24'!FT42,'KPI_FY 23-24'!GM42)</f>
        <v>1488</v>
      </c>
      <c r="F40" s="10">
        <f>SUM('KPI_FY 23-24'!F42,'KPI_FY 23-24'!Y42,'KPI_FY 23-24'!AR42,'KPI_FY 23-24'!BK42,'KPI_FY 23-24'!CD42,'KPI_FY 23-24'!CW42,'KPI_FY 23-24'!DP42,'KPI_FY 23-24'!EI42,'KPI_FY 23-24'!FB42,'KPI_FY 23-24'!FU42,'KPI_FY 23-24'!GN42)</f>
        <v>7313</v>
      </c>
      <c r="G40" s="235">
        <f t="shared" ref="G40" si="60">(F40/$B$2)</f>
        <v>0.83253642987249543</v>
      </c>
      <c r="H40" s="10">
        <f>SUM('KPI_FY 23-24'!H42,'KPI_FY 23-24'!AA42,'KPI_FY 23-24'!AT42,'KPI_FY 23-24'!BM42,'KPI_FY 23-24'!CF42,'KPI_FY 23-24'!CY42,'KPI_FY 23-24'!DR42,'KPI_FY 23-24'!EK42,'KPI_FY 23-24'!FD42,'KPI_FY 23-24'!FW42,'KPI_FY 23-24'!GP42)</f>
        <v>0</v>
      </c>
      <c r="I40" s="235">
        <f>(H40/$B$2)</f>
        <v>0</v>
      </c>
      <c r="J40" s="10">
        <f>SUM('KPI_FY 23-24'!J42,'KPI_FY 23-24'!AC42,'KPI_FY 23-24'!AV42,'KPI_FY 23-24'!BO42,'KPI_FY 23-24'!CH42,'KPI_FY 23-24'!DA42,'KPI_FY 23-24'!DT42,'KPI_FY 23-24'!EM42,'KPI_FY 23-24'!FF42,'KPI_FY 23-24'!FY42,'KPI_FY 23-24'!GR42)</f>
        <v>0</v>
      </c>
      <c r="K40" s="235">
        <f t="shared" si="58"/>
        <v>0</v>
      </c>
      <c r="L40" s="10">
        <f>SUM('KPI_FY 23-24'!L42,'KPI_FY 23-24'!AE42,'KPI_FY 23-24'!AX42,'KPI_FY 23-24'!BQ42,'KPI_FY 23-24'!CJ42,'KPI_FY 23-24'!DC42,'KPI_FY 23-24'!DV42,'KPI_FY 23-24'!EO42,'KPI_FY 23-24'!FH42,'KPI_FY 23-24'!GA42,'KPI_FY 23-24'!GT42)</f>
        <v>0</v>
      </c>
      <c r="M40" s="253">
        <f>(C40/$B$2)</f>
        <v>0.17019581056466301</v>
      </c>
      <c r="N40" s="235">
        <f>((C40-L40)/$B$2)</f>
        <v>0.17019581056466301</v>
      </c>
      <c r="O40" s="254">
        <f t="shared" si="59"/>
        <v>0.99904371584699458</v>
      </c>
      <c r="P40" s="288">
        <f>(Q40/($B$2*R40))</f>
        <v>6.3427010148321629E-4</v>
      </c>
      <c r="Q40" s="255">
        <f>SUM('KPI_FY 23-24'!Q42,'KPI_FY 23-24'!AJ42,'KPI_FY 23-24'!BC42,'KPI_FY 23-24'!BV42,'KPI_FY 23-24'!CO42,'KPI_FY 23-24'!DH42,'KPI_FY 23-24'!EA42,'KPI_FY 23-24'!ET42,'KPI_FY 23-24'!FM42,'KPI_FY 23-24'!GF42,'KPI_FY 23-24'!GY42,'KPI_FY 23-24'!HR42)</f>
        <v>117</v>
      </c>
      <c r="R40" s="3">
        <v>21</v>
      </c>
    </row>
    <row r="41" spans="1:21" ht="14.4" hidden="1" x14ac:dyDescent="0.3">
      <c r="A41" s="3"/>
      <c r="B41" s="8" t="s">
        <v>37</v>
      </c>
      <c r="C41" s="158">
        <f>SUM(C39:C40)</f>
        <v>2239</v>
      </c>
      <c r="D41" s="283">
        <f t="shared" ref="D41:E41" si="61">SUM(D39:D40)</f>
        <v>7</v>
      </c>
      <c r="E41" s="158">
        <f t="shared" si="61"/>
        <v>2232</v>
      </c>
      <c r="F41" s="158">
        <f t="shared" ref="F41" si="62">SUM(F39:F40)</f>
        <v>14633</v>
      </c>
      <c r="G41" s="272">
        <f>(G39*R39+G40*R40)/R41</f>
        <v>0.8329348816029144</v>
      </c>
      <c r="H41" s="158">
        <f t="shared" ref="H41:J41" si="63">SUM(H39:H40)</f>
        <v>0</v>
      </c>
      <c r="I41" s="272">
        <f>(I39*R39+I40*R40)/R41</f>
        <v>0</v>
      </c>
      <c r="J41" s="158">
        <f t="shared" si="63"/>
        <v>0</v>
      </c>
      <c r="K41" s="272">
        <f>(K39*$R39+K40*$R40)/$R41</f>
        <v>0</v>
      </c>
      <c r="L41" s="158">
        <f t="shared" ref="L41" si="64">SUM(L39:L40)</f>
        <v>0</v>
      </c>
      <c r="M41" s="273">
        <f>(M39*R39+M40*R40)/R41</f>
        <v>0.1274476320582878</v>
      </c>
      <c r="N41" s="272">
        <f>(N39*R39+N40*R40)/R41</f>
        <v>0.1274476320582878</v>
      </c>
      <c r="O41" s="272">
        <f>(O39*R39+O40*R40)/R41</f>
        <v>0.99952185792349724</v>
      </c>
      <c r="P41" s="293">
        <f>(P39*R39+P40*R40)/R41</f>
        <v>3.1713505074160815E-4</v>
      </c>
      <c r="Q41" s="158">
        <f>SUM(Q39:Q40)</f>
        <v>117</v>
      </c>
      <c r="R41" s="7">
        <f>SUM(R39:R40)</f>
        <v>42</v>
      </c>
    </row>
    <row r="42" spans="1:21" ht="14.4" hidden="1" x14ac:dyDescent="0.3">
      <c r="A42" s="5" t="s">
        <v>55</v>
      </c>
      <c r="B42" s="4" t="s">
        <v>46</v>
      </c>
      <c r="C42" s="10">
        <f>SUM('KPI_FY 23-24'!C44,'KPI_FY 23-24'!V44,'KPI_FY 23-24'!AO44,'KPI_FY 23-24'!BH44,'KPI_FY 23-24'!CA44,'KPI_FY 23-24'!CT44,'KPI_FY 23-24'!DM44,'KPI_FY 23-24'!EF44,'KPI_FY 23-24'!EY44,'KPI_FY 23-24'!FR44,'KPI_FY 23-24'!GK44)</f>
        <v>0</v>
      </c>
      <c r="D42" s="277">
        <f>SUM('KPI_FY 23-24'!D44,'KPI_FY 23-24'!W44,'KPI_FY 23-24'!AP44,'KPI_FY 23-24'!BI44,'KPI_FY 23-24'!CB44,'KPI_FY 23-24'!CU44,'KPI_FY 23-24'!DN44,'KPI_FY 23-24'!EG44,'KPI_FY 23-24'!EZ44,'KPI_FY 23-24'!FS44,'KPI_FY 23-24'!GL44)</f>
        <v>0</v>
      </c>
      <c r="E42" s="10">
        <f>SUM('KPI_FY 23-24'!E44,'KPI_FY 23-24'!X44,'KPI_FY 23-24'!AQ44,'KPI_FY 23-24'!BJ44,'KPI_FY 23-24'!CC44,'KPI_FY 23-24'!CV44,'KPI_FY 23-24'!DO44,'KPI_FY 23-24'!EH44,'KPI_FY 23-24'!FA44,'KPI_FY 23-24'!FT44,'KPI_FY 23-24'!GM44)</f>
        <v>0</v>
      </c>
      <c r="F42" s="10">
        <f>SUM('KPI_FY 23-24'!F44,'KPI_FY 23-24'!Y44,'KPI_FY 23-24'!AR44,'KPI_FY 23-24'!BK44,'KPI_FY 23-24'!CD44,'KPI_FY 23-24'!CW44,'KPI_FY 23-24'!DP44,'KPI_FY 23-24'!EI44,'KPI_FY 23-24'!FB44,'KPI_FY 23-24'!FU44,'KPI_FY 23-24'!GN44)</f>
        <v>3672</v>
      </c>
      <c r="G42" s="235">
        <f>(F42/$B$2)</f>
        <v>0.41803278688524592</v>
      </c>
      <c r="H42" s="10">
        <f>SUM('KPI_FY 23-24'!H44,'KPI_FY 23-24'!AA44,'KPI_FY 23-24'!AT44,'KPI_FY 23-24'!BM44,'KPI_FY 23-24'!CF44,'KPI_FY 23-24'!CY44,'KPI_FY 23-24'!DR44,'KPI_FY 23-24'!EK44,'KPI_FY 23-24'!FD44,'KPI_FY 23-24'!FW44,'KPI_FY 23-24'!GP44)</f>
        <v>744</v>
      </c>
      <c r="I42" s="235">
        <f>(H42/$B$2)</f>
        <v>8.4699453551912565E-2</v>
      </c>
      <c r="J42" s="10">
        <f>SUM('KPI_FY 23-24'!J44,'KPI_FY 23-24'!AC44,'KPI_FY 23-24'!AV44,'KPI_FY 23-24'!BO44,'KPI_FY 23-24'!CH44,'KPI_FY 23-24'!DA44,'KPI_FY 23-24'!DT44,'KPI_FY 23-24'!EM44,'KPI_FY 23-24'!FF44,'KPI_FY 23-24'!FY44,'KPI_FY 23-24'!GR44)</f>
        <v>0</v>
      </c>
      <c r="K42" s="235">
        <f t="shared" ref="K42:K43" si="65">(J42/$B$2)</f>
        <v>0</v>
      </c>
      <c r="L42" s="10">
        <f>SUM('KPI_FY 23-24'!L44,'KPI_FY 23-24'!AE44,'KPI_FY 23-24'!AX44,'KPI_FY 23-24'!BQ44,'KPI_FY 23-24'!CJ44,'KPI_FY 23-24'!DC44,'KPI_FY 23-24'!DV44,'KPI_FY 23-24'!EO44,'KPI_FY 23-24'!FH44,'KPI_FY 23-24'!GA44,'KPI_FY 23-24'!GT44)</f>
        <v>0</v>
      </c>
      <c r="M42" s="253">
        <f>(C42/$B$2)</f>
        <v>0</v>
      </c>
      <c r="N42" s="235">
        <f>((C42-L42)/$B$2)</f>
        <v>0</v>
      </c>
      <c r="O42" s="254">
        <f t="shared" ref="O42:O43" si="66">IF((AND(D42=0,F42=0)),0,(F42+L42)/(D42+F42+L42))</f>
        <v>1</v>
      </c>
      <c r="P42" s="288">
        <f>(Q42/($B$2*R42))</f>
        <v>0</v>
      </c>
      <c r="Q42" s="275">
        <f>SUM('KPI_FY 23-24'!Q44,'KPI_FY 23-24'!AJ44,'KPI_FY 23-24'!BC44,'KPI_FY 23-24'!BV44,'KPI_FY 23-24'!CO44,'KPI_FY 23-24'!DH44,'KPI_FY 23-24'!EA44,'KPI_FY 23-24'!ET44,'KPI_FY 23-24'!FM44,'KPI_FY 23-24'!GF44,'KPI_FY 23-24'!GY44,'KPI_FY 23-24'!HR44)</f>
        <v>0</v>
      </c>
      <c r="R42" s="3">
        <v>21</v>
      </c>
    </row>
    <row r="43" spans="1:21" ht="14.4" hidden="1" x14ac:dyDescent="0.3">
      <c r="A43" s="3"/>
      <c r="B43" s="4" t="s">
        <v>47</v>
      </c>
      <c r="C43" s="10">
        <f>SUM('KPI_FY 23-24'!C45,'KPI_FY 23-24'!V45,'KPI_FY 23-24'!AO45,'KPI_FY 23-24'!BH45,'KPI_FY 23-24'!CA45,'KPI_FY 23-24'!CT45,'KPI_FY 23-24'!DM45,'KPI_FY 23-24'!EF45,'KPI_FY 23-24'!EY45,'KPI_FY 23-24'!FR45,'KPI_FY 23-24'!GK45)</f>
        <v>4223</v>
      </c>
      <c r="D43" s="277">
        <f>SUM('KPI_FY 23-24'!D45,'KPI_FY 23-24'!W45,'KPI_FY 23-24'!AP45,'KPI_FY 23-24'!BI45,'KPI_FY 23-24'!CB45,'KPI_FY 23-24'!CU45,'KPI_FY 23-24'!DN45,'KPI_FY 23-24'!EG45,'KPI_FY 23-24'!EZ45,'KPI_FY 23-24'!FS45,'KPI_FY 23-24'!GL45)</f>
        <v>882</v>
      </c>
      <c r="E43" s="10">
        <f>SUM('KPI_FY 23-24'!E45,'KPI_FY 23-24'!X45,'KPI_FY 23-24'!AQ45,'KPI_FY 23-24'!BJ45,'KPI_FY 23-24'!CC45,'KPI_FY 23-24'!CV45,'KPI_FY 23-24'!DO45,'KPI_FY 23-24'!EH45,'KPI_FY 23-24'!FA45,'KPI_FY 23-24'!FT45,'KPI_FY 23-24'!GM45)</f>
        <v>3341</v>
      </c>
      <c r="F43" s="10">
        <f>SUM('KPI_FY 23-24'!F45,'KPI_FY 23-24'!Y45,'KPI_FY 23-24'!AR45,'KPI_FY 23-24'!BK45,'KPI_FY 23-24'!CD45,'KPI_FY 23-24'!CW45,'KPI_FY 23-24'!DP45,'KPI_FY 23-24'!EI45,'KPI_FY 23-24'!FB45,'KPI_FY 23-24'!FU45,'KPI_FY 23-24'!GN45)</f>
        <v>192</v>
      </c>
      <c r="G43" s="235">
        <f t="shared" ref="G43" si="67">(F43/$B$2)</f>
        <v>2.185792349726776E-2</v>
      </c>
      <c r="H43" s="10">
        <f>SUM('KPI_FY 23-24'!H45,'KPI_FY 23-24'!AA45,'KPI_FY 23-24'!AT45,'KPI_FY 23-24'!BM45,'KPI_FY 23-24'!CF45,'KPI_FY 23-24'!CY45,'KPI_FY 23-24'!DR45,'KPI_FY 23-24'!EK45,'KPI_FY 23-24'!FD45,'KPI_FY 23-24'!FW45,'KPI_FY 23-24'!GP45)</f>
        <v>0</v>
      </c>
      <c r="I43" s="235">
        <f>(H43/$B$2)</f>
        <v>0</v>
      </c>
      <c r="J43" s="10">
        <f>SUM('KPI_FY 23-24'!J45,'KPI_FY 23-24'!AC45,'KPI_FY 23-24'!AV45,'KPI_FY 23-24'!BO45,'KPI_FY 23-24'!CH45,'KPI_FY 23-24'!DA45,'KPI_FY 23-24'!DT45,'KPI_FY 23-24'!EM45,'KPI_FY 23-24'!FF45,'KPI_FY 23-24'!FY45,'KPI_FY 23-24'!GR45)</f>
        <v>0</v>
      </c>
      <c r="K43" s="235">
        <f t="shared" si="65"/>
        <v>0</v>
      </c>
      <c r="L43" s="10">
        <f>SUM('KPI_FY 23-24'!L45,'KPI_FY 23-24'!AE45,'KPI_FY 23-24'!AX45,'KPI_FY 23-24'!BQ45,'KPI_FY 23-24'!CJ45,'KPI_FY 23-24'!DC45,'KPI_FY 23-24'!DV45,'KPI_FY 23-24'!EO45,'KPI_FY 23-24'!FH45,'KPI_FY 23-24'!GA45,'KPI_FY 23-24'!GT45)</f>
        <v>0</v>
      </c>
      <c r="M43" s="253">
        <f>(C43/$B$2)</f>
        <v>0.48076047358834245</v>
      </c>
      <c r="N43" s="235">
        <f>((C43-L43)/$B$2)</f>
        <v>0.48076047358834245</v>
      </c>
      <c r="O43" s="254">
        <f t="shared" si="66"/>
        <v>0.1787709497206704</v>
      </c>
      <c r="P43" s="288">
        <f>(Q43/($B$2*R43))</f>
        <v>8.0720357359701622E-2</v>
      </c>
      <c r="Q43" s="255">
        <f>SUM('KPI_FY 23-24'!Q45,'KPI_FY 23-24'!AJ45,'KPI_FY 23-24'!BC45,'KPI_FY 23-24'!BV45,'KPI_FY 23-24'!CO45,'KPI_FY 23-24'!DH45,'KPI_FY 23-24'!EA45,'KPI_FY 23-24'!ET45,'KPI_FY 23-24'!FM45,'KPI_FY 23-24'!GF45,'KPI_FY 23-24'!GY45,'KPI_FY 23-24'!HR45)</f>
        <v>14890</v>
      </c>
      <c r="R43" s="3">
        <v>21</v>
      </c>
    </row>
    <row r="44" spans="1:21" ht="14.4" hidden="1" x14ac:dyDescent="0.3">
      <c r="A44" s="3"/>
      <c r="B44" s="8" t="s">
        <v>37</v>
      </c>
      <c r="C44" s="158">
        <f>SUM(C42:C43)</f>
        <v>4223</v>
      </c>
      <c r="D44" s="283">
        <f t="shared" ref="D44:E44" si="68">SUM(D42:D43)</f>
        <v>882</v>
      </c>
      <c r="E44" s="158">
        <f t="shared" si="68"/>
        <v>3341</v>
      </c>
      <c r="F44" s="158">
        <f t="shared" ref="F44" si="69">SUM(F42:F43)</f>
        <v>3864</v>
      </c>
      <c r="G44" s="272">
        <f>(G42*R42+G43*R43)/R44</f>
        <v>0.21994535519125682</v>
      </c>
      <c r="H44" s="158">
        <f t="shared" ref="H44:J44" si="70">SUM(H42:H43)</f>
        <v>744</v>
      </c>
      <c r="I44" s="272">
        <f>(I42*R42+I43*R43)/R44</f>
        <v>4.2349726775956283E-2</v>
      </c>
      <c r="J44" s="158">
        <f t="shared" si="70"/>
        <v>0</v>
      </c>
      <c r="K44" s="272">
        <f>(K42*$R42+K43*$R43)/$R44</f>
        <v>0</v>
      </c>
      <c r="L44" s="158">
        <f t="shared" ref="L44" si="71">SUM(L42:L43)</f>
        <v>0</v>
      </c>
      <c r="M44" s="273">
        <f>(M42*R42+M43*R43)/R44</f>
        <v>0.24038023679417123</v>
      </c>
      <c r="N44" s="272">
        <f>(N42*R42+N43*R43)/R44</f>
        <v>0.24038023679417123</v>
      </c>
      <c r="O44" s="272">
        <f>(O42*R42+O43*R43)/R44</f>
        <v>0.58938547486033521</v>
      </c>
      <c r="P44" s="293">
        <f>(P42*R42+P43*R43)/R44</f>
        <v>4.0360178679850811E-2</v>
      </c>
      <c r="Q44" s="159">
        <f>SUM(Q42:Q43)</f>
        <v>14890</v>
      </c>
      <c r="R44" s="7">
        <f>SUM(R42:R43)</f>
        <v>42</v>
      </c>
    </row>
    <row r="45" spans="1:21" ht="14.4" hidden="1" x14ac:dyDescent="0.3">
      <c r="A45" s="5" t="s">
        <v>56</v>
      </c>
      <c r="B45" s="4" t="s">
        <v>46</v>
      </c>
      <c r="C45" s="10">
        <f>SUM('KPI_FY 23-24'!C47,'KPI_FY 23-24'!V47,'KPI_FY 23-24'!AO47,'KPI_FY 23-24'!BH47,'KPI_FY 23-24'!CA47,'KPI_FY 23-24'!CT47,'KPI_FY 23-24'!DM47,'KPI_FY 23-24'!EF47,'KPI_FY 23-24'!EY47,'KPI_FY 23-24'!FR47,'KPI_FY 23-24'!GK47)</f>
        <v>0</v>
      </c>
      <c r="D45" s="277">
        <f>SUM('KPI_FY 23-24'!D47,'KPI_FY 23-24'!W47,'KPI_FY 23-24'!AP47,'KPI_FY 23-24'!BI47,'KPI_FY 23-24'!CB47,'KPI_FY 23-24'!CU47,'KPI_FY 23-24'!DN47,'KPI_FY 23-24'!EG47,'KPI_FY 23-24'!EZ47,'KPI_FY 23-24'!FS47,'KPI_FY 23-24'!GL47)</f>
        <v>0</v>
      </c>
      <c r="E45" s="10">
        <f>SUM('KPI_FY 23-24'!E47,'KPI_FY 23-24'!X47,'KPI_FY 23-24'!AQ47,'KPI_FY 23-24'!BJ47,'KPI_FY 23-24'!CC47,'KPI_FY 23-24'!CV47,'KPI_FY 23-24'!DO47,'KPI_FY 23-24'!EH47,'KPI_FY 23-24'!FA47,'KPI_FY 23-24'!FT47,'KPI_FY 23-24'!GM47)</f>
        <v>0</v>
      </c>
      <c r="F45" s="10">
        <f>SUM('KPI_FY 23-24'!F47,'KPI_FY 23-24'!Y47,'KPI_FY 23-24'!AR47,'KPI_FY 23-24'!BK47,'KPI_FY 23-24'!CD47,'KPI_FY 23-24'!CW47,'KPI_FY 23-24'!DP47,'KPI_FY 23-24'!EI47,'KPI_FY 23-24'!FB47,'KPI_FY 23-24'!FU47,'KPI_FY 23-24'!GN47)</f>
        <v>4416</v>
      </c>
      <c r="G45" s="235">
        <f>(F45/$B$2)</f>
        <v>0.50273224043715847</v>
      </c>
      <c r="H45" s="10">
        <f>SUM('KPI_FY 23-24'!H47,'KPI_FY 23-24'!AA47,'KPI_FY 23-24'!AT47,'KPI_FY 23-24'!BM47,'KPI_FY 23-24'!CF47,'KPI_FY 23-24'!CY47,'KPI_FY 23-24'!DR47,'KPI_FY 23-24'!EK47,'KPI_FY 23-24'!FD47,'KPI_FY 23-24'!FW47,'KPI_FY 23-24'!GP47)</f>
        <v>0</v>
      </c>
      <c r="I45" s="235">
        <f>(H45/$B$2)</f>
        <v>0</v>
      </c>
      <c r="J45" s="10">
        <f>SUM('KPI_FY 23-24'!J47,'KPI_FY 23-24'!AC47,'KPI_FY 23-24'!AV47,'KPI_FY 23-24'!BO47,'KPI_FY 23-24'!CH47,'KPI_FY 23-24'!DA47,'KPI_FY 23-24'!DT47,'KPI_FY 23-24'!EM47,'KPI_FY 23-24'!FF47,'KPI_FY 23-24'!FY47,'KPI_FY 23-24'!GR47)</f>
        <v>0</v>
      </c>
      <c r="K45" s="235">
        <f t="shared" ref="K45:K46" si="72">(J45/$B$2)</f>
        <v>0</v>
      </c>
      <c r="L45" s="10">
        <f>SUM('KPI_FY 23-24'!L47,'KPI_FY 23-24'!AE47,'KPI_FY 23-24'!AX47,'KPI_FY 23-24'!BQ47,'KPI_FY 23-24'!CJ47,'KPI_FY 23-24'!DC47,'KPI_FY 23-24'!DV47,'KPI_FY 23-24'!EO47,'KPI_FY 23-24'!FH47,'KPI_FY 23-24'!GA47,'KPI_FY 23-24'!GT47)</f>
        <v>0</v>
      </c>
      <c r="M45" s="253">
        <f>(C45/$B$2)</f>
        <v>0</v>
      </c>
      <c r="N45" s="235">
        <f>((C45-L45)/$B$2)</f>
        <v>0</v>
      </c>
      <c r="O45" s="254">
        <f t="shared" ref="O45:O46" si="73">IF((AND(D45=0,F45=0)),0,(F45+L45)/(D45+F45+L45))</f>
        <v>1</v>
      </c>
      <c r="P45" s="288">
        <f>(Q45/($B$2*R45))</f>
        <v>0</v>
      </c>
      <c r="Q45" s="275">
        <f>SUM('KPI_FY 23-24'!Q47,'KPI_FY 23-24'!AJ47,'KPI_FY 23-24'!BC47,'KPI_FY 23-24'!BV47,'KPI_FY 23-24'!CO47,'KPI_FY 23-24'!DH47,'KPI_FY 23-24'!EA47,'KPI_FY 23-24'!ET47,'KPI_FY 23-24'!FM47,'KPI_FY 23-24'!GF47,'KPI_FY 23-24'!GY47,'KPI_FY 23-24'!HR47)</f>
        <v>0</v>
      </c>
      <c r="R45" s="3">
        <v>21</v>
      </c>
    </row>
    <row r="46" spans="1:21" ht="14.4" hidden="1" x14ac:dyDescent="0.3">
      <c r="A46" s="3"/>
      <c r="B46" s="4" t="s">
        <v>47</v>
      </c>
      <c r="C46" s="10">
        <f>SUM('KPI_FY 23-24'!C48,'KPI_FY 23-24'!V48,'KPI_FY 23-24'!AO48,'KPI_FY 23-24'!BH48,'KPI_FY 23-24'!CA48,'KPI_FY 23-24'!CT48,'KPI_FY 23-24'!DM48,'KPI_FY 23-24'!EF48,'KPI_FY 23-24'!EY48,'KPI_FY 23-24'!FR48,'KPI_FY 23-24'!GK48)</f>
        <v>4404</v>
      </c>
      <c r="D46" s="277">
        <f>SUM('KPI_FY 23-24'!D48,'KPI_FY 23-24'!W48,'KPI_FY 23-24'!AP48,'KPI_FY 23-24'!BI48,'KPI_FY 23-24'!CB48,'KPI_FY 23-24'!CU48,'KPI_FY 23-24'!DN48,'KPI_FY 23-24'!EG48,'KPI_FY 23-24'!EZ48,'KPI_FY 23-24'!FS48,'KPI_FY 23-24'!GL48)</f>
        <v>1011</v>
      </c>
      <c r="E46" s="10">
        <f>SUM('KPI_FY 23-24'!E48,'KPI_FY 23-24'!X48,'KPI_FY 23-24'!AQ48,'KPI_FY 23-24'!BJ48,'KPI_FY 23-24'!CC48,'KPI_FY 23-24'!CV48,'KPI_FY 23-24'!DO48,'KPI_FY 23-24'!EH48,'KPI_FY 23-24'!FA48,'KPI_FY 23-24'!FT48,'KPI_FY 23-24'!GM48)</f>
        <v>3393</v>
      </c>
      <c r="F46" s="10">
        <f>SUM('KPI_FY 23-24'!F48,'KPI_FY 23-24'!Y48,'KPI_FY 23-24'!AR48,'KPI_FY 23-24'!BK48,'KPI_FY 23-24'!CD48,'KPI_FY 23-24'!CW48,'KPI_FY 23-24'!DP48,'KPI_FY 23-24'!EI48,'KPI_FY 23-24'!FB48,'KPI_FY 23-24'!FU48,'KPI_FY 23-24'!GN48)</f>
        <v>12</v>
      </c>
      <c r="G46" s="235">
        <f t="shared" ref="G46" si="74">(F46/$B$2)</f>
        <v>1.366120218579235E-3</v>
      </c>
      <c r="H46" s="10">
        <f>SUM('KPI_FY 23-24'!H48,'KPI_FY 23-24'!AA48,'KPI_FY 23-24'!AT48,'KPI_FY 23-24'!BM48,'KPI_FY 23-24'!CF48,'KPI_FY 23-24'!CY48,'KPI_FY 23-24'!DR48,'KPI_FY 23-24'!EK48,'KPI_FY 23-24'!FD48,'KPI_FY 23-24'!FW48,'KPI_FY 23-24'!GP48)</f>
        <v>0</v>
      </c>
      <c r="I46" s="235">
        <f>(H46/$B$2)</f>
        <v>0</v>
      </c>
      <c r="J46" s="10">
        <f>SUM('KPI_FY 23-24'!J48,'KPI_FY 23-24'!AC48,'KPI_FY 23-24'!AV48,'KPI_FY 23-24'!BO48,'KPI_FY 23-24'!CH48,'KPI_FY 23-24'!DA48,'KPI_FY 23-24'!DT48,'KPI_FY 23-24'!EM48,'KPI_FY 23-24'!FF48,'KPI_FY 23-24'!FY48,'KPI_FY 23-24'!GR48)</f>
        <v>0</v>
      </c>
      <c r="K46" s="235">
        <f t="shared" si="72"/>
        <v>0</v>
      </c>
      <c r="L46" s="10">
        <f>SUM('KPI_FY 23-24'!L48,'KPI_FY 23-24'!AE48,'KPI_FY 23-24'!AX48,'KPI_FY 23-24'!BQ48,'KPI_FY 23-24'!CJ48,'KPI_FY 23-24'!DC48,'KPI_FY 23-24'!DV48,'KPI_FY 23-24'!EO48,'KPI_FY 23-24'!FH48,'KPI_FY 23-24'!GA48,'KPI_FY 23-24'!GT48)</f>
        <v>0</v>
      </c>
      <c r="M46" s="253">
        <f>(C46/$B$2)</f>
        <v>0.50136612021857918</v>
      </c>
      <c r="N46" s="235">
        <f>((C46-L46)/$B$2)</f>
        <v>0.50136612021857918</v>
      </c>
      <c r="O46" s="254">
        <f t="shared" si="73"/>
        <v>1.1730205278592375E-2</v>
      </c>
      <c r="P46" s="288">
        <f>(Q46/($B$2*R46))</f>
        <v>0.10575505247636395</v>
      </c>
      <c r="Q46" s="255">
        <f>SUM('KPI_FY 23-24'!Q48,'KPI_FY 23-24'!AJ48,'KPI_FY 23-24'!BC48,'KPI_FY 23-24'!BV48,'KPI_FY 23-24'!CO48,'KPI_FY 23-24'!DH48,'KPI_FY 23-24'!EA48,'KPI_FY 23-24'!ET48,'KPI_FY 23-24'!FM48,'KPI_FY 23-24'!GF48,'KPI_FY 23-24'!GY48,'KPI_FY 23-24'!HR48)</f>
        <v>19508</v>
      </c>
      <c r="R46" s="3">
        <v>21</v>
      </c>
    </row>
    <row r="47" spans="1:21" ht="14.4" hidden="1" x14ac:dyDescent="0.3">
      <c r="A47" s="3"/>
      <c r="B47" s="8" t="s">
        <v>37</v>
      </c>
      <c r="C47" s="158">
        <f>SUM(C45:C46)</f>
        <v>4404</v>
      </c>
      <c r="D47" s="283">
        <f t="shared" ref="D47:E47" si="75">SUM(D45:D46)</f>
        <v>1011</v>
      </c>
      <c r="E47" s="158">
        <f t="shared" si="75"/>
        <v>3393</v>
      </c>
      <c r="F47" s="158">
        <f t="shared" ref="F47" si="76">SUM(F45:F46)</f>
        <v>4428</v>
      </c>
      <c r="G47" s="272">
        <f>(G45*R45+G46*R46)/R47</f>
        <v>0.25204918032786888</v>
      </c>
      <c r="H47" s="158">
        <f t="shared" ref="H47:J47" si="77">SUM(H45:H46)</f>
        <v>0</v>
      </c>
      <c r="I47" s="272">
        <f>(I45*R45+I46*R46)/R47</f>
        <v>0</v>
      </c>
      <c r="J47" s="158">
        <f t="shared" si="77"/>
        <v>0</v>
      </c>
      <c r="K47" s="272">
        <f>(K45*$R45+K46*$R46)/$R47</f>
        <v>0</v>
      </c>
      <c r="L47" s="158">
        <f t="shared" ref="L47" si="78">SUM(L45:L46)</f>
        <v>0</v>
      </c>
      <c r="M47" s="273">
        <f>(M45*R45+M46*R46)/R47</f>
        <v>0.25068306010928959</v>
      </c>
      <c r="N47" s="272">
        <f>(N45*R45+N46*R46)/R47</f>
        <v>0.25068306010928959</v>
      </c>
      <c r="O47" s="272">
        <f>(O45*R45+O46*R46)/R47</f>
        <v>0.50586510263929618</v>
      </c>
      <c r="P47" s="293">
        <f>(P45*R45+P46*R46)/R47</f>
        <v>5.2877526238181968E-2</v>
      </c>
      <c r="Q47" s="160">
        <f>SUM(Q45:Q46)</f>
        <v>19508</v>
      </c>
      <c r="R47" s="7">
        <f>SUM(R45:R46)</f>
        <v>42</v>
      </c>
    </row>
    <row r="48" spans="1:21" ht="14.4" hidden="1" x14ac:dyDescent="0.3">
      <c r="A48" s="5" t="s">
        <v>57</v>
      </c>
      <c r="B48" s="4" t="s">
        <v>46</v>
      </c>
      <c r="C48" s="10">
        <f>SUM('KPI_FY 23-24'!C50,'KPI_FY 23-24'!V50,'KPI_FY 23-24'!AO50,'KPI_FY 23-24'!BH50,'KPI_FY 23-24'!CA50,'KPI_FY 23-24'!CT50,'KPI_FY 23-24'!DM50,'KPI_FY 23-24'!EF50,'KPI_FY 23-24'!EY50,'KPI_FY 23-24'!FR50,'KPI_FY 23-24'!GK50)</f>
        <v>4416</v>
      </c>
      <c r="D48" s="277">
        <f>SUM('KPI_FY 23-24'!D50,'KPI_FY 23-24'!W50,'KPI_FY 23-24'!AP50,'KPI_FY 23-24'!BI50,'KPI_FY 23-24'!CB50,'KPI_FY 23-24'!CU50,'KPI_FY 23-24'!DN50,'KPI_FY 23-24'!EG50,'KPI_FY 23-24'!EZ50,'KPI_FY 23-24'!FS50,'KPI_FY 23-24'!GL50)</f>
        <v>1006</v>
      </c>
      <c r="E48" s="10">
        <f>SUM('KPI_FY 23-24'!E50,'KPI_FY 23-24'!X50,'KPI_FY 23-24'!AQ50,'KPI_FY 23-24'!BJ50,'KPI_FY 23-24'!CC50,'KPI_FY 23-24'!CV50,'KPI_FY 23-24'!DO50,'KPI_FY 23-24'!EH50,'KPI_FY 23-24'!FA50,'KPI_FY 23-24'!FT50,'KPI_FY 23-24'!GM50)</f>
        <v>3410</v>
      </c>
      <c r="F48" s="10">
        <f>SUM('KPI_FY 23-24'!F50,'KPI_FY 23-24'!Y50,'KPI_FY 23-24'!AR50,'KPI_FY 23-24'!BK50,'KPI_FY 23-24'!CD50,'KPI_FY 23-24'!CW50,'KPI_FY 23-24'!DP50,'KPI_FY 23-24'!EI50,'KPI_FY 23-24'!FB50,'KPI_FY 23-24'!FU50,'KPI_FY 23-24'!GN50)</f>
        <v>0</v>
      </c>
      <c r="G48" s="235">
        <f>(F48/$B$2)</f>
        <v>0</v>
      </c>
      <c r="H48" s="10">
        <f>SUM('KPI_FY 23-24'!H50,'KPI_FY 23-24'!AA50,'KPI_FY 23-24'!AT50,'KPI_FY 23-24'!BM50,'KPI_FY 23-24'!CF50,'KPI_FY 23-24'!CY50,'KPI_FY 23-24'!DR50,'KPI_FY 23-24'!EK50,'KPI_FY 23-24'!FD50,'KPI_FY 23-24'!FW50,'KPI_FY 23-24'!GP50)</f>
        <v>0</v>
      </c>
      <c r="I48" s="235">
        <f>(H48/$B$2)</f>
        <v>0</v>
      </c>
      <c r="J48" s="10">
        <f>SUM('KPI_FY 23-24'!J50,'KPI_FY 23-24'!AC50,'KPI_FY 23-24'!AV50,'KPI_FY 23-24'!BO50,'KPI_FY 23-24'!CH50,'KPI_FY 23-24'!DA50,'KPI_FY 23-24'!DT50,'KPI_FY 23-24'!EM50,'KPI_FY 23-24'!FF50,'KPI_FY 23-24'!FY50,'KPI_FY 23-24'!GR50)</f>
        <v>0</v>
      </c>
      <c r="K48" s="235">
        <f t="shared" ref="K48:K49" si="79">(J48/$B$2)</f>
        <v>0</v>
      </c>
      <c r="L48" s="10">
        <f>SUM('KPI_FY 23-24'!L50,'KPI_FY 23-24'!AE50,'KPI_FY 23-24'!AX50,'KPI_FY 23-24'!BQ50,'KPI_FY 23-24'!CJ50,'KPI_FY 23-24'!DC50,'KPI_FY 23-24'!DV50,'KPI_FY 23-24'!EO50,'KPI_FY 23-24'!FH50,'KPI_FY 23-24'!GA50,'KPI_FY 23-24'!GT50)</f>
        <v>0</v>
      </c>
      <c r="M48" s="253">
        <f>(C48/$B$2)</f>
        <v>0.50273224043715847</v>
      </c>
      <c r="N48" s="235">
        <f>((C48-L48)/$B$2)</f>
        <v>0.50273224043715847</v>
      </c>
      <c r="O48" s="254">
        <f t="shared" ref="O48:O49" si="80">IF((AND(D48=0,F48=0)),0,(F48+L48)/(D48+F48+L48))</f>
        <v>0</v>
      </c>
      <c r="P48" s="288">
        <f>(Q48/($B$2*R48))</f>
        <v>0.1062266892184925</v>
      </c>
      <c r="Q48" s="255">
        <f>SUM('KPI_FY 23-24'!Q50,'KPI_FY 23-24'!AJ50,'KPI_FY 23-24'!BC50,'KPI_FY 23-24'!BV50,'KPI_FY 23-24'!CO50,'KPI_FY 23-24'!DH50,'KPI_FY 23-24'!EA50,'KPI_FY 23-24'!ET50,'KPI_FY 23-24'!FM50,'KPI_FY 23-24'!GF50,'KPI_FY 23-24'!GY50,'KPI_FY 23-24'!HR50)</f>
        <v>19595</v>
      </c>
      <c r="R48" s="3">
        <v>21</v>
      </c>
    </row>
    <row r="49" spans="1:18" ht="14.4" hidden="1" x14ac:dyDescent="0.3">
      <c r="A49" s="3"/>
      <c r="B49" s="4" t="s">
        <v>47</v>
      </c>
      <c r="C49" s="10">
        <f>SUM('KPI_FY 23-24'!C51,'KPI_FY 23-24'!V51,'KPI_FY 23-24'!AO51,'KPI_FY 23-24'!BH51,'KPI_FY 23-24'!CA51,'KPI_FY 23-24'!CT51,'KPI_FY 23-24'!DM51,'KPI_FY 23-24'!EF51,'KPI_FY 23-24'!EY51,'KPI_FY 23-24'!FR51,'KPI_FY 23-24'!GK51)</f>
        <v>4416</v>
      </c>
      <c r="D49" s="277">
        <f>SUM('KPI_FY 23-24'!D51,'KPI_FY 23-24'!W51,'KPI_FY 23-24'!AP51,'KPI_FY 23-24'!BI51,'KPI_FY 23-24'!CB51,'KPI_FY 23-24'!CU51,'KPI_FY 23-24'!DN51,'KPI_FY 23-24'!EG51,'KPI_FY 23-24'!EZ51,'KPI_FY 23-24'!FS51,'KPI_FY 23-24'!GL51)</f>
        <v>1054</v>
      </c>
      <c r="E49" s="10">
        <f>SUM('KPI_FY 23-24'!E51,'KPI_FY 23-24'!X51,'KPI_FY 23-24'!AQ51,'KPI_FY 23-24'!BJ51,'KPI_FY 23-24'!CC51,'KPI_FY 23-24'!CV51,'KPI_FY 23-24'!DO51,'KPI_FY 23-24'!EH51,'KPI_FY 23-24'!FA51,'KPI_FY 23-24'!FT51,'KPI_FY 23-24'!GM51)</f>
        <v>3362</v>
      </c>
      <c r="F49" s="10">
        <f>SUM('KPI_FY 23-24'!F51,'KPI_FY 23-24'!Y51,'KPI_FY 23-24'!AR51,'KPI_FY 23-24'!BK51,'KPI_FY 23-24'!CD51,'KPI_FY 23-24'!CW51,'KPI_FY 23-24'!DP51,'KPI_FY 23-24'!EI51,'KPI_FY 23-24'!FB51,'KPI_FY 23-24'!FU51,'KPI_FY 23-24'!GN51)</f>
        <v>0</v>
      </c>
      <c r="G49" s="235">
        <f t="shared" ref="G49" si="81">(F49/$B$2)</f>
        <v>0</v>
      </c>
      <c r="H49" s="10">
        <f>SUM('KPI_FY 23-24'!H51,'KPI_FY 23-24'!AA51,'KPI_FY 23-24'!AT51,'KPI_FY 23-24'!BM51,'KPI_FY 23-24'!CF51,'KPI_FY 23-24'!CY51,'KPI_FY 23-24'!DR51,'KPI_FY 23-24'!EK51,'KPI_FY 23-24'!FD51,'KPI_FY 23-24'!FW51,'KPI_FY 23-24'!GP51)</f>
        <v>0</v>
      </c>
      <c r="I49" s="235">
        <f>(H49/$B$2)</f>
        <v>0</v>
      </c>
      <c r="J49" s="10">
        <f>SUM('KPI_FY 23-24'!J51,'KPI_FY 23-24'!AC51,'KPI_FY 23-24'!AV51,'KPI_FY 23-24'!BO51,'KPI_FY 23-24'!CH51,'KPI_FY 23-24'!DA51,'KPI_FY 23-24'!DT51,'KPI_FY 23-24'!EM51,'KPI_FY 23-24'!FF51,'KPI_FY 23-24'!FY51,'KPI_FY 23-24'!GR51)</f>
        <v>0</v>
      </c>
      <c r="K49" s="235">
        <f t="shared" si="79"/>
        <v>0</v>
      </c>
      <c r="L49" s="10">
        <f>SUM('KPI_FY 23-24'!L51,'KPI_FY 23-24'!AE51,'KPI_FY 23-24'!AX51,'KPI_FY 23-24'!BQ51,'KPI_FY 23-24'!CJ51,'KPI_FY 23-24'!DC51,'KPI_FY 23-24'!DV51,'KPI_FY 23-24'!EO51,'KPI_FY 23-24'!FH51,'KPI_FY 23-24'!GA51,'KPI_FY 23-24'!GT51)</f>
        <v>0</v>
      </c>
      <c r="M49" s="253">
        <f>(C49/$B$2)</f>
        <v>0.50273224043715847</v>
      </c>
      <c r="N49" s="235">
        <f>((C49-L49)/$B$2)</f>
        <v>0.50273224043715847</v>
      </c>
      <c r="O49" s="254">
        <f t="shared" si="80"/>
        <v>0</v>
      </c>
      <c r="P49" s="288">
        <f>(Q49/($B$2*R49))</f>
        <v>9.4045450602827652E-2</v>
      </c>
      <c r="Q49" s="255">
        <f>SUM('KPI_FY 23-24'!Q51,'KPI_FY 23-24'!AJ51,'KPI_FY 23-24'!BC51,'KPI_FY 23-24'!BV51,'KPI_FY 23-24'!CO51,'KPI_FY 23-24'!DH51,'KPI_FY 23-24'!EA51,'KPI_FY 23-24'!ET51,'KPI_FY 23-24'!FM51,'KPI_FY 23-24'!GF51,'KPI_FY 23-24'!GY51,'KPI_FY 23-24'!HR51)</f>
        <v>17348</v>
      </c>
      <c r="R49" s="3">
        <v>21</v>
      </c>
    </row>
    <row r="50" spans="1:18" ht="14.4" hidden="1" x14ac:dyDescent="0.3">
      <c r="A50" s="3"/>
      <c r="B50" s="8" t="s">
        <v>37</v>
      </c>
      <c r="C50" s="158">
        <f>SUM(C48:C49)</f>
        <v>8832</v>
      </c>
      <c r="D50" s="283">
        <f t="shared" ref="D50:E50" si="82">SUM(D48:D49)</f>
        <v>2060</v>
      </c>
      <c r="E50" s="158">
        <f t="shared" si="82"/>
        <v>6772</v>
      </c>
      <c r="F50" s="158">
        <f t="shared" ref="F50" si="83">SUM(F48:F49)</f>
        <v>0</v>
      </c>
      <c r="G50" s="272">
        <f>(G48*R48+G49*R49)/R50</f>
        <v>0</v>
      </c>
      <c r="H50" s="158">
        <f t="shared" ref="H50:J50" si="84">SUM(H48:H49)</f>
        <v>0</v>
      </c>
      <c r="I50" s="272">
        <f>(I48*R48+I49*R49)/R50</f>
        <v>0</v>
      </c>
      <c r="J50" s="158">
        <f t="shared" si="84"/>
        <v>0</v>
      </c>
      <c r="K50" s="272">
        <f>(K48*$R48+K49*$R49)/$R50</f>
        <v>0</v>
      </c>
      <c r="L50" s="158">
        <f t="shared" ref="L50" si="85">SUM(L48:L49)</f>
        <v>0</v>
      </c>
      <c r="M50" s="273">
        <f>(M48*R48+M49*R49)/R50</f>
        <v>0.50273224043715847</v>
      </c>
      <c r="N50" s="272">
        <f>(N48*R48+N49*R49)/R50</f>
        <v>0.50273224043715847</v>
      </c>
      <c r="O50" s="272">
        <f>(O48*R48+O49*R49)/R50</f>
        <v>0</v>
      </c>
      <c r="P50" s="293">
        <f>(P48*R48+P49*R49)/R50</f>
        <v>0.10013606991066008</v>
      </c>
      <c r="Q50" s="159">
        <f>SUM(Q48:Q49)</f>
        <v>36943</v>
      </c>
      <c r="R50" s="7">
        <f>SUM(R48:R49)</f>
        <v>42</v>
      </c>
    </row>
    <row r="51" spans="1:18" ht="14.4" hidden="1" x14ac:dyDescent="0.3">
      <c r="A51" s="5" t="s">
        <v>58</v>
      </c>
      <c r="B51" s="4" t="s">
        <v>59</v>
      </c>
      <c r="C51" s="10">
        <f>SUM('KPI_FY 23-24'!C53,'KPI_FY 23-24'!V53,'KPI_FY 23-24'!AO53,'KPI_FY 23-24'!BH53,'KPI_FY 23-24'!CA53,'KPI_FY 23-24'!CT53,'KPI_FY 23-24'!DM53,'KPI_FY 23-24'!EF53,'KPI_FY 23-24'!EY53,'KPI_FY 23-24'!FR53,'KPI_FY 23-24'!GK53)</f>
        <v>4374</v>
      </c>
      <c r="D51" s="277">
        <f>SUM('KPI_FY 23-24'!D53,'KPI_FY 23-24'!W53,'KPI_FY 23-24'!AP53,'KPI_FY 23-24'!BI53,'KPI_FY 23-24'!CB53,'KPI_FY 23-24'!CU53,'KPI_FY 23-24'!DN53,'KPI_FY 23-24'!EG53,'KPI_FY 23-24'!EZ53,'KPI_FY 23-24'!FS53,'KPI_FY 23-24'!GL53)</f>
        <v>1539</v>
      </c>
      <c r="E51" s="10">
        <f>SUM('KPI_FY 23-24'!E53,'KPI_FY 23-24'!X53,'KPI_FY 23-24'!AQ53,'KPI_FY 23-24'!BJ53,'KPI_FY 23-24'!CC53,'KPI_FY 23-24'!CV53,'KPI_FY 23-24'!DO53,'KPI_FY 23-24'!EH53,'KPI_FY 23-24'!FA53,'KPI_FY 23-24'!FT53,'KPI_FY 23-24'!GM53)</f>
        <v>2835</v>
      </c>
      <c r="F51" s="10">
        <f>SUM('KPI_FY 23-24'!F53,'KPI_FY 23-24'!Y53,'KPI_FY 23-24'!AR53,'KPI_FY 23-24'!BK53,'KPI_FY 23-24'!CD53,'KPI_FY 23-24'!CW53,'KPI_FY 23-24'!DP53,'KPI_FY 23-24'!EI53,'KPI_FY 23-24'!FB53,'KPI_FY 23-24'!FU53,'KPI_FY 23-24'!GN53)</f>
        <v>2</v>
      </c>
      <c r="G51" s="235">
        <f>(F51/$B$2)</f>
        <v>2.2768670309653916E-4</v>
      </c>
      <c r="H51" s="10">
        <f>SUM('KPI_FY 23-24'!H53,'KPI_FY 23-24'!AA53,'KPI_FY 23-24'!AT53,'KPI_FY 23-24'!BM53,'KPI_FY 23-24'!CF53,'KPI_FY 23-24'!CY53,'KPI_FY 23-24'!DR53,'KPI_FY 23-24'!EK53,'KPI_FY 23-24'!FD53,'KPI_FY 23-24'!FW53,'KPI_FY 23-24'!GP53)</f>
        <v>0</v>
      </c>
      <c r="I51" s="235">
        <f>(H51/$B$2)</f>
        <v>0</v>
      </c>
      <c r="J51" s="10">
        <f>SUM('KPI_FY 23-24'!J53,'KPI_FY 23-24'!AC53,'KPI_FY 23-24'!AV53,'KPI_FY 23-24'!BO53,'KPI_FY 23-24'!CH53,'KPI_FY 23-24'!DA53,'KPI_FY 23-24'!DT53,'KPI_FY 23-24'!EM53,'KPI_FY 23-24'!FF53,'KPI_FY 23-24'!FY53,'KPI_FY 23-24'!GR53)</f>
        <v>40</v>
      </c>
      <c r="K51" s="235">
        <f t="shared" ref="K51:K53" si="86">(J51/$B$2)</f>
        <v>4.5537340619307837E-3</v>
      </c>
      <c r="L51" s="10">
        <f>SUM('KPI_FY 23-24'!L53,'KPI_FY 23-24'!AE53,'KPI_FY 23-24'!AX53,'KPI_FY 23-24'!BQ53,'KPI_FY 23-24'!CJ53,'KPI_FY 23-24'!DC53,'KPI_FY 23-24'!DV53,'KPI_FY 23-24'!EO53,'KPI_FY 23-24'!FH53,'KPI_FY 23-24'!GA53,'KPI_FY 23-24'!GT53)</f>
        <v>0</v>
      </c>
      <c r="M51" s="253">
        <f>(C51/$B$2)</f>
        <v>0.49795081967213117</v>
      </c>
      <c r="N51" s="235">
        <f>((C51-L51)/$B$2)</f>
        <v>0.49795081967213117</v>
      </c>
      <c r="O51" s="254">
        <f t="shared" ref="O51:O53" si="87">IF((AND(D51=0,F51=0)),0,(F51+L51)/(D51+F51+L51))</f>
        <v>1.2978585334198572E-3</v>
      </c>
      <c r="P51" s="288">
        <f>(Q51/($B$2*R51))</f>
        <v>0.16824782432705929</v>
      </c>
      <c r="Q51" s="255">
        <f>SUM('KPI_FY 23-24'!Q53,'KPI_FY 23-24'!AJ53,'KPI_FY 23-24'!BC53,'KPI_FY 23-24'!BV53,'KPI_FY 23-24'!CO53,'KPI_FY 23-24'!DH53,'KPI_FY 23-24'!EA53,'KPI_FY 23-24'!ET53,'KPI_FY 23-24'!FM53,'KPI_FY 23-24'!GF53,'KPI_FY 23-24'!GY53,'KPI_FY 23-24'!HR53)</f>
        <v>39903</v>
      </c>
      <c r="R51" s="3">
        <v>27</v>
      </c>
    </row>
    <row r="52" spans="1:18" ht="14.4" hidden="1" x14ac:dyDescent="0.3">
      <c r="A52" s="5" t="s">
        <v>60</v>
      </c>
      <c r="B52" s="4" t="s">
        <v>61</v>
      </c>
      <c r="C52" s="10">
        <f>SUM('KPI_FY 23-24'!C54,'KPI_FY 23-24'!V54,'KPI_FY 23-24'!AO54,'KPI_FY 23-24'!BH54,'KPI_FY 23-24'!CA54,'KPI_FY 23-24'!CT54,'KPI_FY 23-24'!DM54,'KPI_FY 23-24'!EF54,'KPI_FY 23-24'!EY54,'KPI_FY 23-24'!FR54,'KPI_FY 23-24'!GK54)</f>
        <v>7132</v>
      </c>
      <c r="D52" s="277">
        <f>SUM('KPI_FY 23-24'!D54,'KPI_FY 23-24'!W54,'KPI_FY 23-24'!AP54,'KPI_FY 23-24'!BI54,'KPI_FY 23-24'!CB54,'KPI_FY 23-24'!CU54,'KPI_FY 23-24'!DN54,'KPI_FY 23-24'!EG54,'KPI_FY 23-24'!EZ54,'KPI_FY 23-24'!FS54,'KPI_FY 23-24'!GL54)</f>
        <v>1418</v>
      </c>
      <c r="E52" s="10">
        <f>SUM('KPI_FY 23-24'!E54,'KPI_FY 23-24'!X54,'KPI_FY 23-24'!AQ54,'KPI_FY 23-24'!BJ54,'KPI_FY 23-24'!CC54,'KPI_FY 23-24'!CV54,'KPI_FY 23-24'!DO54,'KPI_FY 23-24'!EH54,'KPI_FY 23-24'!FA54,'KPI_FY 23-24'!FT54,'KPI_FY 23-24'!GM54)</f>
        <v>5714</v>
      </c>
      <c r="F52" s="10">
        <f>SUM('KPI_FY 23-24'!F54,'KPI_FY 23-24'!Y54,'KPI_FY 23-24'!AR54,'KPI_FY 23-24'!BK54,'KPI_FY 23-24'!CD54,'KPI_FY 23-24'!CW54,'KPI_FY 23-24'!DP54,'KPI_FY 23-24'!EI54,'KPI_FY 23-24'!FB54,'KPI_FY 23-24'!FU54,'KPI_FY 23-24'!GN54)</f>
        <v>153</v>
      </c>
      <c r="G52" s="235">
        <f t="shared" ref="G52" si="88">(F52/$B$2)</f>
        <v>1.7418032786885244E-2</v>
      </c>
      <c r="H52" s="10">
        <f>SUM('KPI_FY 23-24'!H54,'KPI_FY 23-24'!AA54,'KPI_FY 23-24'!AT54,'KPI_FY 23-24'!BM54,'KPI_FY 23-24'!CF54,'KPI_FY 23-24'!CY54,'KPI_FY 23-24'!DR54,'KPI_FY 23-24'!EK54,'KPI_FY 23-24'!FD54,'KPI_FY 23-24'!FW54,'KPI_FY 23-24'!GP54)</f>
        <v>0</v>
      </c>
      <c r="I52" s="235">
        <f>(H52/$B$2)</f>
        <v>0</v>
      </c>
      <c r="J52" s="10">
        <f>SUM('KPI_FY 23-24'!J54,'KPI_FY 23-24'!AC54,'KPI_FY 23-24'!AV54,'KPI_FY 23-24'!BO54,'KPI_FY 23-24'!CH54,'KPI_FY 23-24'!DA54,'KPI_FY 23-24'!DT54,'KPI_FY 23-24'!EM54,'KPI_FY 23-24'!FF54,'KPI_FY 23-24'!FY54,'KPI_FY 23-24'!GR54)</f>
        <v>35</v>
      </c>
      <c r="K52" s="235">
        <f t="shared" si="86"/>
        <v>3.9845173041894357E-3</v>
      </c>
      <c r="L52" s="10">
        <f>SUM('KPI_FY 23-24'!L54,'KPI_FY 23-24'!AE54,'KPI_FY 23-24'!AX54,'KPI_FY 23-24'!BQ54,'KPI_FY 23-24'!CJ54,'KPI_FY 23-24'!DC54,'KPI_FY 23-24'!DV54,'KPI_FY 23-24'!EO54,'KPI_FY 23-24'!FH54,'KPI_FY 23-24'!GA54,'KPI_FY 23-24'!GT54)</f>
        <v>0</v>
      </c>
      <c r="M52" s="253">
        <f>(C52/$B$2)</f>
        <v>0.81193078324225865</v>
      </c>
      <c r="N52" s="235">
        <f>((C52-L52)/$B$2)</f>
        <v>0.81193078324225865</v>
      </c>
      <c r="O52" s="254">
        <f t="shared" si="87"/>
        <v>9.7390197326543609E-2</v>
      </c>
      <c r="P52" s="288">
        <f t="shared" ref="P52:P53" si="89">(Q52/($B$2*R52))</f>
        <v>0.16500539701814748</v>
      </c>
      <c r="Q52" s="255">
        <f>SUM('KPI_FY 23-24'!Q54,'KPI_FY 23-24'!AJ54,'KPI_FY 23-24'!BC54,'KPI_FY 23-24'!BV54,'KPI_FY 23-24'!CO54,'KPI_FY 23-24'!DH54,'KPI_FY 23-24'!EA54,'KPI_FY 23-24'!ET54,'KPI_FY 23-24'!FM54,'KPI_FY 23-24'!GF54,'KPI_FY 23-24'!GY54,'KPI_FY 23-24'!HR54)</f>
        <v>39134</v>
      </c>
      <c r="R52" s="3">
        <v>27</v>
      </c>
    </row>
    <row r="53" spans="1:18" ht="14.4" hidden="1" x14ac:dyDescent="0.3">
      <c r="A53" s="3"/>
      <c r="B53" s="4" t="s">
        <v>62</v>
      </c>
      <c r="C53" s="10">
        <f>SUM('KPI_FY 23-24'!C55,'KPI_FY 23-24'!V55,'KPI_FY 23-24'!AO55,'KPI_FY 23-24'!BH55,'KPI_FY 23-24'!CA55,'KPI_FY 23-24'!CT55,'KPI_FY 23-24'!DM55,'KPI_FY 23-24'!EF55,'KPI_FY 23-24'!EY55,'KPI_FY 23-24'!FR55,'KPI_FY 23-24'!GK55)</f>
        <v>7242</v>
      </c>
      <c r="D53" s="277">
        <f>SUM('KPI_FY 23-24'!D55,'KPI_FY 23-24'!W55,'KPI_FY 23-24'!AP55,'KPI_FY 23-24'!BI55,'KPI_FY 23-24'!CB55,'KPI_FY 23-24'!CU55,'KPI_FY 23-24'!DN55,'KPI_FY 23-24'!EG55,'KPI_FY 23-24'!EZ55,'KPI_FY 23-24'!FS55,'KPI_FY 23-24'!GL55)</f>
        <v>1541</v>
      </c>
      <c r="E53" s="10">
        <f>SUM('KPI_FY 23-24'!E55,'KPI_FY 23-24'!X55,'KPI_FY 23-24'!AQ55,'KPI_FY 23-24'!BJ55,'KPI_FY 23-24'!CC55,'KPI_FY 23-24'!CV55,'KPI_FY 23-24'!DO55,'KPI_FY 23-24'!EH55,'KPI_FY 23-24'!FA55,'KPI_FY 23-24'!FT55,'KPI_FY 23-24'!GM55)</f>
        <v>5701</v>
      </c>
      <c r="F53" s="10">
        <f>SUM('KPI_FY 23-24'!F55,'KPI_FY 23-24'!Y55,'KPI_FY 23-24'!AR55,'KPI_FY 23-24'!BK55,'KPI_FY 23-24'!CD55,'KPI_FY 23-24'!CW55,'KPI_FY 23-24'!DP55,'KPI_FY 23-24'!EI55,'KPI_FY 23-24'!FB55,'KPI_FY 23-24'!FU55,'KPI_FY 23-24'!GN55)</f>
        <v>37</v>
      </c>
      <c r="G53" s="235">
        <f t="shared" ref="G53" si="90">(F53/$B$2)</f>
        <v>4.2122040072859745E-3</v>
      </c>
      <c r="H53" s="10">
        <f>SUM('KPI_FY 23-24'!H55,'KPI_FY 23-24'!AA55,'KPI_FY 23-24'!AT55,'KPI_FY 23-24'!BM55,'KPI_FY 23-24'!CF55,'KPI_FY 23-24'!CY55,'KPI_FY 23-24'!DR55,'KPI_FY 23-24'!EK55,'KPI_FY 23-24'!FD55,'KPI_FY 23-24'!FW55,'KPI_FY 23-24'!GP55)</f>
        <v>0</v>
      </c>
      <c r="I53" s="235">
        <f>(H53/$B$2)</f>
        <v>0</v>
      </c>
      <c r="J53" s="10">
        <f>SUM('KPI_FY 23-24'!J55,'KPI_FY 23-24'!AC55,'KPI_FY 23-24'!AV55,'KPI_FY 23-24'!BO55,'KPI_FY 23-24'!CH55,'KPI_FY 23-24'!DA55,'KPI_FY 23-24'!DT55,'KPI_FY 23-24'!EM55,'KPI_FY 23-24'!FF55,'KPI_FY 23-24'!FY55,'KPI_FY 23-24'!GR55)</f>
        <v>41</v>
      </c>
      <c r="K53" s="235">
        <f t="shared" si="86"/>
        <v>4.6675774134790531E-3</v>
      </c>
      <c r="L53" s="10">
        <f>SUM('KPI_FY 23-24'!L55,'KPI_FY 23-24'!AE55,'KPI_FY 23-24'!AX55,'KPI_FY 23-24'!BQ55,'KPI_FY 23-24'!CJ55,'KPI_FY 23-24'!DC55,'KPI_FY 23-24'!DV55,'KPI_FY 23-24'!EO55,'KPI_FY 23-24'!FH55,'KPI_FY 23-24'!GA55,'KPI_FY 23-24'!GT55)</f>
        <v>0</v>
      </c>
      <c r="M53" s="253">
        <f>(C53/$B$2)</f>
        <v>0.82445355191256831</v>
      </c>
      <c r="N53" s="235">
        <f>((C53-L53)/$B$2)</f>
        <v>0.82445355191256831</v>
      </c>
      <c r="O53" s="254">
        <f t="shared" si="87"/>
        <v>2.3447401774397972E-2</v>
      </c>
      <c r="P53" s="288">
        <f t="shared" si="89"/>
        <v>0.17988092828712138</v>
      </c>
      <c r="Q53" s="255">
        <f>SUM('KPI_FY 23-24'!Q55,'KPI_FY 23-24'!AJ55,'KPI_FY 23-24'!BC55,'KPI_FY 23-24'!BV55,'KPI_FY 23-24'!CO55,'KPI_FY 23-24'!DH55,'KPI_FY 23-24'!EA55,'KPI_FY 23-24'!ET55,'KPI_FY 23-24'!FM55,'KPI_FY 23-24'!GF55,'KPI_FY 23-24'!GY55,'KPI_FY 23-24'!HR55)</f>
        <v>42662</v>
      </c>
      <c r="R53" s="3">
        <v>27</v>
      </c>
    </row>
    <row r="54" spans="1:18" ht="14.4" hidden="1" x14ac:dyDescent="0.3">
      <c r="A54" s="3"/>
      <c r="B54" s="161" t="s">
        <v>37</v>
      </c>
      <c r="C54" s="158">
        <f>SUM(C51:C53)</f>
        <v>18748</v>
      </c>
      <c r="D54" s="283">
        <f t="shared" ref="D54:L54" si="91">SUM(D51:D53)</f>
        <v>4498</v>
      </c>
      <c r="E54" s="158">
        <f t="shared" ref="E54" si="92">SUM(E51:E53)</f>
        <v>14250</v>
      </c>
      <c r="F54" s="158">
        <f t="shared" si="91"/>
        <v>192</v>
      </c>
      <c r="G54" s="272">
        <f>(G51*R51+G52*R52+G53*R53)/R54</f>
        <v>7.2859744990892532E-3</v>
      </c>
      <c r="H54" s="158">
        <f t="shared" si="91"/>
        <v>0</v>
      </c>
      <c r="I54" s="272">
        <f>(I51*R51+I52*R52+I53*R53)/R54</f>
        <v>0</v>
      </c>
      <c r="J54" s="158">
        <f t="shared" ref="J54" si="93">SUM(J51:J53)</f>
        <v>116</v>
      </c>
      <c r="K54" s="272">
        <f>(K51*$R51+K52*$R52+K53*$R53)/$R54</f>
        <v>4.4019429265330905E-3</v>
      </c>
      <c r="L54" s="158">
        <f t="shared" si="91"/>
        <v>0</v>
      </c>
      <c r="M54" s="273">
        <f>(M51*R51+M52*R52+M53*R53)/R54</f>
        <v>0.71144505160898597</v>
      </c>
      <c r="N54" s="272">
        <f>(N51*R51+N52*R52+N53*R53)/R54</f>
        <v>0.71144505160898597</v>
      </c>
      <c r="O54" s="272">
        <f>(O51*R51+O52*R52+O53*R53)/R54</f>
        <v>4.0711819211453816E-2</v>
      </c>
      <c r="P54" s="293">
        <f>(P51*R51+P52*R52+P53*R53)/R54</f>
        <v>0.17104471654410941</v>
      </c>
      <c r="Q54" s="160">
        <f>SUM(Q51:Q53)</f>
        <v>121699</v>
      </c>
      <c r="R54" s="7">
        <f>SUM(R51:R53)</f>
        <v>81</v>
      </c>
    </row>
    <row r="55" spans="1:18" ht="14.4" x14ac:dyDescent="0.3">
      <c r="A55" s="5" t="s">
        <v>63</v>
      </c>
      <c r="B55" s="4" t="s">
        <v>64</v>
      </c>
      <c r="C55" s="10">
        <f>SUM('KPI_FY 23-24'!C57,'KPI_FY 23-24'!V57,'KPI_FY 23-24'!AO57,'KPI_FY 23-24'!BH57,'KPI_FY 23-24'!CA57,'KPI_FY 23-24'!CT57,'KPI_FY 23-24'!DM57,'KPI_FY 23-24'!EF57,'KPI_FY 23-24'!EY57,'KPI_FY 23-24'!FR57,'KPI_FY 23-24'!GK57)</f>
        <v>7753</v>
      </c>
      <c r="D55" s="277">
        <f>SUM('KPI_FY 23-24'!D57,'KPI_FY 23-24'!W57,'KPI_FY 23-24'!AP57,'KPI_FY 23-24'!BI57,'KPI_FY 23-24'!CB57,'KPI_FY 23-24'!CU57,'KPI_FY 23-24'!DN57,'KPI_FY 23-24'!EG57,'KPI_FY 23-24'!EZ57,'KPI_FY 23-24'!FS57,'KPI_FY 23-24'!GL57)</f>
        <v>3675</v>
      </c>
      <c r="E55" s="10">
        <f>SUM('KPI_FY 23-24'!E57,'KPI_FY 23-24'!X57,'KPI_FY 23-24'!AQ57,'KPI_FY 23-24'!BJ57,'KPI_FY 23-24'!CC57,'KPI_FY 23-24'!CV57,'KPI_FY 23-24'!DO57,'KPI_FY 23-24'!EH57,'KPI_FY 23-24'!FA57,'KPI_FY 23-24'!FT57,'KPI_FY 23-24'!GM57)</f>
        <v>4078</v>
      </c>
      <c r="F55" s="10">
        <f>SUM('KPI_FY 23-24'!F57,'KPI_FY 23-24'!Y57,'KPI_FY 23-24'!AR57,'KPI_FY 23-24'!BK57,'KPI_FY 23-24'!CD57,'KPI_FY 23-24'!CW57,'KPI_FY 23-24'!DP57,'KPI_FY 23-24'!EI57,'KPI_FY 23-24'!FB57,'KPI_FY 23-24'!FU57,'KPI_FY 23-24'!GN57)</f>
        <v>185</v>
      </c>
      <c r="G55" s="235">
        <f>(F55/$B$2)</f>
        <v>2.1061020036429873E-2</v>
      </c>
      <c r="H55" s="10">
        <f>SUM('KPI_FY 23-24'!H57,'KPI_FY 23-24'!AA57,'KPI_FY 23-24'!AT57,'KPI_FY 23-24'!BM57,'KPI_FY 23-24'!CF57,'KPI_FY 23-24'!CY57,'KPI_FY 23-24'!DR57,'KPI_FY 23-24'!EK57,'KPI_FY 23-24'!FD57,'KPI_FY 23-24'!FW57,'KPI_FY 23-24'!GP57)</f>
        <v>112</v>
      </c>
      <c r="I55" s="235">
        <f>(H55/$B$2)</f>
        <v>1.2750455373406194E-2</v>
      </c>
      <c r="J55" s="10">
        <f>SUM('KPI_FY 23-24'!J57,'KPI_FY 23-24'!AC57,'KPI_FY 23-24'!AV57,'KPI_FY 23-24'!BO57,'KPI_FY 23-24'!CH57,'KPI_FY 23-24'!DA57,'KPI_FY 23-24'!DT57,'KPI_FY 23-24'!EM57,'KPI_FY 23-24'!FF57,'KPI_FY 23-24'!FY57,'KPI_FY 23-24'!GR57)</f>
        <v>13</v>
      </c>
      <c r="K55" s="235">
        <f t="shared" ref="K55:K56" si="94">(J55/$B$2)</f>
        <v>1.4799635701275046E-3</v>
      </c>
      <c r="L55" s="10">
        <f>SUM('KPI_FY 23-24'!L57,'KPI_FY 23-24'!AE57,'KPI_FY 23-24'!AX57,'KPI_FY 23-24'!BQ57,'KPI_FY 23-24'!CJ57,'KPI_FY 23-24'!DC57,'KPI_FY 23-24'!DV57,'KPI_FY 23-24'!EO57,'KPI_FY 23-24'!FH57,'KPI_FY 23-24'!GA57,'KPI_FY 23-24'!GT57)</f>
        <v>0</v>
      </c>
      <c r="M55" s="253">
        <f>(C55/$B$2)</f>
        <v>0.88262750455373407</v>
      </c>
      <c r="N55" s="235">
        <f>((C55-L55)/$B$2)</f>
        <v>0.88262750455373407</v>
      </c>
      <c r="O55" s="254">
        <f t="shared" ref="O55:O56" si="95">IF((AND(D55=0,F55=0)),0,(F55+L55)/(D55+F55+L55))</f>
        <v>4.792746113989637E-2</v>
      </c>
      <c r="P55" s="288">
        <f>(Q55/($B$2*R55))</f>
        <v>0.30338632223878126</v>
      </c>
      <c r="Q55" s="255">
        <f>SUM('KPI_FY 23-24'!Q57,'KPI_FY 23-24'!AJ57,'KPI_FY 23-24'!BC57,'KPI_FY 23-24'!BV57,'KPI_FY 23-24'!CO57,'KPI_FY 23-24'!DH57,'KPI_FY 23-24'!EA57,'KPI_FY 23-24'!ET57,'KPI_FY 23-24'!FM57,'KPI_FY 23-24'!GF57,'KPI_FY 23-24'!GY57,'KPI_FY 23-24'!HR57)</f>
        <v>219858</v>
      </c>
      <c r="R55" s="3">
        <v>82.5</v>
      </c>
    </row>
    <row r="56" spans="1:18" ht="14.4" x14ac:dyDescent="0.3">
      <c r="A56" s="3"/>
      <c r="B56" s="4" t="s">
        <v>65</v>
      </c>
      <c r="C56" s="10">
        <f>SUM('KPI_FY 23-24'!C58,'KPI_FY 23-24'!V58,'KPI_FY 23-24'!AO58,'KPI_FY 23-24'!BH58,'KPI_FY 23-24'!CA58,'KPI_FY 23-24'!CT58,'KPI_FY 23-24'!DM58,'KPI_FY 23-24'!EF58,'KPI_FY 23-24'!EY58,'KPI_FY 23-24'!FR58,'KPI_FY 23-24'!GK58)</f>
        <v>6115</v>
      </c>
      <c r="D56" s="277">
        <f>SUM('KPI_FY 23-24'!D58,'KPI_FY 23-24'!W58,'KPI_FY 23-24'!AP58,'KPI_FY 23-24'!BI58,'KPI_FY 23-24'!CB58,'KPI_FY 23-24'!CU58,'KPI_FY 23-24'!DN58,'KPI_FY 23-24'!EG58,'KPI_FY 23-24'!EZ58,'KPI_FY 23-24'!FS58,'KPI_FY 23-24'!GL58)</f>
        <v>3432</v>
      </c>
      <c r="E56" s="10">
        <f>SUM('KPI_FY 23-24'!E58,'KPI_FY 23-24'!X58,'KPI_FY 23-24'!AQ58,'KPI_FY 23-24'!BJ58,'KPI_FY 23-24'!CC58,'KPI_FY 23-24'!CV58,'KPI_FY 23-24'!DO58,'KPI_FY 23-24'!EH58,'KPI_FY 23-24'!FA58,'KPI_FY 23-24'!FT58,'KPI_FY 23-24'!GM58)</f>
        <v>2683</v>
      </c>
      <c r="F56" s="10">
        <f>SUM('KPI_FY 23-24'!F58,'KPI_FY 23-24'!Y58,'KPI_FY 23-24'!AR58,'KPI_FY 23-24'!BK58,'KPI_FY 23-24'!CD58,'KPI_FY 23-24'!CW58,'KPI_FY 23-24'!DP58,'KPI_FY 23-24'!EI58,'KPI_FY 23-24'!FB58,'KPI_FY 23-24'!FU58,'KPI_FY 23-24'!GN58)</f>
        <v>29</v>
      </c>
      <c r="G56" s="235">
        <f t="shared" ref="G56" si="96">(F56/$B$2)</f>
        <v>3.3014571948998179E-3</v>
      </c>
      <c r="H56" s="10">
        <f>SUM('KPI_FY 23-24'!H58,'KPI_FY 23-24'!AA58,'KPI_FY 23-24'!AT58,'KPI_FY 23-24'!BM58,'KPI_FY 23-24'!CF58,'KPI_FY 23-24'!CY58,'KPI_FY 23-24'!DR58,'KPI_FY 23-24'!EK58,'KPI_FY 23-24'!FD58,'KPI_FY 23-24'!FW58,'KPI_FY 23-24'!GP58)</f>
        <v>1920</v>
      </c>
      <c r="I56" s="235">
        <f>(H56/$B$2)</f>
        <v>0.21857923497267759</v>
      </c>
      <c r="J56" s="10">
        <f>SUM('KPI_FY 23-24'!J58,'KPI_FY 23-24'!AC58,'KPI_FY 23-24'!AV58,'KPI_FY 23-24'!BO58,'KPI_FY 23-24'!CH58,'KPI_FY 23-24'!DA58,'KPI_FY 23-24'!DT58,'KPI_FY 23-24'!EM58,'KPI_FY 23-24'!FF58,'KPI_FY 23-24'!FY58,'KPI_FY 23-24'!GR58)</f>
        <v>0</v>
      </c>
      <c r="K56" s="235">
        <f t="shared" si="94"/>
        <v>0</v>
      </c>
      <c r="L56" s="10">
        <f>SUM('KPI_FY 23-24'!L58,'KPI_FY 23-24'!AE58,'KPI_FY 23-24'!AX58,'KPI_FY 23-24'!BQ58,'KPI_FY 23-24'!CJ58,'KPI_FY 23-24'!DC58,'KPI_FY 23-24'!DV58,'KPI_FY 23-24'!EO58,'KPI_FY 23-24'!FH58,'KPI_FY 23-24'!GA58,'KPI_FY 23-24'!GT58)</f>
        <v>0</v>
      </c>
      <c r="M56" s="253">
        <f>(C56/$B$2)</f>
        <v>0.69615209471766848</v>
      </c>
      <c r="N56" s="235">
        <f>((C56-L56)/$B$2)</f>
        <v>0.69615209471766848</v>
      </c>
      <c r="O56" s="254">
        <f t="shared" si="95"/>
        <v>8.3790811904073965E-3</v>
      </c>
      <c r="P56" s="288">
        <f>(Q56/($B$2*R56))</f>
        <v>0.27825936965281228</v>
      </c>
      <c r="Q56" s="255">
        <f>SUM('KPI_FY 23-24'!Q58,'KPI_FY 23-24'!AJ58,'KPI_FY 23-24'!BC58,'KPI_FY 23-24'!BV58,'KPI_FY 23-24'!CO58,'KPI_FY 23-24'!DH58,'KPI_FY 23-24'!EA58,'KPI_FY 23-24'!ET58,'KPI_FY 23-24'!FM58,'KPI_FY 23-24'!GF58,'KPI_FY 23-24'!GY58,'KPI_FY 23-24'!HR58)</f>
        <v>201649</v>
      </c>
      <c r="R56" s="3">
        <v>82.5</v>
      </c>
    </row>
    <row r="57" spans="1:18" ht="14.4" hidden="1" x14ac:dyDescent="0.3">
      <c r="A57" s="3"/>
      <c r="B57" s="8" t="s">
        <v>37</v>
      </c>
      <c r="C57" s="158">
        <f>SUM(C55:C56)</f>
        <v>13868</v>
      </c>
      <c r="D57" s="283">
        <f t="shared" ref="D57:E57" si="97">SUM(D55:D56)</f>
        <v>7107</v>
      </c>
      <c r="E57" s="158">
        <f t="shared" si="97"/>
        <v>6761</v>
      </c>
      <c r="F57" s="158">
        <f t="shared" ref="F57" si="98">SUM(F55:F56)</f>
        <v>214</v>
      </c>
      <c r="G57" s="272">
        <f>(G55*R55+G56*R56)/R57</f>
        <v>1.2181238615664846E-2</v>
      </c>
      <c r="H57" s="158">
        <f t="shared" ref="H57:J57" si="99">SUM(H55:H56)</f>
        <v>2032</v>
      </c>
      <c r="I57" s="272">
        <f>(I55*R55+I56*R56)/R57</f>
        <v>0.1156648451730419</v>
      </c>
      <c r="J57" s="158">
        <f t="shared" si="99"/>
        <v>13</v>
      </c>
      <c r="K57" s="272">
        <f>(K55*$R55+K56*$R56)/$R57</f>
        <v>7.399817850637523E-4</v>
      </c>
      <c r="L57" s="158">
        <f t="shared" ref="L57" si="100">SUM(L55:L56)</f>
        <v>0</v>
      </c>
      <c r="M57" s="273">
        <f>(M55*R55+M56*R56)/R57</f>
        <v>0.78938979963570133</v>
      </c>
      <c r="N57" s="272">
        <f>(N55*R55+N56*R56)/R57</f>
        <v>0.78938979963570133</v>
      </c>
      <c r="O57" s="272">
        <f>(O55*R55+O56*R56)/R57</f>
        <v>2.8153271165151882E-2</v>
      </c>
      <c r="P57" s="293">
        <f>(P55*R55+P56*R56)/R57</f>
        <v>0.29082284594579677</v>
      </c>
      <c r="Q57" s="159">
        <f>SUM(Q55:Q56)</f>
        <v>421507</v>
      </c>
      <c r="R57" s="7">
        <f>SUM(R55:R56)</f>
        <v>165</v>
      </c>
    </row>
    <row r="58" spans="1:18" ht="14.4" hidden="1" x14ac:dyDescent="0.3">
      <c r="A58" s="5" t="s">
        <v>66</v>
      </c>
      <c r="B58" s="4" t="s">
        <v>67</v>
      </c>
      <c r="C58" s="10">
        <f>SUM('KPI_FY 23-24'!C60,'KPI_FY 23-24'!V60,'KPI_FY 23-24'!AO60,'KPI_FY 23-24'!BH60,'KPI_FY 23-24'!CA60,'KPI_FY 23-24'!CT60,'KPI_FY 23-24'!DM60,'KPI_FY 23-24'!EF60,'KPI_FY 23-24'!EY60,'KPI_FY 23-24'!FR60,'KPI_FY 23-24'!GK60)</f>
        <v>7129.5</v>
      </c>
      <c r="D58" s="277">
        <f>SUM('KPI_FY 23-24'!D60,'KPI_FY 23-24'!W60,'KPI_FY 23-24'!AP60,'KPI_FY 23-24'!BI60,'KPI_FY 23-24'!CB60,'KPI_FY 23-24'!CU60,'KPI_FY 23-24'!DN60,'KPI_FY 23-24'!EG60,'KPI_FY 23-24'!EZ60,'KPI_FY 23-24'!FS60,'KPI_FY 23-24'!GL60)</f>
        <v>2764</v>
      </c>
      <c r="E58" s="10">
        <f>SUM('KPI_FY 23-24'!E60,'KPI_FY 23-24'!X60,'KPI_FY 23-24'!AQ60,'KPI_FY 23-24'!BJ60,'KPI_FY 23-24'!CC60,'KPI_FY 23-24'!CV60,'KPI_FY 23-24'!DO60,'KPI_FY 23-24'!EH60,'KPI_FY 23-24'!FA60,'KPI_FY 23-24'!FT60,'KPI_FY 23-24'!GM60)</f>
        <v>4365.5</v>
      </c>
      <c r="F58" s="10">
        <f>SUM('KPI_FY 23-24'!F60,'KPI_FY 23-24'!Y60,'KPI_FY 23-24'!AR60,'KPI_FY 23-24'!BK60,'KPI_FY 23-24'!CD60,'KPI_FY 23-24'!CW60,'KPI_FY 23-24'!DP60,'KPI_FY 23-24'!EI60,'KPI_FY 23-24'!FB60,'KPI_FY 23-24'!FU60,'KPI_FY 23-24'!GN60)</f>
        <v>143</v>
      </c>
      <c r="G58" s="235">
        <f>(F58/$B$2)</f>
        <v>1.6279599271402549E-2</v>
      </c>
      <c r="H58" s="10">
        <f>SUM('KPI_FY 23-24'!H60,'KPI_FY 23-24'!AA60,'KPI_FY 23-24'!AT60,'KPI_FY 23-24'!BM60,'KPI_FY 23-24'!CF60,'KPI_FY 23-24'!CY60,'KPI_FY 23-24'!DR60,'KPI_FY 23-24'!EK60,'KPI_FY 23-24'!FD60,'KPI_FY 23-24'!FW60,'KPI_FY 23-24'!GP60)</f>
        <v>20</v>
      </c>
      <c r="I58" s="235">
        <f>(H58/$B$2)</f>
        <v>2.2768670309653918E-3</v>
      </c>
      <c r="J58" s="10">
        <f>SUM('KPI_FY 23-24'!J60,'KPI_FY 23-24'!AC60,'KPI_FY 23-24'!AV60,'KPI_FY 23-24'!BO60,'KPI_FY 23-24'!CH60,'KPI_FY 23-24'!DA60,'KPI_FY 23-24'!DT60,'KPI_FY 23-24'!EM60,'KPI_FY 23-24'!FF60,'KPI_FY 23-24'!FY60,'KPI_FY 23-24'!GR60)</f>
        <v>27.5</v>
      </c>
      <c r="K58" s="235">
        <f t="shared" ref="K58:K61" si="101">(J58/$B$2)</f>
        <v>3.1306921675774133E-3</v>
      </c>
      <c r="L58" s="10">
        <f>SUM('KPI_FY 23-24'!L60,'KPI_FY 23-24'!AE60,'KPI_FY 23-24'!AX60,'KPI_FY 23-24'!BQ60,'KPI_FY 23-24'!CJ60,'KPI_FY 23-24'!DC60,'KPI_FY 23-24'!DV60,'KPI_FY 23-24'!EO60,'KPI_FY 23-24'!FH60,'KPI_FY 23-24'!GA60,'KPI_FY 23-24'!GT60)</f>
        <v>0</v>
      </c>
      <c r="M58" s="253">
        <f>(C58/$B$2)</f>
        <v>0.81164617486338797</v>
      </c>
      <c r="N58" s="235">
        <f>((C58-L58)/$B$2)</f>
        <v>0.81164617486338797</v>
      </c>
      <c r="O58" s="254">
        <f t="shared" ref="O58:O61" si="102">IF((AND(D58=0,F58=0)),0,(F58+L58)/(D58+F58+L58))</f>
        <v>4.9191606467148263E-2</v>
      </c>
      <c r="P58" s="288">
        <f>(Q58/($B$2*R58))</f>
        <v>0.29559633217420095</v>
      </c>
      <c r="Q58" s="255">
        <f>SUM('KPI_FY 23-24'!Q60,'KPI_FY 23-24'!AJ60,'KPI_FY 23-24'!BC60,'KPI_FY 23-24'!BV60,'KPI_FY 23-24'!CO60,'KPI_FY 23-24'!DH60,'KPI_FY 23-24'!EA60,'KPI_FY 23-24'!ET60,'KPI_FY 23-24'!FM60,'KPI_FY 23-24'!GF60,'KPI_FY 23-24'!GY60,'KPI_FY 23-24'!HR60)</f>
        <v>142808.49999999997</v>
      </c>
      <c r="R58" s="3">
        <v>55</v>
      </c>
    </row>
    <row r="59" spans="1:18" ht="14.4" hidden="1" x14ac:dyDescent="0.3">
      <c r="A59" s="3"/>
      <c r="B59" s="4" t="s">
        <v>64</v>
      </c>
      <c r="C59" s="10">
        <f>SUM('KPI_FY 23-24'!C61,'KPI_FY 23-24'!V61,'KPI_FY 23-24'!AO61,'KPI_FY 23-24'!BH61,'KPI_FY 23-24'!CA61,'KPI_FY 23-24'!CT61,'KPI_FY 23-24'!DM61,'KPI_FY 23-24'!EF61,'KPI_FY 23-24'!EY61,'KPI_FY 23-24'!FR61,'KPI_FY 23-24'!GK61)</f>
        <v>4125</v>
      </c>
      <c r="D59" s="277">
        <f>SUM('KPI_FY 23-24'!D61,'KPI_FY 23-24'!W61,'KPI_FY 23-24'!AP61,'KPI_FY 23-24'!BI61,'KPI_FY 23-24'!CB61,'KPI_FY 23-24'!CU61,'KPI_FY 23-24'!DN61,'KPI_FY 23-24'!EG61,'KPI_FY 23-24'!EZ61,'KPI_FY 23-24'!FS61,'KPI_FY 23-24'!GL61)</f>
        <v>1039</v>
      </c>
      <c r="E59" s="10">
        <f>SUM('KPI_FY 23-24'!E61,'KPI_FY 23-24'!X61,'KPI_FY 23-24'!AQ61,'KPI_FY 23-24'!BJ61,'KPI_FY 23-24'!CC61,'KPI_FY 23-24'!CV61,'KPI_FY 23-24'!DO61,'KPI_FY 23-24'!EH61,'KPI_FY 23-24'!FA61,'KPI_FY 23-24'!FT61,'KPI_FY 23-24'!GM61)</f>
        <v>3086</v>
      </c>
      <c r="F59" s="10">
        <f>SUM('KPI_FY 23-24'!F61,'KPI_FY 23-24'!Y61,'KPI_FY 23-24'!AR61,'KPI_FY 23-24'!BK61,'KPI_FY 23-24'!CD61,'KPI_FY 23-24'!CW61,'KPI_FY 23-24'!DP61,'KPI_FY 23-24'!EI61,'KPI_FY 23-24'!FB61,'KPI_FY 23-24'!FU61,'KPI_FY 23-24'!GN61)</f>
        <v>988</v>
      </c>
      <c r="G59" s="235">
        <f t="shared" ref="G59" si="103">(F59/$B$2)</f>
        <v>0.11247723132969034</v>
      </c>
      <c r="H59" s="10">
        <f>SUM('KPI_FY 23-24'!H61,'KPI_FY 23-24'!AA61,'KPI_FY 23-24'!AT61,'KPI_FY 23-24'!BM61,'KPI_FY 23-24'!CF61,'KPI_FY 23-24'!CY61,'KPI_FY 23-24'!DR61,'KPI_FY 23-24'!EK61,'KPI_FY 23-24'!FD61,'KPI_FY 23-24'!FW61,'KPI_FY 23-24'!GP61)</f>
        <v>27</v>
      </c>
      <c r="I59" s="235">
        <f>(H59/$B$2)</f>
        <v>3.0737704918032786E-3</v>
      </c>
      <c r="J59" s="10">
        <f>SUM('KPI_FY 23-24'!J61,'KPI_FY 23-24'!AC61,'KPI_FY 23-24'!AV61,'KPI_FY 23-24'!BO61,'KPI_FY 23-24'!CH61,'KPI_FY 23-24'!DA61,'KPI_FY 23-24'!DT61,'KPI_FY 23-24'!EM61,'KPI_FY 23-24'!FF61,'KPI_FY 23-24'!FY61,'KPI_FY 23-24'!GR61)</f>
        <v>20</v>
      </c>
      <c r="K59" s="235">
        <f t="shared" si="101"/>
        <v>2.2768670309653918E-3</v>
      </c>
      <c r="L59" s="10">
        <f>SUM('KPI_FY 23-24'!L61,'KPI_FY 23-24'!AE61,'KPI_FY 23-24'!AX61,'KPI_FY 23-24'!BQ61,'KPI_FY 23-24'!CJ61,'KPI_FY 23-24'!DC61,'KPI_FY 23-24'!DV61,'KPI_FY 23-24'!EO61,'KPI_FY 23-24'!FH61,'KPI_FY 23-24'!GA61,'KPI_FY 23-24'!GT61)</f>
        <v>0</v>
      </c>
      <c r="M59" s="253">
        <f t="shared" ref="M59:M61" si="104">(C59/$B$2)</f>
        <v>0.46960382513661203</v>
      </c>
      <c r="N59" s="235">
        <f t="shared" ref="N59:N61" si="105">((C59-L59)/$B$2)</f>
        <v>0.46960382513661203</v>
      </c>
      <c r="O59" s="254">
        <f t="shared" si="102"/>
        <v>0.4874198322644302</v>
      </c>
      <c r="P59" s="288">
        <f>(Q59/($B$2*R59))</f>
        <v>0.10088756416625269</v>
      </c>
      <c r="Q59" s="255">
        <f>SUM('KPI_FY 23-24'!Q61,'KPI_FY 23-24'!AJ61,'KPI_FY 23-24'!BC61,'KPI_FY 23-24'!BV61,'KPI_FY 23-24'!CO61,'KPI_FY 23-24'!DH61,'KPI_FY 23-24'!EA61,'KPI_FY 23-24'!ET61,'KPI_FY 23-24'!FM61,'KPI_FY 23-24'!GF61,'KPI_FY 23-24'!GY61,'KPI_FY 23-24'!HR61)</f>
        <v>48740.800000000003</v>
      </c>
      <c r="R59" s="3">
        <v>55</v>
      </c>
    </row>
    <row r="60" spans="1:18" ht="14.4" hidden="1" x14ac:dyDescent="0.3">
      <c r="A60" s="3"/>
      <c r="B60" s="3">
        <v>3</v>
      </c>
      <c r="C60" s="10">
        <f>SUM('KPI_FY 23-24'!C62,'KPI_FY 23-24'!V62,'KPI_FY 23-24'!AO62,'KPI_FY 23-24'!BH62,'KPI_FY 23-24'!CA62,'KPI_FY 23-24'!CT62,'KPI_FY 23-24'!DM62,'KPI_FY 23-24'!EF62,'KPI_FY 23-24'!EY62,'KPI_FY 23-24'!FR62,'KPI_FY 23-24'!GK62)</f>
        <v>7157</v>
      </c>
      <c r="D60" s="277">
        <f>SUM('KPI_FY 23-24'!D62,'KPI_FY 23-24'!W62,'KPI_FY 23-24'!AP62,'KPI_FY 23-24'!BI62,'KPI_FY 23-24'!CB62,'KPI_FY 23-24'!CU62,'KPI_FY 23-24'!DN62,'KPI_FY 23-24'!EG62,'KPI_FY 23-24'!EZ62,'KPI_FY 23-24'!FS62,'KPI_FY 23-24'!GL62)</f>
        <v>2232</v>
      </c>
      <c r="E60" s="10">
        <f>SUM('KPI_FY 23-24'!E62,'KPI_FY 23-24'!X62,'KPI_FY 23-24'!AQ62,'KPI_FY 23-24'!BJ62,'KPI_FY 23-24'!CC62,'KPI_FY 23-24'!CV62,'KPI_FY 23-24'!DO62,'KPI_FY 23-24'!EH62,'KPI_FY 23-24'!FA62,'KPI_FY 23-24'!FT62,'KPI_FY 23-24'!GM62)</f>
        <v>4925</v>
      </c>
      <c r="F60" s="10">
        <f>SUM('KPI_FY 23-24'!F62,'KPI_FY 23-24'!Y62,'KPI_FY 23-24'!AR62,'KPI_FY 23-24'!BK62,'KPI_FY 23-24'!CD62,'KPI_FY 23-24'!CW62,'KPI_FY 23-24'!DP62,'KPI_FY 23-24'!EI62,'KPI_FY 23-24'!FB62,'KPI_FY 23-24'!FU62,'KPI_FY 23-24'!GN62)</f>
        <v>83</v>
      </c>
      <c r="G60" s="235">
        <f t="shared" ref="G60" si="106">(F60/$B$2)</f>
        <v>9.4489981785063747E-3</v>
      </c>
      <c r="H60" s="10">
        <f>SUM('KPI_FY 23-24'!H62,'KPI_FY 23-24'!AA62,'KPI_FY 23-24'!AT62,'KPI_FY 23-24'!BM62,'KPI_FY 23-24'!CF62,'KPI_FY 23-24'!CY62,'KPI_FY 23-24'!DR62,'KPI_FY 23-24'!EK62,'KPI_FY 23-24'!FD62,'KPI_FY 23-24'!FW62,'KPI_FY 23-24'!GP62)</f>
        <v>15</v>
      </c>
      <c r="I60" s="235">
        <f>(H60/$B$2)</f>
        <v>1.7076502732240437E-3</v>
      </c>
      <c r="J60" s="10">
        <f>SUM('KPI_FY 23-24'!J62,'KPI_FY 23-24'!AC62,'KPI_FY 23-24'!AV62,'KPI_FY 23-24'!BO62,'KPI_FY 23-24'!CH62,'KPI_FY 23-24'!DA62,'KPI_FY 23-24'!DT62,'KPI_FY 23-24'!EM62,'KPI_FY 23-24'!FF62,'KPI_FY 23-24'!FY62,'KPI_FY 23-24'!GR62)</f>
        <v>65</v>
      </c>
      <c r="K60" s="235">
        <f t="shared" si="101"/>
        <v>7.3998178506375226E-3</v>
      </c>
      <c r="L60" s="10">
        <f>SUM('KPI_FY 23-24'!L62,'KPI_FY 23-24'!AE62,'KPI_FY 23-24'!AX62,'KPI_FY 23-24'!BQ62,'KPI_FY 23-24'!CJ62,'KPI_FY 23-24'!DC62,'KPI_FY 23-24'!DV62,'KPI_FY 23-24'!EO62,'KPI_FY 23-24'!FH62,'KPI_FY 23-24'!GA62,'KPI_FY 23-24'!GT62)</f>
        <v>0</v>
      </c>
      <c r="M60" s="253">
        <f t="shared" si="104"/>
        <v>0.81477686703096541</v>
      </c>
      <c r="N60" s="235">
        <f t="shared" si="105"/>
        <v>0.81477686703096541</v>
      </c>
      <c r="O60" s="254">
        <f t="shared" si="102"/>
        <v>3.5853131749460046E-2</v>
      </c>
      <c r="P60" s="288">
        <f>(Q60/($B$2*R60))</f>
        <v>0.2249387315780759</v>
      </c>
      <c r="Q60" s="255">
        <f>SUM('KPI_FY 23-24'!Q62,'KPI_FY 23-24'!AJ62,'KPI_FY 23-24'!BC62,'KPI_FY 23-24'!BV62,'KPI_FY 23-24'!CO62,'KPI_FY 23-24'!DH62,'KPI_FY 23-24'!EA62,'KPI_FY 23-24'!ET62,'KPI_FY 23-24'!FM62,'KPI_FY 23-24'!GF62,'KPI_FY 23-24'!GY62,'KPI_FY 23-24'!HR62)</f>
        <v>108672.40000000002</v>
      </c>
      <c r="R60" s="3">
        <v>55</v>
      </c>
    </row>
    <row r="61" spans="1:18" ht="14.4" hidden="1" x14ac:dyDescent="0.3">
      <c r="A61" s="3"/>
      <c r="B61" s="3">
        <v>4</v>
      </c>
      <c r="C61" s="10">
        <f>SUM('KPI_FY 23-24'!C63,'KPI_FY 23-24'!V63,'KPI_FY 23-24'!AO63,'KPI_FY 23-24'!BH63,'KPI_FY 23-24'!CA63,'KPI_FY 23-24'!CT63,'KPI_FY 23-24'!DM63,'KPI_FY 23-24'!EF63,'KPI_FY 23-24'!EY63,'KPI_FY 23-24'!FR63,'KPI_FY 23-24'!GK63)</f>
        <v>6973.5</v>
      </c>
      <c r="D61" s="277">
        <f>SUM('KPI_FY 23-24'!D63,'KPI_FY 23-24'!W63,'KPI_FY 23-24'!AP63,'KPI_FY 23-24'!BI63,'KPI_FY 23-24'!CB63,'KPI_FY 23-24'!CU63,'KPI_FY 23-24'!DN63,'KPI_FY 23-24'!EG63,'KPI_FY 23-24'!EZ63,'KPI_FY 23-24'!FS63,'KPI_FY 23-24'!GL63)</f>
        <v>2316</v>
      </c>
      <c r="E61" s="10">
        <f>SUM('KPI_FY 23-24'!E63,'KPI_FY 23-24'!X63,'KPI_FY 23-24'!AQ63,'KPI_FY 23-24'!BJ63,'KPI_FY 23-24'!CC63,'KPI_FY 23-24'!CV63,'KPI_FY 23-24'!DO63,'KPI_FY 23-24'!EH63,'KPI_FY 23-24'!FA63,'KPI_FY 23-24'!FT63,'KPI_FY 23-24'!GM63)</f>
        <v>4657.5</v>
      </c>
      <c r="F61" s="10">
        <f>SUM('KPI_FY 23-24'!F63,'KPI_FY 23-24'!Y63,'KPI_FY 23-24'!AR63,'KPI_FY 23-24'!BK63,'KPI_FY 23-24'!CD63,'KPI_FY 23-24'!CW63,'KPI_FY 23-24'!DP63,'KPI_FY 23-24'!EI63,'KPI_FY 23-24'!FB63,'KPI_FY 23-24'!FU63,'KPI_FY 23-24'!GN63)</f>
        <v>1803.5</v>
      </c>
      <c r="G61" s="235">
        <f>(F61/$B$2)</f>
        <v>0.20531648451730419</v>
      </c>
      <c r="H61" s="10">
        <f>SUM('KPI_FY 23-24'!H63,'KPI_FY 23-24'!AA63,'KPI_FY 23-24'!AT63,'KPI_FY 23-24'!BM63,'KPI_FY 23-24'!CF63,'KPI_FY 23-24'!CY63,'KPI_FY 23-24'!DR63,'KPI_FY 23-24'!EK63,'KPI_FY 23-24'!FD63,'KPI_FY 23-24'!FW63,'KPI_FY 23-24'!GP63)</f>
        <v>7.25</v>
      </c>
      <c r="I61" s="235">
        <f>(H61/$B$2)</f>
        <v>8.2536429872495448E-4</v>
      </c>
      <c r="J61" s="10">
        <f>SUM('KPI_FY 23-24'!J63,'KPI_FY 23-24'!AC63,'KPI_FY 23-24'!AV63,'KPI_FY 23-24'!BO63,'KPI_FY 23-24'!CH63,'KPI_FY 23-24'!DA63,'KPI_FY 23-24'!DT63,'KPI_FY 23-24'!EM63,'KPI_FY 23-24'!FF63,'KPI_FY 23-24'!FY63,'KPI_FY 23-24'!GR63)</f>
        <v>24</v>
      </c>
      <c r="K61" s="235">
        <f t="shared" si="101"/>
        <v>2.7322404371584699E-3</v>
      </c>
      <c r="L61" s="10">
        <f>SUM('KPI_FY 23-24'!L63,'KPI_FY 23-24'!AE63,'KPI_FY 23-24'!AX63,'KPI_FY 23-24'!BQ63,'KPI_FY 23-24'!CJ63,'KPI_FY 23-24'!DC63,'KPI_FY 23-24'!DV63,'KPI_FY 23-24'!EO63,'KPI_FY 23-24'!FH63,'KPI_FY 23-24'!GA63,'KPI_FY 23-24'!GT63)</f>
        <v>0</v>
      </c>
      <c r="M61" s="253">
        <f t="shared" si="104"/>
        <v>0.79388661202185795</v>
      </c>
      <c r="N61" s="235">
        <f t="shared" si="105"/>
        <v>0.79388661202185795</v>
      </c>
      <c r="O61" s="254">
        <f t="shared" si="102"/>
        <v>0.43779584901080226</v>
      </c>
      <c r="P61" s="288">
        <f>(Q61/($B$2*R61))</f>
        <v>0.21601796655075345</v>
      </c>
      <c r="Q61" s="255">
        <f>SUM('KPI_FY 23-24'!Q63,'KPI_FY 23-24'!AJ63,'KPI_FY 23-24'!BC63,'KPI_FY 23-24'!BV63,'KPI_FY 23-24'!CO63,'KPI_FY 23-24'!DH63,'KPI_FY 23-24'!EA63,'KPI_FY 23-24'!ET63,'KPI_FY 23-24'!FM63,'KPI_FY 23-24'!GF63,'KPI_FY 23-24'!GY63,'KPI_FY 23-24'!HR63)</f>
        <v>104362.6</v>
      </c>
      <c r="R61" s="3">
        <v>55</v>
      </c>
    </row>
    <row r="62" spans="1:18" ht="14.4" hidden="1" x14ac:dyDescent="0.3">
      <c r="A62" s="3"/>
      <c r="B62" s="7" t="s">
        <v>37</v>
      </c>
      <c r="C62" s="158">
        <f>SUM(C58:C61)</f>
        <v>25385</v>
      </c>
      <c r="D62" s="283">
        <f t="shared" ref="D62:L62" si="107">SUM(D58:D61)</f>
        <v>8351</v>
      </c>
      <c r="E62" s="158">
        <f t="shared" ref="E62" si="108">SUM(E58:E61)</f>
        <v>17034</v>
      </c>
      <c r="F62" s="158">
        <f t="shared" si="107"/>
        <v>3017.5</v>
      </c>
      <c r="G62" s="272">
        <f>(G58*R58+G59*R59+G60*R60+G61*R61)/R62</f>
        <v>8.5880578324225867E-2</v>
      </c>
      <c r="H62" s="158">
        <f t="shared" si="107"/>
        <v>69.25</v>
      </c>
      <c r="I62" s="272">
        <f>(I58*R58+I59*R59+I60*R60+I61*R61)/R62</f>
        <v>1.9709130236794173E-3</v>
      </c>
      <c r="J62" s="158">
        <f t="shared" ref="J62" si="109">SUM(J58:J61)</f>
        <v>136.5</v>
      </c>
      <c r="K62" s="272">
        <f>(K58*R58+K59*R59+K60*R60+K61*R61)/R62</f>
        <v>3.8849043715846994E-3</v>
      </c>
      <c r="L62" s="158">
        <f t="shared" si="107"/>
        <v>0</v>
      </c>
      <c r="M62" s="273">
        <f>(M58*R58+M59*R59+M60*R60+M61*R61)/R62</f>
        <v>0.7224783697632059</v>
      </c>
      <c r="N62" s="272">
        <f>(N58*R58+N59*R59+N60*R60+N61*R61)/R62</f>
        <v>0.7224783697632059</v>
      </c>
      <c r="O62" s="272">
        <f>(O58*R58+O59*R59+O60*R60+O61*R61)/R62</f>
        <v>0.25256510487296019</v>
      </c>
      <c r="P62" s="293">
        <f>(P58*R58+P59*R59+P60*R60+P61*R61)/R62</f>
        <v>0.20936014861732075</v>
      </c>
      <c r="Q62" s="160">
        <f>SUM(Q58:Q61)</f>
        <v>404584.30000000005</v>
      </c>
      <c r="R62" s="7">
        <f>SUM(R58:R61)</f>
        <v>220</v>
      </c>
    </row>
    <row r="63" spans="1:18" ht="14.4" hidden="1" x14ac:dyDescent="0.3">
      <c r="A63" s="5" t="s">
        <v>68</v>
      </c>
      <c r="B63" s="3" t="s">
        <v>69</v>
      </c>
      <c r="C63" s="236">
        <f>SUM('KPI_FY 23-24'!FR65,'KPI_FY 23-24'!GK65,'KPI_FY 23-24'!HD65)</f>
        <v>720</v>
      </c>
      <c r="D63" s="284">
        <f>SUM('KPI_FY 23-24'!FS65,'KPI_FY 23-24'!GL65,'KPI_FY 23-24'!HE65)</f>
        <v>643</v>
      </c>
      <c r="E63" s="236">
        <f>SUM('KPI_FY 23-24'!FT65,'KPI_FY 23-24'!GM65,'KPI_FY 23-24'!HF65)</f>
        <v>77</v>
      </c>
      <c r="F63" s="236">
        <f>SUM('KPI_FY 23-24'!FU65,'KPI_FY 23-24'!GN65,'KPI_FY 23-24'!HG65)</f>
        <v>0</v>
      </c>
      <c r="G63" s="235">
        <f>(F63/$B$1)</f>
        <v>0</v>
      </c>
      <c r="H63" s="236">
        <f>SUM('KPI_FY 23-24'!FW65,'KPI_FY 23-24'!GP65,'KPI_FY 23-24'!HI65)</f>
        <v>0</v>
      </c>
      <c r="I63" s="235">
        <f>(H63/$B$1)</f>
        <v>0</v>
      </c>
      <c r="J63" s="236">
        <f>SUM('KPI_FY 23-24'!FY65,'KPI_FY 23-24'!GR65,'KPI_FY 23-24'!HK65)</f>
        <v>0</v>
      </c>
      <c r="K63" s="235">
        <f>(J63/$B$1)</f>
        <v>0</v>
      </c>
      <c r="L63" s="10">
        <f>SUM('KPI_FY 23-24'!L65,'KPI_FY 23-24'!AE65,'KPI_FY 23-24'!AX65,'KPI_FY 23-24'!BQ65,'KPI_FY 23-24'!CJ65,'KPI_FY 23-24'!DC65,'KPI_FY 23-24'!DV65,'KPI_FY 23-24'!EO65,'KPI_FY 23-24'!FH65,'KPI_FY 23-24'!GA65,'KPI_FY 23-24'!GT65)</f>
        <v>0</v>
      </c>
      <c r="M63" s="253">
        <f>(C63/$B$1)</f>
        <v>0.32967032967032966</v>
      </c>
      <c r="N63" s="235">
        <f>((C63-L63)/$B$1)</f>
        <v>0.32967032967032966</v>
      </c>
      <c r="O63" s="254">
        <f t="shared" ref="O63:O76" si="110">IF((AND(D63=0,F63=0)),0,(F63+L63)/(D63+F63+L63))</f>
        <v>0</v>
      </c>
      <c r="P63" s="288">
        <f>(Q63/($B$1*R63))</f>
        <v>0</v>
      </c>
      <c r="Q63" s="255">
        <f>SUM('KPI_FY 23-24'!Q65,'KPI_FY 23-24'!AJ65,'KPI_FY 23-24'!BC65,'KPI_FY 23-24'!BV65,'KPI_FY 23-24'!CO65,'KPI_FY 23-24'!DH65,'KPI_FY 23-24'!EA65,'KPI_FY 23-24'!ET65,'KPI_FY 23-24'!FM65,'KPI_FY 23-24'!GF65,'KPI_FY 23-24'!GY65,'KPI_FY 23-24'!HR65)</f>
        <v>0</v>
      </c>
      <c r="R63" s="3">
        <v>25</v>
      </c>
    </row>
    <row r="64" spans="1:18" ht="14.4" hidden="1" x14ac:dyDescent="0.3">
      <c r="A64" s="3"/>
      <c r="B64" s="3" t="s">
        <v>71</v>
      </c>
      <c r="C64" s="236">
        <f>SUM('KPI_FY 23-24'!FR66,'KPI_FY 23-24'!GK66,'KPI_FY 23-24'!HD66)</f>
        <v>1440</v>
      </c>
      <c r="D64" s="284">
        <f>SUM('KPI_FY 23-24'!FS66,'KPI_FY 23-24'!GL66,'KPI_FY 23-24'!HE66)</f>
        <v>1335</v>
      </c>
      <c r="E64" s="236">
        <f>SUM('KPI_FY 23-24'!FT66,'KPI_FY 23-24'!GM66,'KPI_FY 23-24'!HF66)</f>
        <v>105</v>
      </c>
      <c r="F64" s="236">
        <f>SUM('KPI_FY 23-24'!FU66,'KPI_FY 23-24'!GN66,'KPI_FY 23-24'!HG66)</f>
        <v>0</v>
      </c>
      <c r="G64" s="235">
        <f t="shared" ref="G64:G76" si="111">(F64/$B$1)</f>
        <v>0</v>
      </c>
      <c r="H64" s="236">
        <f>SUM('KPI_FY 23-24'!FW66,'KPI_FY 23-24'!GP66,'KPI_FY 23-24'!HI66)</f>
        <v>0</v>
      </c>
      <c r="I64" s="235">
        <f t="shared" ref="I64:I76" si="112">(H64/$B$1)</f>
        <v>0</v>
      </c>
      <c r="J64" s="236">
        <f>SUM('KPI_FY 23-24'!FY66,'KPI_FY 23-24'!GR66,'KPI_FY 23-24'!HK66)</f>
        <v>0</v>
      </c>
      <c r="K64" s="235">
        <f t="shared" ref="K64:K76" si="113">(J64/$B$1)</f>
        <v>0</v>
      </c>
      <c r="L64" s="10">
        <f>SUM('KPI_FY 23-24'!L66,'KPI_FY 23-24'!AE66,'KPI_FY 23-24'!AX66,'KPI_FY 23-24'!BQ66,'KPI_FY 23-24'!CJ66,'KPI_FY 23-24'!DC66,'KPI_FY 23-24'!DV66,'KPI_FY 23-24'!EO66,'KPI_FY 23-24'!FH66,'KPI_FY 23-24'!GA66,'KPI_FY 23-24'!GT66)</f>
        <v>0</v>
      </c>
      <c r="M64" s="253">
        <f t="shared" ref="M64:M76" si="114">(C64/$B$1)</f>
        <v>0.65934065934065933</v>
      </c>
      <c r="N64" s="235">
        <f t="shared" ref="N64:N76" si="115">((C64-L64)/$B$1)</f>
        <v>0.65934065934065933</v>
      </c>
      <c r="O64" s="254">
        <f t="shared" si="110"/>
        <v>0</v>
      </c>
      <c r="P64" s="288">
        <f t="shared" ref="P64:P76" si="116">(Q64/($B$1*R64))</f>
        <v>0.59931335164835164</v>
      </c>
      <c r="Q64" s="255">
        <f>SUM('KPI_FY 23-24'!Q66,'KPI_FY 23-24'!AJ66,'KPI_FY 23-24'!BC66,'KPI_FY 23-24'!BV66,'KPI_FY 23-24'!CO66,'KPI_FY 23-24'!DH66,'KPI_FY 23-24'!EA66,'KPI_FY 23-24'!ET66,'KPI_FY 23-24'!FM66,'KPI_FY 23-24'!GF66,'KPI_FY 23-24'!GY66,'KPI_FY 23-24'!HR66)</f>
        <v>32722.508999999998</v>
      </c>
      <c r="R64" s="3">
        <v>25</v>
      </c>
    </row>
    <row r="65" spans="1:18" ht="14.4" hidden="1" x14ac:dyDescent="0.3">
      <c r="A65" s="3"/>
      <c r="B65" s="3" t="s">
        <v>72</v>
      </c>
      <c r="C65" s="236">
        <f>SUM('KPI_FY 23-24'!FR67,'KPI_FY 23-24'!GK67,'KPI_FY 23-24'!HD67)</f>
        <v>1669</v>
      </c>
      <c r="D65" s="284">
        <f>SUM('KPI_FY 23-24'!FS67,'KPI_FY 23-24'!GL67,'KPI_FY 23-24'!HE67)</f>
        <v>835</v>
      </c>
      <c r="E65" s="236">
        <f>SUM('KPI_FY 23-24'!FT67,'KPI_FY 23-24'!GM67,'KPI_FY 23-24'!HF67)</f>
        <v>90</v>
      </c>
      <c r="F65" s="236">
        <f>SUM('KPI_FY 23-24'!FU67,'KPI_FY 23-24'!GN67,'KPI_FY 23-24'!HG67)</f>
        <v>515</v>
      </c>
      <c r="G65" s="235">
        <f t="shared" si="111"/>
        <v>0.2358058608058608</v>
      </c>
      <c r="H65" s="236">
        <f>SUM('KPI_FY 23-24'!FW67,'KPI_FY 23-24'!GP67,'KPI_FY 23-24'!HI67)</f>
        <v>0</v>
      </c>
      <c r="I65" s="235">
        <f t="shared" si="112"/>
        <v>0</v>
      </c>
      <c r="J65" s="236">
        <f>SUM('KPI_FY 23-24'!FY67,'KPI_FY 23-24'!GR67,'KPI_FY 23-24'!HK67)</f>
        <v>0</v>
      </c>
      <c r="K65" s="235">
        <f t="shared" si="113"/>
        <v>0</v>
      </c>
      <c r="L65" s="10">
        <f>SUM('KPI_FY 23-24'!L67,'KPI_FY 23-24'!AE67,'KPI_FY 23-24'!AX67,'KPI_FY 23-24'!BQ67,'KPI_FY 23-24'!CJ67,'KPI_FY 23-24'!DC67,'KPI_FY 23-24'!DV67,'KPI_FY 23-24'!EO67,'KPI_FY 23-24'!FH67,'KPI_FY 23-24'!GA67,'KPI_FY 23-24'!GT67)</f>
        <v>0</v>
      </c>
      <c r="M65" s="253">
        <f t="shared" si="114"/>
        <v>0.76419413919413914</v>
      </c>
      <c r="N65" s="235">
        <f t="shared" si="115"/>
        <v>0.76419413919413914</v>
      </c>
      <c r="O65" s="254">
        <f t="shared" si="110"/>
        <v>0.38148148148148148</v>
      </c>
      <c r="P65" s="288">
        <f t="shared" si="116"/>
        <v>0.58001695970695966</v>
      </c>
      <c r="Q65" s="255">
        <f>SUM('KPI_FY 23-24'!Q67,'KPI_FY 23-24'!AJ67,'KPI_FY 23-24'!BC67,'KPI_FY 23-24'!BV67,'KPI_FY 23-24'!CO67,'KPI_FY 23-24'!DH67,'KPI_FY 23-24'!EA67,'KPI_FY 23-24'!ET67,'KPI_FY 23-24'!FM67,'KPI_FY 23-24'!GF67,'KPI_FY 23-24'!GY67,'KPI_FY 23-24'!HR67)</f>
        <v>31668.925999999999</v>
      </c>
      <c r="R65" s="3">
        <v>25</v>
      </c>
    </row>
    <row r="66" spans="1:18" ht="14.4" hidden="1" x14ac:dyDescent="0.3">
      <c r="A66" s="3"/>
      <c r="B66" s="3" t="s">
        <v>73</v>
      </c>
      <c r="C66" s="236">
        <f>SUM('KPI_FY 23-24'!FR68,'KPI_FY 23-24'!GK68,'KPI_FY 23-24'!HD68)</f>
        <v>1440</v>
      </c>
      <c r="D66" s="284">
        <f>SUM('KPI_FY 23-24'!FS68,'KPI_FY 23-24'!GL68,'KPI_FY 23-24'!HE68)</f>
        <v>1329</v>
      </c>
      <c r="E66" s="236">
        <f>SUM('KPI_FY 23-24'!FT68,'KPI_FY 23-24'!GM68,'KPI_FY 23-24'!HF68)</f>
        <v>111</v>
      </c>
      <c r="F66" s="236">
        <f>SUM('KPI_FY 23-24'!FU68,'KPI_FY 23-24'!GN68,'KPI_FY 23-24'!HG68)</f>
        <v>0</v>
      </c>
      <c r="G66" s="235">
        <f t="shared" si="111"/>
        <v>0</v>
      </c>
      <c r="H66" s="236">
        <f>SUM('KPI_FY 23-24'!FW68,'KPI_FY 23-24'!GP68,'KPI_FY 23-24'!HI68)</f>
        <v>0</v>
      </c>
      <c r="I66" s="235">
        <f t="shared" si="112"/>
        <v>0</v>
      </c>
      <c r="J66" s="236">
        <f>SUM('KPI_FY 23-24'!FY68,'KPI_FY 23-24'!GR68,'KPI_FY 23-24'!HK68)</f>
        <v>0</v>
      </c>
      <c r="K66" s="235">
        <f t="shared" si="113"/>
        <v>0</v>
      </c>
      <c r="L66" s="10">
        <f>SUM('KPI_FY 23-24'!L68,'KPI_FY 23-24'!AE68,'KPI_FY 23-24'!AX68,'KPI_FY 23-24'!BQ68,'KPI_FY 23-24'!CJ68,'KPI_FY 23-24'!DC68,'KPI_FY 23-24'!DV68,'KPI_FY 23-24'!EO68,'KPI_FY 23-24'!FH68,'KPI_FY 23-24'!GA68,'KPI_FY 23-24'!GT68)</f>
        <v>0</v>
      </c>
      <c r="M66" s="253">
        <f t="shared" si="114"/>
        <v>0.65934065934065933</v>
      </c>
      <c r="N66" s="235">
        <f t="shared" si="115"/>
        <v>0.65934065934065933</v>
      </c>
      <c r="O66" s="254">
        <f t="shared" si="110"/>
        <v>0</v>
      </c>
      <c r="P66" s="288">
        <f t="shared" si="116"/>
        <v>0.42121173992673994</v>
      </c>
      <c r="Q66" s="255">
        <f>SUM('KPI_FY 23-24'!Q68,'KPI_FY 23-24'!AJ68,'KPI_FY 23-24'!BC68,'KPI_FY 23-24'!BV68,'KPI_FY 23-24'!CO68,'KPI_FY 23-24'!DH68,'KPI_FY 23-24'!EA68,'KPI_FY 23-24'!ET68,'KPI_FY 23-24'!FM68,'KPI_FY 23-24'!GF68,'KPI_FY 23-24'!GY68,'KPI_FY 23-24'!HR68)</f>
        <v>22998.161</v>
      </c>
      <c r="R66" s="3">
        <v>25</v>
      </c>
    </row>
    <row r="67" spans="1:18" ht="14.4" hidden="1" x14ac:dyDescent="0.3">
      <c r="A67" s="3"/>
      <c r="B67" s="3" t="s">
        <v>74</v>
      </c>
      <c r="C67" s="236">
        <f>SUM('KPI_FY 23-24'!FR69,'KPI_FY 23-24'!GK69,'KPI_FY 23-24'!HD69)</f>
        <v>1440</v>
      </c>
      <c r="D67" s="284">
        <f>SUM('KPI_FY 23-24'!FS69,'KPI_FY 23-24'!GL69,'KPI_FY 23-24'!HE69)</f>
        <v>1291</v>
      </c>
      <c r="E67" s="236">
        <f>SUM('KPI_FY 23-24'!FT69,'KPI_FY 23-24'!GM69,'KPI_FY 23-24'!HF69)</f>
        <v>149</v>
      </c>
      <c r="F67" s="236">
        <f>SUM('KPI_FY 23-24'!FU69,'KPI_FY 23-24'!GN69,'KPI_FY 23-24'!HG69)</f>
        <v>0</v>
      </c>
      <c r="G67" s="235">
        <f t="shared" si="111"/>
        <v>0</v>
      </c>
      <c r="H67" s="236">
        <f>SUM('KPI_FY 23-24'!FW69,'KPI_FY 23-24'!GP69,'KPI_FY 23-24'!HI69)</f>
        <v>0</v>
      </c>
      <c r="I67" s="235">
        <f t="shared" si="112"/>
        <v>0</v>
      </c>
      <c r="J67" s="236">
        <f>SUM('KPI_FY 23-24'!FY69,'KPI_FY 23-24'!GR69,'KPI_FY 23-24'!HK69)</f>
        <v>0</v>
      </c>
      <c r="K67" s="235">
        <f t="shared" si="113"/>
        <v>0</v>
      </c>
      <c r="L67" s="10">
        <f>SUM('KPI_FY 23-24'!L69,'KPI_FY 23-24'!AE69,'KPI_FY 23-24'!AX69,'KPI_FY 23-24'!BQ69,'KPI_FY 23-24'!CJ69,'KPI_FY 23-24'!DC69,'KPI_FY 23-24'!DV69,'KPI_FY 23-24'!EO69,'KPI_FY 23-24'!FH69,'KPI_FY 23-24'!GA69,'KPI_FY 23-24'!GT69)</f>
        <v>0</v>
      </c>
      <c r="M67" s="253">
        <f t="shared" si="114"/>
        <v>0.65934065934065933</v>
      </c>
      <c r="N67" s="235">
        <f t="shared" si="115"/>
        <v>0.65934065934065933</v>
      </c>
      <c r="O67" s="254">
        <f t="shared" si="110"/>
        <v>0</v>
      </c>
      <c r="P67" s="288">
        <f t="shared" si="116"/>
        <v>0.62300564102564104</v>
      </c>
      <c r="Q67" s="255">
        <f>SUM('KPI_FY 23-24'!Q69,'KPI_FY 23-24'!AJ69,'KPI_FY 23-24'!BC69,'KPI_FY 23-24'!BV69,'KPI_FY 23-24'!CO69,'KPI_FY 23-24'!DH69,'KPI_FY 23-24'!EA69,'KPI_FY 23-24'!ET69,'KPI_FY 23-24'!FM69,'KPI_FY 23-24'!GF69,'KPI_FY 23-24'!GY69,'KPI_FY 23-24'!HR69)</f>
        <v>34016.108</v>
      </c>
      <c r="R67" s="3">
        <v>25</v>
      </c>
    </row>
    <row r="68" spans="1:18" ht="14.4" hidden="1" x14ac:dyDescent="0.3">
      <c r="A68" s="3"/>
      <c r="B68" s="3" t="s">
        <v>75</v>
      </c>
      <c r="C68" s="236">
        <f>SUM('KPI_FY 23-24'!FR70,'KPI_FY 23-24'!GK70,'KPI_FY 23-24'!HD70)</f>
        <v>2184</v>
      </c>
      <c r="D68" s="284">
        <f>SUM('KPI_FY 23-24'!FS70,'KPI_FY 23-24'!GL70,'KPI_FY 23-24'!HE70)</f>
        <v>1858</v>
      </c>
      <c r="E68" s="236">
        <f>SUM('KPI_FY 23-24'!FT70,'KPI_FY 23-24'!GM70,'KPI_FY 23-24'!HF70)</f>
        <v>326</v>
      </c>
      <c r="F68" s="236">
        <f>SUM('KPI_FY 23-24'!FU70,'KPI_FY 23-24'!GN70,'KPI_FY 23-24'!HG70)</f>
        <v>0</v>
      </c>
      <c r="G68" s="235">
        <f t="shared" si="111"/>
        <v>0</v>
      </c>
      <c r="H68" s="236">
        <f>SUM('KPI_FY 23-24'!FW70,'KPI_FY 23-24'!GP70,'KPI_FY 23-24'!HI70)</f>
        <v>0</v>
      </c>
      <c r="I68" s="235">
        <f t="shared" si="112"/>
        <v>0</v>
      </c>
      <c r="J68" s="236">
        <f>SUM('KPI_FY 23-24'!FY70,'KPI_FY 23-24'!GR70,'KPI_FY 23-24'!HK70)</f>
        <v>0</v>
      </c>
      <c r="K68" s="235">
        <f t="shared" si="113"/>
        <v>0</v>
      </c>
      <c r="L68" s="10">
        <f>SUM('KPI_FY 23-24'!L70,'KPI_FY 23-24'!AE70,'KPI_FY 23-24'!AX70,'KPI_FY 23-24'!BQ70,'KPI_FY 23-24'!CJ70,'KPI_FY 23-24'!DC70,'KPI_FY 23-24'!DV70,'KPI_FY 23-24'!EO70,'KPI_FY 23-24'!FH70,'KPI_FY 23-24'!GA70,'KPI_FY 23-24'!GT70)</f>
        <v>0</v>
      </c>
      <c r="M68" s="253">
        <f t="shared" si="114"/>
        <v>1</v>
      </c>
      <c r="N68" s="235">
        <f t="shared" si="115"/>
        <v>1</v>
      </c>
      <c r="O68" s="254">
        <f t="shared" si="110"/>
        <v>0</v>
      </c>
      <c r="P68" s="288">
        <f t="shared" si="116"/>
        <v>0.85541584249084257</v>
      </c>
      <c r="Q68" s="255">
        <f>SUM('KPI_FY 23-24'!Q70,'KPI_FY 23-24'!AJ70,'KPI_FY 23-24'!BC70,'KPI_FY 23-24'!BV70,'KPI_FY 23-24'!CO70,'KPI_FY 23-24'!DH70,'KPI_FY 23-24'!EA70,'KPI_FY 23-24'!ET70,'KPI_FY 23-24'!FM70,'KPI_FY 23-24'!GF70,'KPI_FY 23-24'!GY70,'KPI_FY 23-24'!HR70)</f>
        <v>46705.705000000002</v>
      </c>
      <c r="R68" s="3">
        <v>25</v>
      </c>
    </row>
    <row r="69" spans="1:18" ht="14.4" hidden="1" x14ac:dyDescent="0.3">
      <c r="A69" s="3"/>
      <c r="B69" s="3" t="s">
        <v>76</v>
      </c>
      <c r="C69" s="236">
        <f>SUM('KPI_FY 23-24'!FR71,'KPI_FY 23-24'!GK71,'KPI_FY 23-24'!HD71)</f>
        <v>2184</v>
      </c>
      <c r="D69" s="284">
        <f>SUM('KPI_FY 23-24'!FS71,'KPI_FY 23-24'!GL71,'KPI_FY 23-24'!HE71)</f>
        <v>2012</v>
      </c>
      <c r="E69" s="236">
        <f>SUM('KPI_FY 23-24'!FT71,'KPI_FY 23-24'!GM71,'KPI_FY 23-24'!HF71)</f>
        <v>172</v>
      </c>
      <c r="F69" s="236">
        <f>SUM('KPI_FY 23-24'!FU71,'KPI_FY 23-24'!GN71,'KPI_FY 23-24'!HG71)</f>
        <v>0</v>
      </c>
      <c r="G69" s="235">
        <f t="shared" si="111"/>
        <v>0</v>
      </c>
      <c r="H69" s="236">
        <f>SUM('KPI_FY 23-24'!FW71,'KPI_FY 23-24'!GP71,'KPI_FY 23-24'!HI71)</f>
        <v>0</v>
      </c>
      <c r="I69" s="235">
        <f t="shared" si="112"/>
        <v>0</v>
      </c>
      <c r="J69" s="236">
        <f>SUM('KPI_FY 23-24'!FY71,'KPI_FY 23-24'!GR71,'KPI_FY 23-24'!HK71)</f>
        <v>0</v>
      </c>
      <c r="K69" s="235">
        <f t="shared" si="113"/>
        <v>0</v>
      </c>
      <c r="L69" s="10">
        <f>SUM('KPI_FY 23-24'!L71,'KPI_FY 23-24'!AE71,'KPI_FY 23-24'!AX71,'KPI_FY 23-24'!BQ71,'KPI_FY 23-24'!CJ71,'KPI_FY 23-24'!DC71,'KPI_FY 23-24'!DV71,'KPI_FY 23-24'!EO71,'KPI_FY 23-24'!FH71,'KPI_FY 23-24'!GA71,'KPI_FY 23-24'!GT71)</f>
        <v>0</v>
      </c>
      <c r="M69" s="253">
        <f t="shared" si="114"/>
        <v>1</v>
      </c>
      <c r="N69" s="235">
        <f t="shared" si="115"/>
        <v>1</v>
      </c>
      <c r="O69" s="254">
        <f t="shared" si="110"/>
        <v>0</v>
      </c>
      <c r="P69" s="288">
        <f t="shared" si="116"/>
        <v>0.90873360805860814</v>
      </c>
      <c r="Q69" s="255">
        <f>SUM('KPI_FY 23-24'!Q71,'KPI_FY 23-24'!AJ71,'KPI_FY 23-24'!BC71,'KPI_FY 23-24'!BV71,'KPI_FY 23-24'!CO71,'KPI_FY 23-24'!DH71,'KPI_FY 23-24'!EA71,'KPI_FY 23-24'!ET71,'KPI_FY 23-24'!FM71,'KPI_FY 23-24'!GF71,'KPI_FY 23-24'!GY71,'KPI_FY 23-24'!HR71)</f>
        <v>49616.855000000003</v>
      </c>
      <c r="R69" s="3">
        <v>25</v>
      </c>
    </row>
    <row r="70" spans="1:18" ht="14.4" hidden="1" x14ac:dyDescent="0.3">
      <c r="A70" s="3"/>
      <c r="B70" s="3" t="s">
        <v>77</v>
      </c>
      <c r="C70" s="236">
        <f>SUM('KPI_FY 23-24'!FR72,'KPI_FY 23-24'!GK72,'KPI_FY 23-24'!HD72)</f>
        <v>2184</v>
      </c>
      <c r="D70" s="284">
        <f>SUM('KPI_FY 23-24'!FS72,'KPI_FY 23-24'!GL72,'KPI_FY 23-24'!HE72)</f>
        <v>1937</v>
      </c>
      <c r="E70" s="236">
        <f>SUM('KPI_FY 23-24'!FT72,'KPI_FY 23-24'!GM72,'KPI_FY 23-24'!HF72)</f>
        <v>247</v>
      </c>
      <c r="F70" s="236">
        <f>SUM('KPI_FY 23-24'!FU72,'KPI_FY 23-24'!GN72,'KPI_FY 23-24'!HG72)</f>
        <v>0</v>
      </c>
      <c r="G70" s="235">
        <f t="shared" si="111"/>
        <v>0</v>
      </c>
      <c r="H70" s="236">
        <f>SUM('KPI_FY 23-24'!FW72,'KPI_FY 23-24'!GP72,'KPI_FY 23-24'!HI72)</f>
        <v>0</v>
      </c>
      <c r="I70" s="235">
        <f t="shared" si="112"/>
        <v>0</v>
      </c>
      <c r="J70" s="236">
        <f>SUM('KPI_FY 23-24'!FY72,'KPI_FY 23-24'!GR72,'KPI_FY 23-24'!HK72)</f>
        <v>0</v>
      </c>
      <c r="K70" s="235">
        <f t="shared" si="113"/>
        <v>0</v>
      </c>
      <c r="L70" s="10">
        <f>SUM('KPI_FY 23-24'!L72,'KPI_FY 23-24'!AE72,'KPI_FY 23-24'!AX72,'KPI_FY 23-24'!BQ72,'KPI_FY 23-24'!CJ72,'KPI_FY 23-24'!DC72,'KPI_FY 23-24'!DV72,'KPI_FY 23-24'!EO72,'KPI_FY 23-24'!FH72,'KPI_FY 23-24'!GA72,'KPI_FY 23-24'!GT72)</f>
        <v>0</v>
      </c>
      <c r="M70" s="253">
        <f t="shared" si="114"/>
        <v>1</v>
      </c>
      <c r="N70" s="235">
        <f t="shared" si="115"/>
        <v>1</v>
      </c>
      <c r="O70" s="254">
        <f t="shared" si="110"/>
        <v>0</v>
      </c>
      <c r="P70" s="288">
        <f t="shared" si="116"/>
        <v>0.90870523809523818</v>
      </c>
      <c r="Q70" s="255">
        <f>SUM('KPI_FY 23-24'!Q72,'KPI_FY 23-24'!AJ72,'KPI_FY 23-24'!BC72,'KPI_FY 23-24'!BV72,'KPI_FY 23-24'!CO72,'KPI_FY 23-24'!DH72,'KPI_FY 23-24'!EA72,'KPI_FY 23-24'!ET72,'KPI_FY 23-24'!FM72,'KPI_FY 23-24'!GF72,'KPI_FY 23-24'!GY72,'KPI_FY 23-24'!HR72)</f>
        <v>49615.306000000004</v>
      </c>
      <c r="R70" s="3">
        <v>25</v>
      </c>
    </row>
    <row r="71" spans="1:18" ht="14.4" hidden="1" x14ac:dyDescent="0.3">
      <c r="A71" s="3"/>
      <c r="B71" s="3" t="s">
        <v>78</v>
      </c>
      <c r="C71" s="236">
        <f>SUM('KPI_FY 23-24'!FR73,'KPI_FY 23-24'!GK73,'KPI_FY 23-24'!HD73)</f>
        <v>2184</v>
      </c>
      <c r="D71" s="284">
        <f>SUM('KPI_FY 23-24'!FS73,'KPI_FY 23-24'!GL73,'KPI_FY 23-24'!HE73)</f>
        <v>1979</v>
      </c>
      <c r="E71" s="236">
        <f>SUM('KPI_FY 23-24'!FT73,'KPI_FY 23-24'!GM73,'KPI_FY 23-24'!HF73)</f>
        <v>205</v>
      </c>
      <c r="F71" s="236">
        <f>SUM('KPI_FY 23-24'!FU73,'KPI_FY 23-24'!GN73,'KPI_FY 23-24'!HG73)</f>
        <v>0</v>
      </c>
      <c r="G71" s="235">
        <f t="shared" si="111"/>
        <v>0</v>
      </c>
      <c r="H71" s="236">
        <f>SUM('KPI_FY 23-24'!FW73,'KPI_FY 23-24'!GP73,'KPI_FY 23-24'!HI73)</f>
        <v>0</v>
      </c>
      <c r="I71" s="235">
        <f t="shared" si="112"/>
        <v>0</v>
      </c>
      <c r="J71" s="236">
        <f>SUM('KPI_FY 23-24'!FY73,'KPI_FY 23-24'!GR73,'KPI_FY 23-24'!HK73)</f>
        <v>0</v>
      </c>
      <c r="K71" s="235">
        <f t="shared" si="113"/>
        <v>0</v>
      </c>
      <c r="L71" s="10">
        <f>SUM('KPI_FY 23-24'!L73,'KPI_FY 23-24'!AE73,'KPI_FY 23-24'!AX73,'KPI_FY 23-24'!BQ73,'KPI_FY 23-24'!CJ73,'KPI_FY 23-24'!DC73,'KPI_FY 23-24'!DV73,'KPI_FY 23-24'!EO73,'KPI_FY 23-24'!FH73,'KPI_FY 23-24'!GA73,'KPI_FY 23-24'!GT73)</f>
        <v>0</v>
      </c>
      <c r="M71" s="253">
        <f t="shared" si="114"/>
        <v>1</v>
      </c>
      <c r="N71" s="235">
        <f t="shared" si="115"/>
        <v>1</v>
      </c>
      <c r="O71" s="254">
        <f t="shared" si="110"/>
        <v>0</v>
      </c>
      <c r="P71" s="288">
        <f t="shared" si="116"/>
        <v>0.89575413919413915</v>
      </c>
      <c r="Q71" s="255">
        <f>SUM('KPI_FY 23-24'!Q73,'KPI_FY 23-24'!AJ73,'KPI_FY 23-24'!BC73,'KPI_FY 23-24'!BV73,'KPI_FY 23-24'!CO73,'KPI_FY 23-24'!DH73,'KPI_FY 23-24'!EA73,'KPI_FY 23-24'!ET73,'KPI_FY 23-24'!FM73,'KPI_FY 23-24'!GF73,'KPI_FY 23-24'!GY73,'KPI_FY 23-24'!HR73)</f>
        <v>48908.175999999999</v>
      </c>
      <c r="R71" s="3">
        <v>25</v>
      </c>
    </row>
    <row r="72" spans="1:18" ht="14.4" hidden="1" x14ac:dyDescent="0.3">
      <c r="A72" s="3"/>
      <c r="B72" s="3" t="s">
        <v>79</v>
      </c>
      <c r="C72" s="236">
        <f>SUM('KPI_FY 23-24'!FR74,'KPI_FY 23-24'!GK74,'KPI_FY 23-24'!HD74)</f>
        <v>2184</v>
      </c>
      <c r="D72" s="284">
        <f>SUM('KPI_FY 23-24'!FS74,'KPI_FY 23-24'!GL74,'KPI_FY 23-24'!HE74)</f>
        <v>2009</v>
      </c>
      <c r="E72" s="236">
        <f>SUM('KPI_FY 23-24'!FT74,'KPI_FY 23-24'!GM74,'KPI_FY 23-24'!HF74)</f>
        <v>175</v>
      </c>
      <c r="F72" s="236">
        <f>SUM('KPI_FY 23-24'!FU74,'KPI_FY 23-24'!GN74,'KPI_FY 23-24'!HG74)</f>
        <v>0</v>
      </c>
      <c r="G72" s="235">
        <f t="shared" si="111"/>
        <v>0</v>
      </c>
      <c r="H72" s="236">
        <f>SUM('KPI_FY 23-24'!FW74,'KPI_FY 23-24'!GP74,'KPI_FY 23-24'!HI74)</f>
        <v>0</v>
      </c>
      <c r="I72" s="235">
        <f t="shared" si="112"/>
        <v>0</v>
      </c>
      <c r="J72" s="236">
        <f>SUM('KPI_FY 23-24'!FY74,'KPI_FY 23-24'!GR74,'KPI_FY 23-24'!HK74)</f>
        <v>0</v>
      </c>
      <c r="K72" s="235">
        <f t="shared" si="113"/>
        <v>0</v>
      </c>
      <c r="L72" s="10">
        <f>SUM('KPI_FY 23-24'!L74,'KPI_FY 23-24'!AE74,'KPI_FY 23-24'!AX74,'KPI_FY 23-24'!BQ74,'KPI_FY 23-24'!CJ74,'KPI_FY 23-24'!DC74,'KPI_FY 23-24'!DV74,'KPI_FY 23-24'!EO74,'KPI_FY 23-24'!FH74,'KPI_FY 23-24'!GA74,'KPI_FY 23-24'!GT74)</f>
        <v>0</v>
      </c>
      <c r="M72" s="253">
        <f t="shared" si="114"/>
        <v>1</v>
      </c>
      <c r="N72" s="235">
        <f t="shared" si="115"/>
        <v>1</v>
      </c>
      <c r="O72" s="254">
        <f t="shared" si="110"/>
        <v>0</v>
      </c>
      <c r="P72" s="288">
        <f t="shared" si="116"/>
        <v>0.90418287545787546</v>
      </c>
      <c r="Q72" s="255">
        <f>SUM('KPI_FY 23-24'!Q74,'KPI_FY 23-24'!AJ74,'KPI_FY 23-24'!BC74,'KPI_FY 23-24'!BV74,'KPI_FY 23-24'!CO74,'KPI_FY 23-24'!DH74,'KPI_FY 23-24'!EA74,'KPI_FY 23-24'!ET74,'KPI_FY 23-24'!FM74,'KPI_FY 23-24'!GF74,'KPI_FY 23-24'!GY74,'KPI_FY 23-24'!HR74)</f>
        <v>49368.385000000002</v>
      </c>
      <c r="R72" s="3">
        <v>25</v>
      </c>
    </row>
    <row r="73" spans="1:18" ht="14.4" hidden="1" x14ac:dyDescent="0.3">
      <c r="A73" s="5" t="s">
        <v>80</v>
      </c>
      <c r="B73" s="4" t="s">
        <v>69</v>
      </c>
      <c r="C73" s="236">
        <f>SUM('KPI_FY 23-24'!FR75,'KPI_FY 23-24'!GK75,'KPI_FY 23-24'!HD75)</f>
        <v>8664</v>
      </c>
      <c r="D73" s="284">
        <f>SUM('KPI_FY 23-24'!FS75,'KPI_FY 23-24'!GL75,'KPI_FY 23-24'!HE75)</f>
        <v>8179</v>
      </c>
      <c r="E73" s="236">
        <f>SUM('KPI_FY 23-24'!FT75,'KPI_FY 23-24'!GM75,'KPI_FY 23-24'!HF75)</f>
        <v>485</v>
      </c>
      <c r="F73" s="236">
        <f>SUM('KPI_FY 23-24'!FU75,'KPI_FY 23-24'!GN75,'KPI_FY 23-24'!HG75)</f>
        <v>0</v>
      </c>
      <c r="G73" s="235">
        <f t="shared" si="111"/>
        <v>0</v>
      </c>
      <c r="H73" s="236">
        <f>SUM('KPI_FY 23-24'!FW75,'KPI_FY 23-24'!GP75,'KPI_FY 23-24'!HI75)</f>
        <v>0</v>
      </c>
      <c r="I73" s="235">
        <f t="shared" si="112"/>
        <v>0</v>
      </c>
      <c r="J73" s="236">
        <f>SUM('KPI_FY 23-24'!FY75,'KPI_FY 23-24'!GR75,'KPI_FY 23-24'!HK75)</f>
        <v>0</v>
      </c>
      <c r="K73" s="235">
        <f t="shared" si="113"/>
        <v>0</v>
      </c>
      <c r="L73" s="10">
        <f>SUM('KPI_FY 23-24'!L75,'KPI_FY 23-24'!AE75,'KPI_FY 23-24'!AX75,'KPI_FY 23-24'!BQ75,'KPI_FY 23-24'!CJ75,'KPI_FY 23-24'!DC75,'KPI_FY 23-24'!DV75,'KPI_FY 23-24'!EO75,'KPI_FY 23-24'!FH75,'KPI_FY 23-24'!GA75,'KPI_FY 23-24'!GT75)</f>
        <v>0</v>
      </c>
      <c r="M73" s="253">
        <f t="shared" si="114"/>
        <v>3.9670329670329672</v>
      </c>
      <c r="N73" s="235">
        <f t="shared" si="115"/>
        <v>3.9670329670329672</v>
      </c>
      <c r="O73" s="254">
        <f t="shared" si="110"/>
        <v>0</v>
      </c>
      <c r="P73" s="288">
        <f t="shared" si="116"/>
        <v>3.799173424908425</v>
      </c>
      <c r="Q73" s="255">
        <f>SUM('KPI_FY 23-24'!Q75,'KPI_FY 23-24'!AJ75,'KPI_FY 23-24'!BC75,'KPI_FY 23-24'!BV75,'KPI_FY 23-24'!CO75,'KPI_FY 23-24'!DH75,'KPI_FY 23-24'!EA75,'KPI_FY 23-24'!ET75,'KPI_FY 23-24'!FM75,'KPI_FY 23-24'!GF75,'KPI_FY 23-24'!GY75,'KPI_FY 23-24'!HR75)</f>
        <v>207434.86900000001</v>
      </c>
      <c r="R73" s="3">
        <v>25</v>
      </c>
    </row>
    <row r="74" spans="1:18" ht="14.4" hidden="1" x14ac:dyDescent="0.3">
      <c r="A74" s="3"/>
      <c r="B74" s="4" t="s">
        <v>71</v>
      </c>
      <c r="C74" s="236">
        <f>SUM('KPI_FY 23-24'!FR76,'KPI_FY 23-24'!GK76,'KPI_FY 23-24'!HD76)</f>
        <v>2184</v>
      </c>
      <c r="D74" s="284">
        <f>SUM('KPI_FY 23-24'!FS76,'KPI_FY 23-24'!GL76,'KPI_FY 23-24'!HE76)</f>
        <v>2108</v>
      </c>
      <c r="E74" s="236">
        <f>SUM('KPI_FY 23-24'!FT76,'KPI_FY 23-24'!GM76,'KPI_FY 23-24'!HF76)</f>
        <v>76</v>
      </c>
      <c r="F74" s="236">
        <f>SUM('KPI_FY 23-24'!FU76,'KPI_FY 23-24'!GN76,'KPI_FY 23-24'!HG76)</f>
        <v>0</v>
      </c>
      <c r="G74" s="235">
        <f t="shared" si="111"/>
        <v>0</v>
      </c>
      <c r="H74" s="236">
        <f>SUM('KPI_FY 23-24'!FW76,'KPI_FY 23-24'!GP76,'KPI_FY 23-24'!HI76)</f>
        <v>0</v>
      </c>
      <c r="I74" s="235">
        <f t="shared" si="112"/>
        <v>0</v>
      </c>
      <c r="J74" s="236">
        <f>SUM('KPI_FY 23-24'!FY76,'KPI_FY 23-24'!GR76,'KPI_FY 23-24'!HK76)</f>
        <v>0</v>
      </c>
      <c r="K74" s="235">
        <f t="shared" si="113"/>
        <v>0</v>
      </c>
      <c r="L74" s="10">
        <f>SUM('KPI_FY 23-24'!L76,'KPI_FY 23-24'!AE76,'KPI_FY 23-24'!AX76,'KPI_FY 23-24'!BQ76,'KPI_FY 23-24'!CJ76,'KPI_FY 23-24'!DC76,'KPI_FY 23-24'!DV76,'KPI_FY 23-24'!EO76,'KPI_FY 23-24'!FH76,'KPI_FY 23-24'!GA76,'KPI_FY 23-24'!GT76)</f>
        <v>0</v>
      </c>
      <c r="M74" s="253">
        <f t="shared" si="114"/>
        <v>1</v>
      </c>
      <c r="N74" s="235">
        <f t="shared" si="115"/>
        <v>1</v>
      </c>
      <c r="O74" s="254">
        <f t="shared" si="110"/>
        <v>0</v>
      </c>
      <c r="P74" s="288">
        <f t="shared" si="116"/>
        <v>0.9239102380952382</v>
      </c>
      <c r="Q74" s="255">
        <f>SUM('KPI_FY 23-24'!Q76,'KPI_FY 23-24'!AJ76,'KPI_FY 23-24'!BC76,'KPI_FY 23-24'!BV76,'KPI_FY 23-24'!CO76,'KPI_FY 23-24'!DH76,'KPI_FY 23-24'!EA76,'KPI_FY 23-24'!ET76,'KPI_FY 23-24'!FM76,'KPI_FY 23-24'!GF76,'KPI_FY 23-24'!GY76,'KPI_FY 23-24'!HR76)</f>
        <v>50445.499000000003</v>
      </c>
      <c r="R74" s="3">
        <v>25</v>
      </c>
    </row>
    <row r="75" spans="1:18" ht="14.4" hidden="1" x14ac:dyDescent="0.3">
      <c r="A75" s="3"/>
      <c r="B75" s="4" t="s">
        <v>72</v>
      </c>
      <c r="C75" s="236">
        <f>SUM('KPI_FY 23-24'!FR77,'KPI_FY 23-24'!GK77,'KPI_FY 23-24'!HD77)</f>
        <v>1700</v>
      </c>
      <c r="D75" s="284">
        <f>SUM('KPI_FY 23-24'!FS77,'KPI_FY 23-24'!GL77,'KPI_FY 23-24'!HE77)</f>
        <v>1639</v>
      </c>
      <c r="E75" s="236">
        <f>SUM('KPI_FY 23-24'!FT77,'KPI_FY 23-24'!GM77,'KPI_FY 23-24'!HF77)</f>
        <v>61</v>
      </c>
      <c r="F75" s="236">
        <f>SUM('KPI_FY 23-24'!FU77,'KPI_FY 23-24'!GN77,'KPI_FY 23-24'!HG77)</f>
        <v>0</v>
      </c>
      <c r="G75" s="235">
        <f t="shared" si="111"/>
        <v>0</v>
      </c>
      <c r="H75" s="236">
        <f>SUM('KPI_FY 23-24'!FW77,'KPI_FY 23-24'!GP77,'KPI_FY 23-24'!HI77)</f>
        <v>484</v>
      </c>
      <c r="I75" s="235">
        <f t="shared" si="112"/>
        <v>0.2216117216117216</v>
      </c>
      <c r="J75" s="236">
        <f>SUM('KPI_FY 23-24'!FY77,'KPI_FY 23-24'!GR77,'KPI_FY 23-24'!HK77)</f>
        <v>0</v>
      </c>
      <c r="K75" s="235">
        <f t="shared" si="113"/>
        <v>0</v>
      </c>
      <c r="L75" s="10">
        <f>SUM('KPI_FY 23-24'!L77,'KPI_FY 23-24'!AE77,'KPI_FY 23-24'!AX77,'KPI_FY 23-24'!BQ77,'KPI_FY 23-24'!CJ77,'KPI_FY 23-24'!DC77,'KPI_FY 23-24'!DV77,'KPI_FY 23-24'!EO77,'KPI_FY 23-24'!FH77,'KPI_FY 23-24'!GA77,'KPI_FY 23-24'!GT77)</f>
        <v>0</v>
      </c>
      <c r="M75" s="253">
        <f t="shared" si="114"/>
        <v>0.7783882783882784</v>
      </c>
      <c r="N75" s="235">
        <f t="shared" si="115"/>
        <v>0.7783882783882784</v>
      </c>
      <c r="O75" s="254">
        <f t="shared" si="110"/>
        <v>0</v>
      </c>
      <c r="P75" s="288">
        <f t="shared" si="116"/>
        <v>0.85748191391941386</v>
      </c>
      <c r="Q75" s="255">
        <f>SUM('KPI_FY 23-24'!Q77,'KPI_FY 23-24'!AJ77,'KPI_FY 23-24'!BC77,'KPI_FY 23-24'!BV77,'KPI_FY 23-24'!CO77,'KPI_FY 23-24'!DH77,'KPI_FY 23-24'!EA77,'KPI_FY 23-24'!ET77,'KPI_FY 23-24'!FM77,'KPI_FY 23-24'!GF77,'KPI_FY 23-24'!GY77,'KPI_FY 23-24'!HR77)</f>
        <v>37454.81</v>
      </c>
      <c r="R75" s="3">
        <v>20</v>
      </c>
    </row>
    <row r="76" spans="1:18" ht="14.4" hidden="1" x14ac:dyDescent="0.3">
      <c r="A76" s="3"/>
      <c r="B76" s="4" t="s">
        <v>73</v>
      </c>
      <c r="C76" s="236">
        <f>SUM('KPI_FY 23-24'!FR78,'KPI_FY 23-24'!GK78,'KPI_FY 23-24'!HD78)</f>
        <v>2184</v>
      </c>
      <c r="D76" s="284">
        <f>SUM('KPI_FY 23-24'!FS78,'KPI_FY 23-24'!GL78,'KPI_FY 23-24'!HE78)</f>
        <v>2089</v>
      </c>
      <c r="E76" s="236">
        <f>SUM('KPI_FY 23-24'!FT78,'KPI_FY 23-24'!GM78,'KPI_FY 23-24'!HF78)</f>
        <v>95</v>
      </c>
      <c r="F76" s="236">
        <f>SUM('KPI_FY 23-24'!FU78,'KPI_FY 23-24'!GN78,'KPI_FY 23-24'!HG78)</f>
        <v>0</v>
      </c>
      <c r="G76" s="235">
        <f t="shared" si="111"/>
        <v>0</v>
      </c>
      <c r="H76" s="236">
        <f>SUM('KPI_FY 23-24'!FW78,'KPI_FY 23-24'!GP78,'KPI_FY 23-24'!HI78)</f>
        <v>0</v>
      </c>
      <c r="I76" s="235">
        <f t="shared" si="112"/>
        <v>0</v>
      </c>
      <c r="J76" s="236">
        <f>SUM('KPI_FY 23-24'!FY78,'KPI_FY 23-24'!GR78,'KPI_FY 23-24'!HK78)</f>
        <v>0</v>
      </c>
      <c r="K76" s="235">
        <f t="shared" si="113"/>
        <v>0</v>
      </c>
      <c r="L76" s="10">
        <f>SUM('KPI_FY 23-24'!L78,'KPI_FY 23-24'!AE78,'KPI_FY 23-24'!AX78,'KPI_FY 23-24'!BQ78,'KPI_FY 23-24'!CJ78,'KPI_FY 23-24'!DC78,'KPI_FY 23-24'!DV78,'KPI_FY 23-24'!EO78,'KPI_FY 23-24'!FH78,'KPI_FY 23-24'!GA78,'KPI_FY 23-24'!GT78)</f>
        <v>0</v>
      </c>
      <c r="M76" s="253">
        <f t="shared" si="114"/>
        <v>1</v>
      </c>
      <c r="N76" s="235">
        <f t="shared" si="115"/>
        <v>1</v>
      </c>
      <c r="O76" s="254">
        <f t="shared" si="110"/>
        <v>0</v>
      </c>
      <c r="P76" s="288">
        <f t="shared" si="116"/>
        <v>1.0273360805860805</v>
      </c>
      <c r="Q76" s="255">
        <f>SUM('KPI_FY 23-24'!Q78,'KPI_FY 23-24'!AJ78,'KPI_FY 23-24'!BC78,'KPI_FY 23-24'!BV78,'KPI_FY 23-24'!CO78,'KPI_FY 23-24'!DH78,'KPI_FY 23-24'!EA78,'KPI_FY 23-24'!ET78,'KPI_FY 23-24'!FM78,'KPI_FY 23-24'!GF78,'KPI_FY 23-24'!GY78,'KPI_FY 23-24'!HR78)</f>
        <v>44874.04</v>
      </c>
      <c r="R76" s="3">
        <v>20</v>
      </c>
    </row>
    <row r="77" spans="1:18" ht="14.4" hidden="1" x14ac:dyDescent="0.3">
      <c r="B77" s="165" t="s">
        <v>87</v>
      </c>
      <c r="C77" s="166">
        <f>SUM(C63:C76)</f>
        <v>32361</v>
      </c>
      <c r="D77" s="285">
        <f t="shared" ref="D77:L77" si="117">SUM(D63:D76)</f>
        <v>29243</v>
      </c>
      <c r="E77" s="166">
        <f t="shared" ref="E77" si="118">SUM(E63:E76)</f>
        <v>2374</v>
      </c>
      <c r="F77" s="166">
        <f t="shared" si="117"/>
        <v>515</v>
      </c>
      <c r="G77" s="274">
        <f>(G63*R63+G64*R64+G65*R65+G66*R66+G67*R67+G68*R68+G69*R69+G70*R70+G71*R71+G72*R72+G73*R73+G74*R74+G75*R75+G76*R76)/R77</f>
        <v>1.733866623572506E-2</v>
      </c>
      <c r="H77" s="166">
        <f t="shared" si="117"/>
        <v>484</v>
      </c>
      <c r="I77" s="274">
        <f>(I63*R63+I64*R64+I65*R65+I66*R66+I67*R67+I68*R68+I69*R69+I70*R70+I71*R71+I72*R72+I73*R73+I74*R74+I75*R75+I76*R76)/R77</f>
        <v>1.3035983624218919E-2</v>
      </c>
      <c r="J77" s="167">
        <f t="shared" ref="J77" si="119">SUM(J63:J76)</f>
        <v>0</v>
      </c>
      <c r="K77" s="227">
        <f t="shared" ref="K77" si="120">(J77/$B$2)*100</f>
        <v>0</v>
      </c>
      <c r="L77" s="165">
        <f t="shared" si="117"/>
        <v>0</v>
      </c>
      <c r="M77" s="228">
        <f>(M63*R63+M64*R64+M65*R65+M66*R66+M67*R67+M68*R68+M69*R69+M70*R70+M71*R71+M72*R72+M73*R73+M74*R74+M75*R75+M76*R76)/R77</f>
        <v>1.0633551497522085</v>
      </c>
      <c r="N77" s="228">
        <f>(N63*R63+N64*R64+N65*R65+N66*R66+N67*R67+N68*R68+N69*R69+N70*R70+N71*R71+N72*R72+N73*R73+N74*R74+N75*R75+N76*R76)/R77</f>
        <v>1.0633551497522085</v>
      </c>
      <c r="O77" s="274">
        <f>(O63*R63+O64*R64+O65*R65+O66*R66+O67*R67+O68*R68+O69*R69+O70*R70+O71*R71+O72*R72+O73*R73+O74*R74+O75*R75+O76*R76)/R77</f>
        <v>2.8050108932461872E-2</v>
      </c>
      <c r="P77" s="294">
        <f>(P63*R63+P64*R64+P65*R65+P66*R66+P67*R67+P68*R68+P69*R69+P70*R70+P71*R71+P72*R72+P73*R73+P74*R74+P75*R75+P76*R76)/R77</f>
        <v>0.9505351069273863</v>
      </c>
      <c r="Q77" s="166">
        <f>SUM(Q63:Q76)</f>
        <v>705829.34899999993</v>
      </c>
      <c r="R77" s="165">
        <f>SUM(R63:R76)</f>
        <v>340</v>
      </c>
    </row>
    <row r="78" spans="1:18" ht="14.4" hidden="1" x14ac:dyDescent="0.3">
      <c r="B78" s="11" t="s">
        <v>81</v>
      </c>
      <c r="C78" s="212">
        <f t="shared" ref="C78:F78" si="121">SUM(C31,C35,C38,C41,C44,C47,C50,C54,C57,C62,C77)</f>
        <v>156404</v>
      </c>
      <c r="D78" s="286">
        <f t="shared" si="121"/>
        <v>76989</v>
      </c>
      <c r="E78" s="212">
        <f t="shared" si="121"/>
        <v>77927</v>
      </c>
      <c r="F78" s="212">
        <f t="shared" si="121"/>
        <v>76732.5</v>
      </c>
      <c r="G78" s="213">
        <f>(G31*$R31+G35*$R35+G38*$R38+G41*$R41+G44*$R44+G47*$R47+G50*$R50+G54*$R54+G57*$R57+G62*$R62+G77*$R77)/$R78</f>
        <v>0.18926770363128045</v>
      </c>
      <c r="H78" s="212">
        <f>SUM(H31,H35,H38,H41,H44,H47,H50,H54,H57,H62,H77)</f>
        <v>32059.25</v>
      </c>
      <c r="I78" s="213">
        <f>(I31*$R31+I35*$R35+I38*$R38+I41*$R41+I44*$R44+I47*$R47+I50*$R50+I54*$R54+I57*$R57+I62*$R62+I77*$R77)/$R78</f>
        <v>0.13331250614881821</v>
      </c>
      <c r="J78" s="212">
        <f>SUM(J31,J35,J38,J41,J44,J47,J50,J54,J57,J62,J77)</f>
        <v>746.5</v>
      </c>
      <c r="K78" s="213">
        <f>(K31*$R31+K35*$R35+K38*$R38+K41*$R41+K44*$R44+K47*$R47+K50*$R50+K54*$R54+K57*$R57+K62*$R62+K77*$R77)/$R78</f>
        <v>2.0906708132625669E-3</v>
      </c>
      <c r="L78" s="212">
        <f ca="1">SUM(L31,L35,L38,L41,L44,L47,L50,L54,L57,L62,L77)</f>
        <v>1671</v>
      </c>
      <c r="M78" s="213">
        <f>(M31*$R31+M35*$R35+M38*$R38+M41*$R41+M44*$R44+M47*$R47+M50*$R50+M54*$R54+M57*$R57+M62*$R62+M77*$R77)/$R78</f>
        <v>0.58653375241066918</v>
      </c>
      <c r="N78" s="213">
        <f ca="1">(N31*$R31+N35*$R35+N38*$R38+N41*$R41+N44*$R44+N47*$R47+N50*$R50+N54*$R54+N57*$R57+N62*$R62+N77*$R77)/$R78</f>
        <v>0</v>
      </c>
      <c r="O78" s="213">
        <f ca="1">(O31*$R31+O35*$R35+O38*$R38+O41*$R41+O44*$R44+O47*$R47+O50*$R50+O54*$R54+O57*$R57+O62*$R62+O77*$R77)/$R78</f>
        <v>0</v>
      </c>
      <c r="P78" s="295">
        <f>(P31*$R31+P35*$R35+P38*$R38+P41*$R41+P44*$R44+P47*$R47+P50*$R50+P54*$R54+P57*$R57+P62*$R62+P77*$R77)/$R78</f>
        <v>0.3148662813396273</v>
      </c>
      <c r="Q78" s="212">
        <f>SUM(Q31,Q35,Q38,Q41,Q44,Q47,Q50,Q54,Q57,Q62,Q77)</f>
        <v>2488626.6490000002</v>
      </c>
      <c r="R78" s="11">
        <f>SUM(R31,R35,R38,R41,R44,R47,R50,R54,R57,R62,R77)</f>
        <v>1671</v>
      </c>
    </row>
    <row r="79" spans="1:18" ht="15" hidden="1" customHeight="1" x14ac:dyDescent="0.3">
      <c r="B79" s="11" t="s">
        <v>82</v>
      </c>
      <c r="C79" s="212">
        <f t="shared" ref="C79:F79" si="122">SUM(C20,C78)</f>
        <v>214490</v>
      </c>
      <c r="D79" s="286">
        <f t="shared" si="122"/>
        <v>134251</v>
      </c>
      <c r="E79" s="212">
        <f t="shared" si="122"/>
        <v>78751</v>
      </c>
      <c r="F79" s="212">
        <f t="shared" si="122"/>
        <v>103943.32</v>
      </c>
      <c r="G79" s="213">
        <f>(G20*$R20+G78*$R78)/$R79</f>
        <v>0.24415586613983356</v>
      </c>
      <c r="H79" s="212">
        <f>SUM(H20,H78)</f>
        <v>50693.25</v>
      </c>
      <c r="I79" s="213">
        <f>(I20*$R20+I78*$R78)/$R79</f>
        <v>0.19405272682382882</v>
      </c>
      <c r="J79" s="212">
        <f>SUM(J20,J78)</f>
        <v>1479.5</v>
      </c>
      <c r="K79" s="213">
        <f>(K20*$R20+K78*$R78)/$R79</f>
        <v>0.12796184025953938</v>
      </c>
      <c r="L79" s="212">
        <f ca="1">SUM(L20,L78)</f>
        <v>4463</v>
      </c>
      <c r="M79" s="213">
        <f>(M20*$R20+M78*$R78)/$R79</f>
        <v>0.53108987079465664</v>
      </c>
      <c r="N79" s="213">
        <f ca="1">(N20*$R20+N78*$R78)/$R79</f>
        <v>0.45593744477462333</v>
      </c>
      <c r="O79" s="213">
        <f ca="1">(O20*$R20+O78*$R78)/$R79</f>
        <v>0.45593744477462333</v>
      </c>
      <c r="P79" s="295">
        <f>(P20*$R20+P78*$R78)/$R79</f>
        <v>0.32467867322333599</v>
      </c>
      <c r="Q79" s="212">
        <f>SUM(Q20,Q78)</f>
        <v>10595374.649</v>
      </c>
      <c r="R79" s="214">
        <f>SUM(R20,R78)</f>
        <v>4463</v>
      </c>
    </row>
  </sheetData>
  <pageMargins left="0.7" right="0.7" top="0.75" bottom="0.75" header="0.3" footer="0.3"/>
  <pageSetup orientation="portrait" r:id="rId1"/>
  <ignoredErrors>
    <ignoredError sqref="B58:B59 B55:B56" numberStoredAsText="1"/>
    <ignoredError sqref="H51:H53 H48:H49 H45:H46 H39:H40 H36:H37 H32:H34 H21:H30 H42:H43 H58:H61 H55:H56 H8:J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C6281-ADD2-4964-BC93-6F41868F7895}">
  <dimension ref="A1:IC87"/>
  <sheetViews>
    <sheetView topLeftCell="F37" zoomScale="82" zoomScaleNormal="100" workbookViewId="0">
      <selection activeCell="D60" sqref="D60"/>
    </sheetView>
  </sheetViews>
  <sheetFormatPr defaultColWidth="8.77734375" defaultRowHeight="12.75" customHeight="1" x14ac:dyDescent="0.3"/>
  <cols>
    <col min="1" max="1" width="18.21875" style="15" bestFit="1" customWidth="1"/>
    <col min="2" max="2" width="10.5546875" style="15" bestFit="1" customWidth="1"/>
    <col min="3" max="3" width="13.21875" style="15" bestFit="1" customWidth="1"/>
    <col min="4" max="16" width="9.21875" style="15"/>
    <col min="17" max="17" width="13" style="15" bestFit="1" customWidth="1"/>
    <col min="18" max="18" width="10.77734375" style="15" customWidth="1"/>
    <col min="19" max="19" width="9.21875" style="15"/>
    <col min="20" max="20" width="18.21875" style="15" bestFit="1" customWidth="1"/>
    <col min="21" max="21" width="10.5546875" style="15" bestFit="1" customWidth="1"/>
    <col min="22" max="35" width="9.21875" style="15"/>
    <col min="36" max="36" width="11.77734375" style="15" customWidth="1"/>
    <col min="37" max="37" width="10.44140625" style="15" customWidth="1"/>
    <col min="38" max="38" width="9.21875" style="15"/>
    <col min="39" max="39" width="18.21875" style="15" bestFit="1" customWidth="1"/>
    <col min="40" max="40" width="10.5546875" style="15" bestFit="1" customWidth="1"/>
    <col min="41" max="52" width="9.21875" style="15"/>
    <col min="53" max="54" width="9.5546875" style="15" customWidth="1"/>
    <col min="55" max="55" width="9.21875" style="15"/>
    <col min="56" max="56" width="12.21875" style="15" customWidth="1"/>
    <col min="57" max="57" width="10.21875" style="15" customWidth="1"/>
    <col min="58" max="58" width="9.21875" style="15"/>
    <col min="59" max="59" width="18.21875" style="15" bestFit="1" customWidth="1"/>
    <col min="60" max="60" width="10.5546875" style="15" bestFit="1" customWidth="1"/>
    <col min="61" max="75" width="9.21875" style="15"/>
    <col min="76" max="76" width="11.44140625" style="15" customWidth="1"/>
    <col min="77" max="77" width="9.77734375" style="15" customWidth="1"/>
    <col min="78" max="78" width="9.21875" style="15"/>
    <col min="79" max="79" width="18.21875" style="15" bestFit="1" customWidth="1"/>
    <col min="80" max="80" width="10.5546875" style="15" bestFit="1" customWidth="1"/>
    <col min="81" max="81" width="6.77734375" style="15" bestFit="1" customWidth="1"/>
    <col min="82" max="82" width="9.21875" style="15" bestFit="1" customWidth="1"/>
    <col min="83" max="95" width="9.21875" style="15"/>
    <col min="96" max="96" width="12.21875" style="15" customWidth="1"/>
    <col min="97" max="97" width="9.5546875" style="15" customWidth="1"/>
    <col min="98" max="98" width="9.21875" style="15"/>
    <col min="99" max="99" width="18.21875" style="15" bestFit="1" customWidth="1"/>
    <col min="100" max="100" width="10.5546875" style="15" bestFit="1" customWidth="1"/>
    <col min="101" max="115" width="9.21875" style="15"/>
    <col min="116" max="116" width="11.44140625" style="15" customWidth="1"/>
    <col min="117" max="117" width="9.77734375" style="15" customWidth="1"/>
    <col min="118" max="118" width="9.21875" style="15"/>
    <col min="119" max="119" width="18.21875" style="15" bestFit="1" customWidth="1"/>
    <col min="120" max="120" width="10.5546875" style="15" bestFit="1" customWidth="1"/>
    <col min="121" max="121" width="9.21875" style="15"/>
    <col min="122" max="122" width="9.21875" style="15" bestFit="1" customWidth="1"/>
    <col min="123" max="129" width="9.21875" style="15"/>
    <col min="130" max="130" width="9.21875" style="15" bestFit="1" customWidth="1"/>
    <col min="131" max="135" width="9.21875" style="15"/>
    <col min="136" max="136" width="13.44140625" style="15" customWidth="1"/>
    <col min="137" max="137" width="10.21875" style="15" customWidth="1"/>
    <col min="138" max="138" width="9.21875" style="15"/>
    <col min="139" max="139" width="18.21875" style="15" bestFit="1" customWidth="1"/>
    <col min="140" max="140" width="10.5546875" style="15" bestFit="1" customWidth="1"/>
    <col min="141" max="142" width="9.21875" style="15" bestFit="1" customWidth="1"/>
    <col min="143" max="155" width="9.21875" style="15"/>
    <col min="156" max="156" width="12" style="15" customWidth="1"/>
    <col min="157" max="157" width="9.77734375" style="15" customWidth="1"/>
    <col min="158" max="158" width="9.21875" style="15"/>
    <col min="159" max="159" width="18.21875" style="15" bestFit="1" customWidth="1"/>
    <col min="160" max="160" width="10.5546875" style="15" bestFit="1" customWidth="1"/>
    <col min="161" max="161" width="9.21875" style="15"/>
    <col min="162" max="162" width="9.21875" style="15" bestFit="1" customWidth="1"/>
    <col min="163" max="175" width="9.21875" style="15"/>
    <col min="176" max="176" width="12.44140625" style="15" customWidth="1"/>
    <col min="177" max="177" width="10" style="15" customWidth="1"/>
    <col min="178" max="178" width="9.21875" style="15"/>
    <col min="179" max="179" width="18.21875" style="15" bestFit="1" customWidth="1"/>
    <col min="180" max="180" width="10.5546875" style="15" bestFit="1" customWidth="1"/>
    <col min="181" max="182" width="9.21875" style="15" bestFit="1" customWidth="1"/>
    <col min="183" max="184" width="9.21875" style="15"/>
    <col min="185" max="185" width="9.77734375" style="15" bestFit="1" customWidth="1"/>
    <col min="186" max="195" width="9.21875" style="15"/>
    <col min="196" max="196" width="12.77734375" style="15" customWidth="1"/>
    <col min="197" max="197" width="10.21875" style="15" customWidth="1"/>
    <col min="198" max="198" width="9.21875" style="15"/>
    <col min="199" max="199" width="18.21875" style="15" bestFit="1" customWidth="1"/>
    <col min="200" max="200" width="10.5546875" style="15" bestFit="1" customWidth="1"/>
    <col min="201" max="201" width="9.21875" style="15" bestFit="1" customWidth="1"/>
    <col min="202" max="203" width="9.21875" style="15"/>
    <col min="204" max="204" width="9.21875" style="15" bestFit="1" customWidth="1"/>
    <col min="205" max="206" width="9.21875" style="15"/>
    <col min="207" max="207" width="7.44140625" style="15" bestFit="1" customWidth="1"/>
    <col min="208" max="209" width="6.77734375" style="15" customWidth="1"/>
    <col min="210" max="212" width="9.21875" style="15"/>
    <col min="213" max="213" width="7.44140625" style="15" bestFit="1" customWidth="1"/>
    <col min="214" max="214" width="6.77734375" style="15" customWidth="1"/>
    <col min="215" max="215" width="9.21875" style="15"/>
    <col min="216" max="216" width="12" style="15" customWidth="1"/>
    <col min="217" max="217" width="9.77734375" style="15" customWidth="1"/>
    <col min="218" max="218" width="9.21875" style="15"/>
    <col min="219" max="219" width="18.21875" style="15" bestFit="1" customWidth="1"/>
    <col min="220" max="224" width="9.21875" style="15"/>
    <col min="225" max="225" width="11.21875" style="15" bestFit="1" customWidth="1"/>
    <col min="226" max="235" width="9.21875" style="15"/>
    <col min="236" max="236" width="12.77734375" style="15" customWidth="1"/>
    <col min="237" max="237" width="10.21875" style="15" customWidth="1"/>
    <col min="238" max="16384" width="8.77734375" style="15"/>
  </cols>
  <sheetData>
    <row r="1" spans="1:237" ht="13.8" x14ac:dyDescent="0.3">
      <c r="F1" s="16"/>
      <c r="Y1" s="16"/>
      <c r="AR1" s="16"/>
      <c r="BL1" s="16"/>
      <c r="CF1" s="16"/>
      <c r="CZ1" s="16"/>
      <c r="DT1" s="16"/>
      <c r="EN1" s="16"/>
      <c r="FH1" s="16"/>
      <c r="GC1" s="16"/>
    </row>
    <row r="2" spans="1:237" ht="15" customHeight="1" x14ac:dyDescent="0.3"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</row>
    <row r="3" spans="1:237" ht="13.05" customHeight="1" x14ac:dyDescent="0.3">
      <c r="A3" s="335" t="s">
        <v>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148"/>
      <c r="P3" s="148"/>
      <c r="T3" s="335" t="s">
        <v>88</v>
      </c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148"/>
      <c r="AM3" s="335" t="s">
        <v>89</v>
      </c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148"/>
      <c r="BG3" s="335" t="s">
        <v>90</v>
      </c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5"/>
      <c r="BT3" s="335"/>
      <c r="BU3" s="335"/>
      <c r="BV3" s="148"/>
      <c r="CA3" s="335" t="s">
        <v>91</v>
      </c>
      <c r="CB3" s="335"/>
      <c r="CC3" s="335"/>
      <c r="CD3" s="335"/>
      <c r="CE3" s="335"/>
      <c r="CF3" s="335"/>
      <c r="CG3" s="335"/>
      <c r="CH3" s="335"/>
      <c r="CI3" s="335"/>
      <c r="CJ3" s="335"/>
      <c r="CK3" s="335"/>
      <c r="CL3" s="335"/>
      <c r="CM3" s="335"/>
      <c r="CN3" s="335"/>
      <c r="CO3" s="335"/>
      <c r="CP3" s="148"/>
      <c r="CU3" s="335" t="s">
        <v>92</v>
      </c>
      <c r="CV3" s="335"/>
      <c r="CW3" s="335"/>
      <c r="CX3" s="335"/>
      <c r="CY3" s="335"/>
      <c r="CZ3" s="335"/>
      <c r="DA3" s="335"/>
      <c r="DB3" s="335"/>
      <c r="DC3" s="335"/>
      <c r="DD3" s="335"/>
      <c r="DE3" s="335"/>
      <c r="DF3" s="335"/>
      <c r="DG3" s="335"/>
      <c r="DH3" s="335"/>
      <c r="DI3" s="335"/>
      <c r="DJ3" s="148"/>
      <c r="DO3" s="335" t="s">
        <v>93</v>
      </c>
      <c r="DP3" s="335"/>
      <c r="DQ3" s="335"/>
      <c r="DR3" s="335"/>
      <c r="DS3" s="335"/>
      <c r="DT3" s="335"/>
      <c r="DU3" s="335"/>
      <c r="DV3" s="335"/>
      <c r="DW3" s="335"/>
      <c r="DX3" s="335"/>
      <c r="DY3" s="335"/>
      <c r="DZ3" s="335"/>
      <c r="EA3" s="335"/>
      <c r="EB3" s="335"/>
      <c r="EC3" s="335"/>
      <c r="ED3" s="148"/>
      <c r="EI3" s="335" t="s">
        <v>94</v>
      </c>
      <c r="EJ3" s="335"/>
      <c r="EK3" s="335"/>
      <c r="EL3" s="335"/>
      <c r="EM3" s="335"/>
      <c r="EN3" s="335"/>
      <c r="EO3" s="335"/>
      <c r="EP3" s="335"/>
      <c r="EQ3" s="335"/>
      <c r="ER3" s="335"/>
      <c r="ES3" s="335"/>
      <c r="ET3" s="335"/>
      <c r="EU3" s="335"/>
      <c r="EV3" s="335"/>
      <c r="EW3" s="335"/>
      <c r="EX3" s="148"/>
      <c r="FC3" s="335" t="s">
        <v>95</v>
      </c>
      <c r="FD3" s="335"/>
      <c r="FE3" s="335"/>
      <c r="FF3" s="335"/>
      <c r="FG3" s="335"/>
      <c r="FH3" s="335"/>
      <c r="FI3" s="335"/>
      <c r="FJ3" s="335"/>
      <c r="FK3" s="335"/>
      <c r="FL3" s="335"/>
      <c r="FM3" s="335"/>
      <c r="FN3" s="335"/>
      <c r="FO3" s="335"/>
      <c r="FP3" s="335"/>
      <c r="FQ3" s="335"/>
      <c r="FR3" s="148"/>
      <c r="FW3" s="335" t="s">
        <v>96</v>
      </c>
      <c r="FX3" s="335"/>
      <c r="FY3" s="335"/>
      <c r="FZ3" s="335"/>
      <c r="GA3" s="335"/>
      <c r="GB3" s="335"/>
      <c r="GC3" s="335"/>
      <c r="GD3" s="335"/>
      <c r="GE3" s="335"/>
      <c r="GF3" s="335"/>
      <c r="GG3" s="335"/>
      <c r="GH3" s="335"/>
      <c r="GI3" s="335"/>
      <c r="GJ3" s="335"/>
      <c r="GK3" s="335"/>
      <c r="GL3" s="148"/>
      <c r="GQ3" s="335" t="s">
        <v>97</v>
      </c>
      <c r="GR3" s="335"/>
      <c r="GS3" s="335"/>
      <c r="GT3" s="335"/>
      <c r="GU3" s="335"/>
      <c r="GV3" s="335"/>
      <c r="GW3" s="335"/>
      <c r="GX3" s="335"/>
      <c r="GY3" s="335"/>
      <c r="GZ3" s="335"/>
      <c r="HA3" s="335"/>
      <c r="HB3" s="335"/>
      <c r="HC3" s="335"/>
      <c r="HD3" s="335"/>
      <c r="HE3" s="335"/>
      <c r="HF3" s="148"/>
      <c r="HK3" s="335" t="s">
        <v>98</v>
      </c>
      <c r="HL3" s="335"/>
      <c r="HM3" s="335"/>
      <c r="HN3" s="335"/>
      <c r="HO3" s="335"/>
      <c r="HP3" s="335"/>
      <c r="HQ3" s="335"/>
      <c r="HR3" s="335"/>
      <c r="HS3" s="335"/>
      <c r="HT3" s="335"/>
      <c r="HU3" s="335"/>
      <c r="HV3" s="335"/>
      <c r="HW3" s="335"/>
      <c r="HX3" s="335"/>
      <c r="HY3" s="335"/>
      <c r="HZ3" s="148"/>
    </row>
    <row r="4" spans="1:237" ht="13.8" x14ac:dyDescent="0.3">
      <c r="A4" s="16" t="s">
        <v>12</v>
      </c>
      <c r="B4" s="15">
        <v>744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T4" s="16" t="s">
        <v>12</v>
      </c>
      <c r="U4" s="15">
        <v>744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M4" s="16" t="s">
        <v>12</v>
      </c>
      <c r="AN4" s="15">
        <v>720</v>
      </c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G4" s="16" t="s">
        <v>12</v>
      </c>
      <c r="BH4" s="15">
        <v>744</v>
      </c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CA4" s="16" t="s">
        <v>12</v>
      </c>
      <c r="CB4" s="15">
        <v>720</v>
      </c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U4" s="16" t="s">
        <v>12</v>
      </c>
      <c r="CV4" s="15">
        <v>744</v>
      </c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O4" s="16" t="s">
        <v>12</v>
      </c>
      <c r="DP4" s="15">
        <v>744</v>
      </c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I4" s="16" t="s">
        <v>12</v>
      </c>
      <c r="EJ4" s="15">
        <v>672</v>
      </c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FC4" s="16" t="s">
        <v>12</v>
      </c>
      <c r="FD4" s="15">
        <v>744</v>
      </c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W4" s="16" t="s">
        <v>12</v>
      </c>
      <c r="FX4" s="15">
        <v>720</v>
      </c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Q4" s="16" t="s">
        <v>12</v>
      </c>
      <c r="GR4" s="15">
        <v>744</v>
      </c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K4" s="16" t="s">
        <v>12</v>
      </c>
      <c r="HL4" s="15">
        <v>720</v>
      </c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</row>
    <row r="5" spans="1:237" ht="41.4" x14ac:dyDescent="0.3">
      <c r="A5" s="18" t="s">
        <v>13</v>
      </c>
      <c r="B5" s="19" t="s">
        <v>14</v>
      </c>
      <c r="C5" s="19" t="s">
        <v>15</v>
      </c>
      <c r="D5" s="19" t="s">
        <v>16</v>
      </c>
      <c r="E5" s="19" t="s">
        <v>17</v>
      </c>
      <c r="F5" s="19" t="s">
        <v>18</v>
      </c>
      <c r="G5" s="19" t="s">
        <v>19</v>
      </c>
      <c r="H5" s="19" t="s">
        <v>20</v>
      </c>
      <c r="I5" s="19" t="s">
        <v>21</v>
      </c>
      <c r="J5" s="19" t="s">
        <v>22</v>
      </c>
      <c r="K5" s="19" t="s">
        <v>23</v>
      </c>
      <c r="L5" s="19" t="s">
        <v>24</v>
      </c>
      <c r="M5" s="19" t="s">
        <v>25</v>
      </c>
      <c r="N5" s="19" t="s">
        <v>26</v>
      </c>
      <c r="O5" s="19" t="s">
        <v>27</v>
      </c>
      <c r="P5" s="20" t="s">
        <v>28</v>
      </c>
      <c r="Q5" s="21" t="s">
        <v>29</v>
      </c>
      <c r="R5" s="22" t="s">
        <v>30</v>
      </c>
      <c r="T5" s="18" t="s">
        <v>13</v>
      </c>
      <c r="U5" s="19" t="s">
        <v>14</v>
      </c>
      <c r="V5" s="19" t="s">
        <v>15</v>
      </c>
      <c r="W5" s="19" t="s">
        <v>16</v>
      </c>
      <c r="X5" s="19" t="s">
        <v>17</v>
      </c>
      <c r="Y5" s="19" t="s">
        <v>18</v>
      </c>
      <c r="Z5" s="19" t="s">
        <v>19</v>
      </c>
      <c r="AA5" s="19" t="s">
        <v>20</v>
      </c>
      <c r="AB5" s="19" t="s">
        <v>21</v>
      </c>
      <c r="AC5" s="19" t="s">
        <v>22</v>
      </c>
      <c r="AD5" s="19" t="s">
        <v>23</v>
      </c>
      <c r="AE5" s="19" t="s">
        <v>24</v>
      </c>
      <c r="AF5" s="19" t="s">
        <v>25</v>
      </c>
      <c r="AG5" s="19" t="s">
        <v>26</v>
      </c>
      <c r="AH5" s="19" t="s">
        <v>27</v>
      </c>
      <c r="AI5" s="20" t="s">
        <v>28</v>
      </c>
      <c r="AJ5" s="21" t="s">
        <v>29</v>
      </c>
      <c r="AK5" s="22" t="s">
        <v>30</v>
      </c>
      <c r="AM5" s="18" t="s">
        <v>13</v>
      </c>
      <c r="AN5" s="19" t="s">
        <v>14</v>
      </c>
      <c r="AO5" s="19" t="s">
        <v>15</v>
      </c>
      <c r="AP5" s="19" t="s">
        <v>16</v>
      </c>
      <c r="AQ5" s="19" t="s">
        <v>17</v>
      </c>
      <c r="AR5" s="19" t="s">
        <v>18</v>
      </c>
      <c r="AS5" s="19" t="s">
        <v>19</v>
      </c>
      <c r="AT5" s="19" t="s">
        <v>20</v>
      </c>
      <c r="AU5" s="19" t="s">
        <v>21</v>
      </c>
      <c r="AV5" s="19" t="s">
        <v>22</v>
      </c>
      <c r="AW5" s="19" t="s">
        <v>23</v>
      </c>
      <c r="AX5" s="19" t="s">
        <v>24</v>
      </c>
      <c r="AY5" s="19" t="s">
        <v>25</v>
      </c>
      <c r="AZ5" s="19" t="s">
        <v>26</v>
      </c>
      <c r="BA5" s="19" t="s">
        <v>27</v>
      </c>
      <c r="BB5" s="20" t="s">
        <v>28</v>
      </c>
      <c r="BD5" s="21" t="s">
        <v>29</v>
      </c>
      <c r="BE5" s="22" t="s">
        <v>30</v>
      </c>
      <c r="BG5" s="18" t="s">
        <v>13</v>
      </c>
      <c r="BH5" s="19" t="s">
        <v>14</v>
      </c>
      <c r="BI5" s="19" t="s">
        <v>15</v>
      </c>
      <c r="BJ5" s="19" t="s">
        <v>16</v>
      </c>
      <c r="BK5" s="19" t="s">
        <v>17</v>
      </c>
      <c r="BL5" s="19" t="s">
        <v>18</v>
      </c>
      <c r="BM5" s="19" t="s">
        <v>19</v>
      </c>
      <c r="BN5" s="19" t="s">
        <v>20</v>
      </c>
      <c r="BO5" s="19" t="s">
        <v>21</v>
      </c>
      <c r="BP5" s="19" t="s">
        <v>22</v>
      </c>
      <c r="BQ5" s="19" t="s">
        <v>23</v>
      </c>
      <c r="BR5" s="19" t="s">
        <v>24</v>
      </c>
      <c r="BS5" s="19" t="s">
        <v>25</v>
      </c>
      <c r="BT5" s="19" t="s">
        <v>26</v>
      </c>
      <c r="BU5" s="19" t="s">
        <v>27</v>
      </c>
      <c r="BV5" s="20" t="s">
        <v>28</v>
      </c>
      <c r="BX5" s="21" t="s">
        <v>29</v>
      </c>
      <c r="BY5" s="22" t="s">
        <v>30</v>
      </c>
      <c r="CA5" s="18" t="s">
        <v>13</v>
      </c>
      <c r="CB5" s="19" t="s">
        <v>14</v>
      </c>
      <c r="CC5" s="19" t="s">
        <v>15</v>
      </c>
      <c r="CD5" s="19" t="s">
        <v>16</v>
      </c>
      <c r="CE5" s="19" t="s">
        <v>17</v>
      </c>
      <c r="CF5" s="19" t="s">
        <v>18</v>
      </c>
      <c r="CG5" s="19" t="s">
        <v>19</v>
      </c>
      <c r="CH5" s="19" t="s">
        <v>20</v>
      </c>
      <c r="CI5" s="19" t="s">
        <v>21</v>
      </c>
      <c r="CJ5" s="19" t="s">
        <v>22</v>
      </c>
      <c r="CK5" s="19" t="s">
        <v>23</v>
      </c>
      <c r="CL5" s="19" t="s">
        <v>24</v>
      </c>
      <c r="CM5" s="19" t="s">
        <v>25</v>
      </c>
      <c r="CN5" s="19" t="s">
        <v>26</v>
      </c>
      <c r="CO5" s="19" t="s">
        <v>27</v>
      </c>
      <c r="CP5" s="20" t="s">
        <v>28</v>
      </c>
      <c r="CR5" s="21" t="s">
        <v>29</v>
      </c>
      <c r="CS5" s="22" t="s">
        <v>30</v>
      </c>
      <c r="CU5" s="18" t="s">
        <v>13</v>
      </c>
      <c r="CV5" s="19" t="s">
        <v>14</v>
      </c>
      <c r="CW5" s="19" t="s">
        <v>15</v>
      </c>
      <c r="CX5" s="19" t="s">
        <v>16</v>
      </c>
      <c r="CY5" s="19" t="s">
        <v>17</v>
      </c>
      <c r="CZ5" s="19" t="s">
        <v>18</v>
      </c>
      <c r="DA5" s="19" t="s">
        <v>19</v>
      </c>
      <c r="DB5" s="19" t="s">
        <v>20</v>
      </c>
      <c r="DC5" s="19" t="s">
        <v>21</v>
      </c>
      <c r="DD5" s="19" t="s">
        <v>22</v>
      </c>
      <c r="DE5" s="19" t="s">
        <v>23</v>
      </c>
      <c r="DF5" s="19" t="s">
        <v>24</v>
      </c>
      <c r="DG5" s="19" t="s">
        <v>25</v>
      </c>
      <c r="DH5" s="19" t="s">
        <v>26</v>
      </c>
      <c r="DI5" s="19" t="s">
        <v>27</v>
      </c>
      <c r="DJ5" s="20" t="s">
        <v>28</v>
      </c>
      <c r="DL5" s="21" t="s">
        <v>29</v>
      </c>
      <c r="DM5" s="22" t="s">
        <v>30</v>
      </c>
      <c r="DO5" s="18" t="s">
        <v>13</v>
      </c>
      <c r="DP5" s="19" t="s">
        <v>14</v>
      </c>
      <c r="DQ5" s="19" t="s">
        <v>15</v>
      </c>
      <c r="DR5" s="19" t="s">
        <v>16</v>
      </c>
      <c r="DS5" s="19" t="s">
        <v>17</v>
      </c>
      <c r="DT5" s="19" t="s">
        <v>18</v>
      </c>
      <c r="DU5" s="19" t="s">
        <v>19</v>
      </c>
      <c r="DV5" s="19" t="s">
        <v>20</v>
      </c>
      <c r="DW5" s="19" t="s">
        <v>21</v>
      </c>
      <c r="DX5" s="19" t="s">
        <v>22</v>
      </c>
      <c r="DY5" s="19" t="s">
        <v>23</v>
      </c>
      <c r="DZ5" s="19" t="s">
        <v>24</v>
      </c>
      <c r="EA5" s="19" t="s">
        <v>25</v>
      </c>
      <c r="EB5" s="19" t="s">
        <v>26</v>
      </c>
      <c r="EC5" s="19" t="s">
        <v>27</v>
      </c>
      <c r="ED5" s="20" t="s">
        <v>28</v>
      </c>
      <c r="EF5" s="21" t="s">
        <v>29</v>
      </c>
      <c r="EG5" s="22" t="s">
        <v>30</v>
      </c>
      <c r="EI5" s="18" t="s">
        <v>13</v>
      </c>
      <c r="EJ5" s="19" t="s">
        <v>14</v>
      </c>
      <c r="EK5" s="19" t="s">
        <v>15</v>
      </c>
      <c r="EL5" s="19" t="s">
        <v>16</v>
      </c>
      <c r="EM5" s="19" t="s">
        <v>17</v>
      </c>
      <c r="EN5" s="19" t="s">
        <v>18</v>
      </c>
      <c r="EO5" s="19" t="s">
        <v>19</v>
      </c>
      <c r="EP5" s="19" t="s">
        <v>20</v>
      </c>
      <c r="EQ5" s="19" t="s">
        <v>21</v>
      </c>
      <c r="ER5" s="19" t="s">
        <v>22</v>
      </c>
      <c r="ES5" s="19" t="s">
        <v>23</v>
      </c>
      <c r="ET5" s="19" t="s">
        <v>24</v>
      </c>
      <c r="EU5" s="19" t="s">
        <v>25</v>
      </c>
      <c r="EV5" s="19" t="s">
        <v>26</v>
      </c>
      <c r="EW5" s="19" t="s">
        <v>27</v>
      </c>
      <c r="EX5" s="20" t="s">
        <v>28</v>
      </c>
      <c r="EZ5" s="21" t="s">
        <v>29</v>
      </c>
      <c r="FA5" s="22" t="s">
        <v>30</v>
      </c>
      <c r="FC5" s="18" t="s">
        <v>13</v>
      </c>
      <c r="FD5" s="19" t="s">
        <v>14</v>
      </c>
      <c r="FE5" s="19" t="s">
        <v>15</v>
      </c>
      <c r="FF5" s="19" t="s">
        <v>16</v>
      </c>
      <c r="FG5" s="19" t="s">
        <v>17</v>
      </c>
      <c r="FH5" s="19" t="s">
        <v>18</v>
      </c>
      <c r="FI5" s="19" t="s">
        <v>19</v>
      </c>
      <c r="FJ5" s="19" t="s">
        <v>20</v>
      </c>
      <c r="FK5" s="19" t="s">
        <v>21</v>
      </c>
      <c r="FL5" s="19" t="s">
        <v>22</v>
      </c>
      <c r="FM5" s="19" t="s">
        <v>23</v>
      </c>
      <c r="FN5" s="19" t="s">
        <v>24</v>
      </c>
      <c r="FO5" s="19" t="s">
        <v>25</v>
      </c>
      <c r="FP5" s="19" t="s">
        <v>26</v>
      </c>
      <c r="FQ5" s="19" t="s">
        <v>27</v>
      </c>
      <c r="FR5" s="20" t="s">
        <v>28</v>
      </c>
      <c r="FT5" s="21" t="s">
        <v>29</v>
      </c>
      <c r="FU5" s="22" t="s">
        <v>30</v>
      </c>
      <c r="FW5" s="18" t="s">
        <v>13</v>
      </c>
      <c r="FX5" s="19" t="s">
        <v>14</v>
      </c>
      <c r="FY5" s="19" t="s">
        <v>15</v>
      </c>
      <c r="FZ5" s="19" t="s">
        <v>16</v>
      </c>
      <c r="GA5" s="19" t="s">
        <v>17</v>
      </c>
      <c r="GB5" s="19" t="s">
        <v>18</v>
      </c>
      <c r="GC5" s="19" t="s">
        <v>19</v>
      </c>
      <c r="GD5" s="19" t="s">
        <v>20</v>
      </c>
      <c r="GE5" s="19" t="s">
        <v>21</v>
      </c>
      <c r="GF5" s="19" t="s">
        <v>22</v>
      </c>
      <c r="GG5" s="19" t="s">
        <v>23</v>
      </c>
      <c r="GH5" s="19" t="s">
        <v>24</v>
      </c>
      <c r="GI5" s="19" t="s">
        <v>25</v>
      </c>
      <c r="GJ5" s="19" t="s">
        <v>26</v>
      </c>
      <c r="GK5" s="19" t="s">
        <v>27</v>
      </c>
      <c r="GL5" s="20" t="s">
        <v>28</v>
      </c>
      <c r="GN5" s="21" t="s">
        <v>29</v>
      </c>
      <c r="GO5" s="22" t="s">
        <v>30</v>
      </c>
      <c r="GQ5" s="18" t="s">
        <v>13</v>
      </c>
      <c r="GR5" s="19" t="s">
        <v>14</v>
      </c>
      <c r="GS5" s="19" t="s">
        <v>15</v>
      </c>
      <c r="GT5" s="19" t="s">
        <v>16</v>
      </c>
      <c r="GU5" s="19" t="s">
        <v>17</v>
      </c>
      <c r="GV5" s="19" t="s">
        <v>18</v>
      </c>
      <c r="GW5" s="19" t="s">
        <v>19</v>
      </c>
      <c r="GX5" s="19" t="s">
        <v>20</v>
      </c>
      <c r="GY5" s="19" t="s">
        <v>21</v>
      </c>
      <c r="GZ5" s="19" t="s">
        <v>22</v>
      </c>
      <c r="HA5" s="19" t="s">
        <v>23</v>
      </c>
      <c r="HB5" s="19" t="s">
        <v>24</v>
      </c>
      <c r="HC5" s="19" t="s">
        <v>25</v>
      </c>
      <c r="HD5" s="19" t="s">
        <v>26</v>
      </c>
      <c r="HE5" s="19" t="s">
        <v>27</v>
      </c>
      <c r="HF5" s="20" t="s">
        <v>28</v>
      </c>
      <c r="HH5" s="21" t="s">
        <v>29</v>
      </c>
      <c r="HI5" s="22" t="s">
        <v>30</v>
      </c>
      <c r="HK5" s="18" t="s">
        <v>13</v>
      </c>
      <c r="HL5" s="19" t="s">
        <v>14</v>
      </c>
      <c r="HM5" s="19" t="s">
        <v>15</v>
      </c>
      <c r="HN5" s="19" t="s">
        <v>16</v>
      </c>
      <c r="HO5" s="19" t="s">
        <v>17</v>
      </c>
      <c r="HP5" s="19" t="s">
        <v>18</v>
      </c>
      <c r="HQ5" s="19" t="s">
        <v>19</v>
      </c>
      <c r="HR5" s="19" t="s">
        <v>20</v>
      </c>
      <c r="HS5" s="19" t="s">
        <v>21</v>
      </c>
      <c r="HT5" s="19" t="s">
        <v>22</v>
      </c>
      <c r="HU5" s="19" t="s">
        <v>23</v>
      </c>
      <c r="HV5" s="19" t="s">
        <v>24</v>
      </c>
      <c r="HW5" s="19" t="s">
        <v>25</v>
      </c>
      <c r="HX5" s="19" t="s">
        <v>26</v>
      </c>
      <c r="HY5" s="19" t="s">
        <v>27</v>
      </c>
      <c r="HZ5" s="20" t="s">
        <v>28</v>
      </c>
      <c r="IB5" s="21" t="s">
        <v>29</v>
      </c>
      <c r="IC5" s="22" t="s">
        <v>30</v>
      </c>
    </row>
    <row r="6" spans="1:237" ht="14.4" x14ac:dyDescent="0.3">
      <c r="A6" s="23" t="s">
        <v>31</v>
      </c>
      <c r="B6" s="24" t="s">
        <v>32</v>
      </c>
      <c r="C6" s="12">
        <f>[1]DISP_JUL!$C$8</f>
        <v>744</v>
      </c>
      <c r="D6" s="12">
        <f>[1]DISP_JUL!$D$8</f>
        <v>744</v>
      </c>
      <c r="E6" s="12">
        <f>[1]DISP_JUL!$E$8</f>
        <v>0</v>
      </c>
      <c r="F6" s="12">
        <f>[1]DISP_JUL!$F$8</f>
        <v>0</v>
      </c>
      <c r="G6" s="12">
        <f>(F6/$B$4)*100</f>
        <v>0</v>
      </c>
      <c r="H6" s="12">
        <f>[1]DISP_JUL!$G$8</f>
        <v>0</v>
      </c>
      <c r="I6" s="12">
        <f>(H6/$B$4)*100</f>
        <v>0</v>
      </c>
      <c r="J6" s="12">
        <f>[1]DISP_JUL!$H$8</f>
        <v>0</v>
      </c>
      <c r="K6" s="12">
        <f>(J6/$B$4)*100</f>
        <v>0</v>
      </c>
      <c r="L6" s="25"/>
      <c r="M6" s="12">
        <f>(C6/$B$4)*100</f>
        <v>100</v>
      </c>
      <c r="N6" s="12">
        <f>((C6-L6)/$B$4)*100</f>
        <v>100</v>
      </c>
      <c r="O6" s="27">
        <f>IF((AND(D6=0,F6=0)),0,(F6+L6)/(D6+F6)*100)</f>
        <v>0</v>
      </c>
      <c r="P6" s="12">
        <f>(Q6/($B$4*R6))*100</f>
        <v>99.999999999999986</v>
      </c>
      <c r="Q6" s="113">
        <f>[1]DISP_JUL!$M$8</f>
        <v>109051</v>
      </c>
      <c r="R6" s="113">
        <f>[1]DISP_JUL!$O$8</f>
        <v>146.57392473118281</v>
      </c>
      <c r="T6" s="23" t="s">
        <v>31</v>
      </c>
      <c r="U6" s="24" t="s">
        <v>32</v>
      </c>
      <c r="V6" s="12">
        <f>$U$4-Y6-AA6-AC6</f>
        <v>732.1</v>
      </c>
      <c r="W6" s="25">
        <v>732.1</v>
      </c>
      <c r="X6" s="25">
        <v>0</v>
      </c>
      <c r="Y6" s="25">
        <v>11.9</v>
      </c>
      <c r="Z6" s="12">
        <f>(Y6/$U$4)*100</f>
        <v>1.599462365591398</v>
      </c>
      <c r="AA6" s="25">
        <v>0</v>
      </c>
      <c r="AB6" s="12">
        <f>(AA6/$U$4)*100</f>
        <v>0</v>
      </c>
      <c r="AC6" s="12">
        <v>0</v>
      </c>
      <c r="AD6" s="12">
        <f>(AC6/$U$4)*100</f>
        <v>0</v>
      </c>
      <c r="AE6" s="25">
        <v>0</v>
      </c>
      <c r="AF6" s="12">
        <f>(V6/$U$4)*100</f>
        <v>98.400537634408607</v>
      </c>
      <c r="AG6" s="12">
        <f>((V6-AE6)/$U$4)*100</f>
        <v>98.400537634408607</v>
      </c>
      <c r="AH6" s="27">
        <f>IF((AND(W6=0,Y6=0)),0,(Y6+AE6)/(W6+Y6)*100)</f>
        <v>1.599462365591398</v>
      </c>
      <c r="AI6" s="12">
        <f>(AJ6/($U$4*AK6))*100</f>
        <v>80.62584005376344</v>
      </c>
      <c r="AJ6" s="28">
        <v>95977</v>
      </c>
      <c r="AK6" s="29">
        <v>160</v>
      </c>
      <c r="AM6" s="23" t="s">
        <v>31</v>
      </c>
      <c r="AN6" s="24" t="s">
        <v>32</v>
      </c>
      <c r="AO6" s="25">
        <v>720</v>
      </c>
      <c r="AP6" s="25">
        <v>720</v>
      </c>
      <c r="AQ6" s="25">
        <v>0</v>
      </c>
      <c r="AR6" s="25">
        <v>0</v>
      </c>
      <c r="AS6" s="12">
        <f>(AR6/$AN$4)*100</f>
        <v>0</v>
      </c>
      <c r="AT6" s="25">
        <v>0</v>
      </c>
      <c r="AU6" s="12">
        <f>(AT6/$AN$4)*100</f>
        <v>0</v>
      </c>
      <c r="AV6" s="12">
        <v>0</v>
      </c>
      <c r="AW6" s="12">
        <f>(AV6/$AN$4)*100</f>
        <v>0</v>
      </c>
      <c r="AX6" s="25">
        <v>0</v>
      </c>
      <c r="AY6" s="12">
        <f>(AO6/$AN$4)*100</f>
        <v>100</v>
      </c>
      <c r="AZ6" s="12">
        <f>((AO6-AX6)/$AN$4)*100</f>
        <v>100</v>
      </c>
      <c r="BA6" s="27">
        <f>IF((AND(AP6=0,AR6=0)),0,(AR6+AX6)/(AP6+AR6)*100)</f>
        <v>0</v>
      </c>
      <c r="BB6" s="12">
        <f>(BD6/($AN$4*BE6))*100</f>
        <v>86.2265625</v>
      </c>
      <c r="BC6" s="25"/>
      <c r="BD6" s="28">
        <v>99333</v>
      </c>
      <c r="BE6" s="29">
        <v>160</v>
      </c>
      <c r="BG6" s="23" t="s">
        <v>31</v>
      </c>
      <c r="BH6" s="24" t="s">
        <v>32</v>
      </c>
      <c r="BI6" s="25">
        <v>693.1</v>
      </c>
      <c r="BJ6" s="25">
        <v>693.1</v>
      </c>
      <c r="BK6" s="25">
        <v>0</v>
      </c>
      <c r="BL6" s="25">
        <v>5.0999999999999996</v>
      </c>
      <c r="BM6" s="12">
        <f>(BL6/$BH$4)*100</f>
        <v>0.68548387096774188</v>
      </c>
      <c r="BN6" s="25">
        <v>0</v>
      </c>
      <c r="BO6" s="12">
        <f>(BN6/$BH$4)*100</f>
        <v>0</v>
      </c>
      <c r="BP6" s="12">
        <v>45.8</v>
      </c>
      <c r="BQ6" s="12">
        <f>(BP6/$BH$4)*100</f>
        <v>6.1559139784946231</v>
      </c>
      <c r="BR6" s="25">
        <v>41</v>
      </c>
      <c r="BS6" s="12">
        <f>(BI6/$BH$4)*100</f>
        <v>93.158602150537632</v>
      </c>
      <c r="BT6" s="12">
        <f>((BI6-BR6)/$BH$4)*100</f>
        <v>87.647849462365585</v>
      </c>
      <c r="BU6" s="27">
        <f>IF((AND(BJ6=0,BL6=0)),0,(BL6+BR6)/(BJ6+BL6)*100)</f>
        <v>6.602692638212547</v>
      </c>
      <c r="BV6" s="12">
        <f>(BX6/($BH$4*BY6))*100</f>
        <v>75.551915322580641</v>
      </c>
      <c r="BW6" s="25"/>
      <c r="BX6" s="28">
        <v>89937</v>
      </c>
      <c r="BY6" s="29">
        <v>160</v>
      </c>
      <c r="CA6" s="23" t="s">
        <v>31</v>
      </c>
      <c r="CB6" s="24" t="s">
        <v>32</v>
      </c>
      <c r="CC6" s="25">
        <v>632.79999999999995</v>
      </c>
      <c r="CD6" s="25">
        <v>632.79999999999995</v>
      </c>
      <c r="CE6" s="25">
        <v>0</v>
      </c>
      <c r="CF6" s="25">
        <v>3.1</v>
      </c>
      <c r="CG6" s="12">
        <f>(CF6/$CB$4)*100</f>
        <v>0.43055555555555558</v>
      </c>
      <c r="CH6" s="25">
        <v>0</v>
      </c>
      <c r="CI6" s="12">
        <f>(CH6/$CB$4)*100</f>
        <v>0</v>
      </c>
      <c r="CJ6" s="12">
        <v>84.1</v>
      </c>
      <c r="CK6" s="12">
        <f>(CJ6/$CB$4)*100</f>
        <v>11.680555555555555</v>
      </c>
      <c r="CL6" s="25">
        <v>0</v>
      </c>
      <c r="CM6" s="12">
        <f>(CC6/$CB$4)*100</f>
        <v>87.888888888888886</v>
      </c>
      <c r="CN6" s="12">
        <f>((CC6-CL6)/$CB$4)*100</f>
        <v>87.888888888888886</v>
      </c>
      <c r="CO6" s="27">
        <f>IF((AND(CD6=0,CF6=0)),0,(CF6+CL6)/(CD6+CF6)*100)</f>
        <v>0.48749803428211985</v>
      </c>
      <c r="CP6" s="12">
        <f>(CR6/($CB$4*CS6))*100</f>
        <v>71.934027777777771</v>
      </c>
      <c r="CQ6" s="25"/>
      <c r="CR6" s="28">
        <v>82868</v>
      </c>
      <c r="CS6" s="29">
        <v>160</v>
      </c>
      <c r="CU6" s="23" t="s">
        <v>31</v>
      </c>
      <c r="CV6" s="24" t="s">
        <v>32</v>
      </c>
      <c r="CW6" s="25">
        <v>727</v>
      </c>
      <c r="CX6" s="25">
        <v>727</v>
      </c>
      <c r="CY6" s="25"/>
      <c r="CZ6" s="25">
        <v>17</v>
      </c>
      <c r="DA6" s="12">
        <f>(CZ6/$CV$4)*100</f>
        <v>2.28494623655914</v>
      </c>
      <c r="DB6" s="25">
        <v>0</v>
      </c>
      <c r="DC6" s="12">
        <f>(DB6/$CV$4)*100</f>
        <v>0</v>
      </c>
      <c r="DD6" s="12"/>
      <c r="DE6" s="12"/>
      <c r="DF6" s="25">
        <v>0</v>
      </c>
      <c r="DG6" s="12">
        <f>(CW6/$U$4)*100</f>
        <v>97.715053763440864</v>
      </c>
      <c r="DH6" s="12">
        <f>((CW6-DF6)/$CV$4)*100</f>
        <v>97.715053763440864</v>
      </c>
      <c r="DI6" s="27">
        <f>IF((AND(CX6=0,CZ6=0)),0,(CZ6+DF6)/(CX6+CZ6)*100)</f>
        <v>2.28494623655914</v>
      </c>
      <c r="DJ6" s="12">
        <f>(DL6/($CV$4*DM6))*100</f>
        <v>82.258064516129039</v>
      </c>
      <c r="DK6" s="25"/>
      <c r="DL6" s="28">
        <v>97920</v>
      </c>
      <c r="DM6" s="29">
        <v>160</v>
      </c>
      <c r="DO6" s="23" t="s">
        <v>31</v>
      </c>
      <c r="DP6" s="24" t="s">
        <v>32</v>
      </c>
      <c r="DQ6" s="25">
        <v>703.7</v>
      </c>
      <c r="DR6" s="25">
        <v>700.1</v>
      </c>
      <c r="DS6" s="25"/>
      <c r="DT6" s="25">
        <v>23</v>
      </c>
      <c r="DU6" s="12">
        <f>(DT6/$DP$4)*100</f>
        <v>3.0913978494623655</v>
      </c>
      <c r="DV6" s="25">
        <v>0</v>
      </c>
      <c r="DW6" s="12">
        <f>(DV6/$DP$4)*100</f>
        <v>0</v>
      </c>
      <c r="DX6" s="12"/>
      <c r="DY6" s="12"/>
      <c r="DZ6" s="25">
        <v>16.84</v>
      </c>
      <c r="EA6" s="12">
        <f>(DQ6/$U$4)*100</f>
        <v>94.583333333333343</v>
      </c>
      <c r="EB6" s="12">
        <f>((DQ6-DZ6)/$DP$4)*100</f>
        <v>92.319892473118287</v>
      </c>
      <c r="EC6" s="27">
        <f>IF((AND(DR6=0,DT6=0)),0,(DT6+DZ6)/(DR6+DT6)*100)</f>
        <v>5.5096113953809986</v>
      </c>
      <c r="ED6" s="12">
        <f>(EF6/($DP$4*EG6))*100</f>
        <v>75.045362903225808</v>
      </c>
      <c r="EE6" s="25"/>
      <c r="EF6" s="28">
        <v>89334</v>
      </c>
      <c r="EG6" s="29">
        <v>160</v>
      </c>
      <c r="EI6" s="23" t="s">
        <v>31</v>
      </c>
      <c r="EJ6" s="24" t="s">
        <v>32</v>
      </c>
      <c r="EK6" s="25">
        <v>611.5</v>
      </c>
      <c r="EL6" s="25">
        <v>611.54999999999995</v>
      </c>
      <c r="EM6" s="25"/>
      <c r="EN6" s="25">
        <v>60.5</v>
      </c>
      <c r="EO6" s="12">
        <f>(EN6/$EJ$4)*100</f>
        <v>9.0029761904761898</v>
      </c>
      <c r="EP6" s="25">
        <v>0</v>
      </c>
      <c r="EQ6" s="12">
        <f>(EP6/$EJ$4)*100</f>
        <v>0</v>
      </c>
      <c r="ER6" s="12"/>
      <c r="ES6" s="12"/>
      <c r="ET6" s="25">
        <v>0.6</v>
      </c>
      <c r="EU6" s="12">
        <f>(EK6/$U$4)*100</f>
        <v>82.19086021505376</v>
      </c>
      <c r="EV6" s="12">
        <f>((EK6-ET6)/$EJ$4)*100</f>
        <v>90.907738095238088</v>
      </c>
      <c r="EW6" s="27">
        <f>IF((AND(EL6=0,EN6=0)),0,(EN6+ET6)/(EL6+EN6)*100)</f>
        <v>9.0915854475113473</v>
      </c>
      <c r="EX6" s="12">
        <f>(EZ6/($EJ$4*FA6))*100</f>
        <v>72.87109375</v>
      </c>
      <c r="EY6" s="25"/>
      <c r="EZ6" s="28">
        <v>78351</v>
      </c>
      <c r="FA6" s="29">
        <v>160</v>
      </c>
      <c r="FC6" s="23" t="s">
        <v>31</v>
      </c>
      <c r="FD6" s="24" t="s">
        <v>32</v>
      </c>
      <c r="FE6" s="25">
        <v>723.6</v>
      </c>
      <c r="FF6" s="25">
        <v>723.6</v>
      </c>
      <c r="FG6" s="25"/>
      <c r="FH6" s="25">
        <v>20.399999999999999</v>
      </c>
      <c r="FI6" s="12">
        <f>(FH6/$FD$4)*100</f>
        <v>2.7419354838709675</v>
      </c>
      <c r="FJ6" s="25">
        <v>0</v>
      </c>
      <c r="FK6" s="12">
        <f>(FJ6/$FD$4)*100</f>
        <v>0</v>
      </c>
      <c r="FL6" s="12"/>
      <c r="FM6" s="12"/>
      <c r="FN6" s="25">
        <v>6.5</v>
      </c>
      <c r="FO6" s="12">
        <f>(FE6/$U$4)*100</f>
        <v>97.258064516129039</v>
      </c>
      <c r="FP6" s="12">
        <f>((FE6-FN6)/$FD$4)*100</f>
        <v>96.384408602150543</v>
      </c>
      <c r="FQ6" s="27">
        <f>IF((AND(FF6=0,FH6=0)),0,(FH6+FN6)/(FF6+FH6)*100)</f>
        <v>3.6155913978494625</v>
      </c>
      <c r="FR6" s="12">
        <f>(FT6/($FD$4*FU6))*100</f>
        <v>81.435651881720432</v>
      </c>
      <c r="FS6" s="25"/>
      <c r="FT6" s="28">
        <v>96941</v>
      </c>
      <c r="FU6" s="29">
        <v>160</v>
      </c>
      <c r="FW6" s="23" t="s">
        <v>31</v>
      </c>
      <c r="FX6" s="24" t="s">
        <v>32</v>
      </c>
      <c r="FY6" s="25">
        <v>710.9</v>
      </c>
      <c r="FZ6" s="25">
        <v>710.9</v>
      </c>
      <c r="GA6" s="25"/>
      <c r="GB6" s="25">
        <v>9.1</v>
      </c>
      <c r="GC6" s="12">
        <f>(GB6/$FX$4)*100</f>
        <v>1.2638888888888888</v>
      </c>
      <c r="GD6" s="25">
        <v>0</v>
      </c>
      <c r="GE6" s="12">
        <f>(GD6/$FX$4)*100</f>
        <v>0</v>
      </c>
      <c r="GF6" s="12"/>
      <c r="GG6" s="12"/>
      <c r="GH6" s="25">
        <v>54</v>
      </c>
      <c r="GI6" s="12">
        <f>(FY6/$U$4)*100</f>
        <v>95.5510752688172</v>
      </c>
      <c r="GJ6" s="12">
        <f>((FY6-GH6)/$FX$4)*100</f>
        <v>91.2361111111111</v>
      </c>
      <c r="GK6" s="27">
        <f>IF((AND(FZ6=0,GB6=0)),0,(GB6+GH6)/(FZ6+GB6)*100)</f>
        <v>8.7638888888888893</v>
      </c>
      <c r="GL6" s="12">
        <f>(GN6/($FX$4*GO6))*100</f>
        <v>82.543402777777771</v>
      </c>
      <c r="GM6" s="25"/>
      <c r="GN6" s="28">
        <v>95090</v>
      </c>
      <c r="GO6" s="29">
        <v>160</v>
      </c>
      <c r="GQ6" s="23" t="s">
        <v>31</v>
      </c>
      <c r="GR6" s="24" t="s">
        <v>32</v>
      </c>
      <c r="GS6" s="25">
        <v>624.4</v>
      </c>
      <c r="GT6" s="25">
        <v>624.4</v>
      </c>
      <c r="GU6" s="119">
        <v>0</v>
      </c>
      <c r="GV6" s="25">
        <v>47.7</v>
      </c>
      <c r="GW6" s="12">
        <f>(GV6/$GR$4)*100</f>
        <v>6.4112903225806459</v>
      </c>
      <c r="GX6" s="25">
        <v>0</v>
      </c>
      <c r="GY6" s="12">
        <f>(GX6/$GR$4)*100</f>
        <v>0</v>
      </c>
      <c r="GZ6" s="119">
        <v>71.900000000000006</v>
      </c>
      <c r="HA6" s="12">
        <f>(GZ6/$GR$4)*100</f>
        <v>9.663978494623656</v>
      </c>
      <c r="HB6" s="25">
        <v>0</v>
      </c>
      <c r="HC6" s="12">
        <f>(GS6/$GR$4)*100</f>
        <v>83.924731182795696</v>
      </c>
      <c r="HD6" s="12">
        <f>((GS6-HB6)/$GR$4)*100</f>
        <v>83.924731182795696</v>
      </c>
      <c r="HE6" s="27">
        <f>IF((AND(GT6=0,GV6=0)),0,(GV6+HB6)/(GT6+GV6)*100)</f>
        <v>7.0971581609879486</v>
      </c>
      <c r="HF6" s="12">
        <f>(HH6/($GR$4*HI6))*100</f>
        <v>71.917842741935488</v>
      </c>
      <c r="HG6" s="25"/>
      <c r="HH6" s="28">
        <v>85611</v>
      </c>
      <c r="HI6" s="29">
        <v>160</v>
      </c>
      <c r="HK6" s="23" t="s">
        <v>31</v>
      </c>
      <c r="HL6" s="24" t="s">
        <v>32</v>
      </c>
      <c r="HM6" s="102">
        <v>701.4</v>
      </c>
      <c r="HN6" s="102">
        <v>701.4</v>
      </c>
      <c r="HO6" s="102">
        <v>0</v>
      </c>
      <c r="HP6" s="102">
        <v>2.4</v>
      </c>
      <c r="HQ6" s="12">
        <f>(HP6/$HL$4)*100</f>
        <v>0.33333333333333331</v>
      </c>
      <c r="HR6" s="102">
        <v>0</v>
      </c>
      <c r="HS6" s="12">
        <f>(HR6/$HL$4)*100</f>
        <v>0</v>
      </c>
      <c r="HT6" s="102">
        <v>16.2</v>
      </c>
      <c r="HU6" s="12">
        <f>(HT6/$HL$4)*100</f>
        <v>2.25</v>
      </c>
      <c r="HV6" s="102">
        <v>0</v>
      </c>
      <c r="HW6" s="12">
        <f>(HM6/$HL$4)*100</f>
        <v>97.416666666666657</v>
      </c>
      <c r="HX6" s="12">
        <f>((HM6-HV6)/$HL$4)*100</f>
        <v>97.416666666666657</v>
      </c>
      <c r="HY6" s="27">
        <f>IF((AND(HN6=0,HP6=0)),0,(HP6+HV6)/(HN6+HP6)*100)</f>
        <v>0.34100596760443308</v>
      </c>
      <c r="HZ6" s="12">
        <f>(IB6/($HL$4*IC6))*100</f>
        <v>81.701388888888886</v>
      </c>
      <c r="IA6" s="25"/>
      <c r="IB6" s="118">
        <v>94120</v>
      </c>
      <c r="IC6" s="29">
        <v>160</v>
      </c>
    </row>
    <row r="7" spans="1:237" ht="14.4" x14ac:dyDescent="0.3">
      <c r="A7" s="23" t="s">
        <v>33</v>
      </c>
      <c r="B7" s="24" t="s">
        <v>34</v>
      </c>
      <c r="C7" s="12">
        <f>[1]DISP_JUL!$C$10</f>
        <v>744</v>
      </c>
      <c r="D7" s="12">
        <f>[1]DISP_JUL!$D$10</f>
        <v>744</v>
      </c>
      <c r="E7" s="12">
        <f>[1]DISP_JUL!$E$10</f>
        <v>0</v>
      </c>
      <c r="F7" s="12">
        <f>[1]DISP_JUL!$F$10</f>
        <v>0</v>
      </c>
      <c r="G7" s="12">
        <f t="shared" ref="G7:G11" si="0">(F7/$B$4)*100</f>
        <v>0</v>
      </c>
      <c r="H7" s="12">
        <f>[1]DISP_JUL!$G$10</f>
        <v>0</v>
      </c>
      <c r="I7" s="12">
        <f t="shared" ref="I7:I11" si="1">(H7/$B$4)*100</f>
        <v>0</v>
      </c>
      <c r="J7" s="12">
        <f>[1]DISP_JUL!$H$10</f>
        <v>0</v>
      </c>
      <c r="K7" s="12">
        <f t="shared" ref="K7:K11" si="2">(J7/$B$4)*100</f>
        <v>0</v>
      </c>
      <c r="L7" s="25"/>
      <c r="M7" s="25">
        <f t="shared" ref="M7:M11" si="3">(C7/$B$4)*100</f>
        <v>100</v>
      </c>
      <c r="N7" s="12">
        <f t="shared" ref="N7:N11" si="4">((C7-L7)/$B$4)*100</f>
        <v>100</v>
      </c>
      <c r="O7" s="27">
        <f t="shared" ref="O7:O11" si="5">IF((AND(D7=0,F7=0)),0,(F7+L7)/(D7+F7)*100)</f>
        <v>0</v>
      </c>
      <c r="P7" s="12">
        <f t="shared" ref="P7:P11" si="6">(Q7/($B$4*R7))*100</f>
        <v>99.999999999999972</v>
      </c>
      <c r="Q7" s="113">
        <f>[1]DISP_JUL!$M$10</f>
        <v>37701</v>
      </c>
      <c r="R7" s="113">
        <f>[1]DISP_JUL!$O$10</f>
        <v>50.673387096774199</v>
      </c>
      <c r="T7" s="23" t="s">
        <v>33</v>
      </c>
      <c r="U7" s="24" t="s">
        <v>34</v>
      </c>
      <c r="V7" s="12">
        <f t="shared" ref="V7:V11" si="7">$U$4-Y7-AA7-AC7</f>
        <v>0</v>
      </c>
      <c r="W7" s="25">
        <v>0</v>
      </c>
      <c r="X7" s="25">
        <v>0</v>
      </c>
      <c r="Y7" s="25">
        <v>744</v>
      </c>
      <c r="Z7" s="12">
        <f t="shared" ref="Z7:Z11" si="8">(Y7/$U$4)*100</f>
        <v>100</v>
      </c>
      <c r="AA7" s="25">
        <v>0</v>
      </c>
      <c r="AB7" s="12">
        <f t="shared" ref="AB7:AD11" si="9">(AA7/$U$4)*100</f>
        <v>0</v>
      </c>
      <c r="AC7" s="12">
        <v>0</v>
      </c>
      <c r="AD7" s="12">
        <f t="shared" si="9"/>
        <v>0</v>
      </c>
      <c r="AE7" s="25">
        <v>0</v>
      </c>
      <c r="AF7" s="12">
        <f t="shared" ref="AF7:AF11" si="10">(V7/$U$4)*100</f>
        <v>0</v>
      </c>
      <c r="AG7" s="12">
        <f t="shared" ref="AG7:AG11" si="11">((V7-AE7)/$U$4)*100</f>
        <v>0</v>
      </c>
      <c r="AH7" s="27">
        <f t="shared" ref="AH7:AH11" si="12">IF((AND(W7=0,Y7=0)),0,(Y7+AE7)/(W7+Y7)*100)</f>
        <v>100</v>
      </c>
      <c r="AI7" s="12">
        <f t="shared" ref="AI7:AI11" si="13">(AJ7/($U$4*AK7))*100</f>
        <v>0</v>
      </c>
      <c r="AJ7" s="25">
        <v>0</v>
      </c>
      <c r="AK7" s="29">
        <v>60</v>
      </c>
      <c r="AM7" s="23" t="s">
        <v>33</v>
      </c>
      <c r="AN7" s="24" t="s">
        <v>34</v>
      </c>
      <c r="AO7" s="25">
        <v>655.1</v>
      </c>
      <c r="AP7" s="25">
        <v>655.1</v>
      </c>
      <c r="AQ7" s="25">
        <v>0</v>
      </c>
      <c r="AR7" s="25">
        <v>64.900000000000006</v>
      </c>
      <c r="AS7" s="12">
        <f t="shared" ref="AS7:AS11" si="14">(AR7/$AN$4)*100</f>
        <v>9.0138888888888893</v>
      </c>
      <c r="AT7" s="25">
        <v>0</v>
      </c>
      <c r="AU7" s="12">
        <f t="shared" ref="AU7:AU11" si="15">(AT7/$AN$4)*100</f>
        <v>0</v>
      </c>
      <c r="AV7" s="12">
        <v>0</v>
      </c>
      <c r="AW7" s="12">
        <f t="shared" ref="AW7:AW11" si="16">(AV7/$AN$4)*100</f>
        <v>0</v>
      </c>
      <c r="AX7" s="25">
        <v>0</v>
      </c>
      <c r="AY7" s="12">
        <f t="shared" ref="AY7:AY11" si="17">(AO7/$AN$4)*100</f>
        <v>90.986111111111114</v>
      </c>
      <c r="AZ7" s="12">
        <f t="shared" ref="AZ7:AZ11" si="18">((AO7-AX7)/$AN$4)*100</f>
        <v>90.986111111111114</v>
      </c>
      <c r="BA7" s="27">
        <f t="shared" ref="BA7:BA11" si="19">IF((AND(AP7=0,AR7=0)),0,(AR7+AX7)/(AP7+AR7)*100)</f>
        <v>9.0138888888888893</v>
      </c>
      <c r="BB7" s="12">
        <f t="shared" ref="BB7:BB11" si="20">(BD7/($AN$4*BE7))*100</f>
        <v>73.884259259259252</v>
      </c>
      <c r="BC7" s="25"/>
      <c r="BD7" s="28">
        <v>31918</v>
      </c>
      <c r="BE7" s="29">
        <v>60</v>
      </c>
      <c r="BG7" s="23" t="s">
        <v>33</v>
      </c>
      <c r="BH7" s="24" t="s">
        <v>34</v>
      </c>
      <c r="BI7" s="25">
        <v>574</v>
      </c>
      <c r="BJ7" s="25">
        <v>574</v>
      </c>
      <c r="BK7" s="25">
        <v>0</v>
      </c>
      <c r="BL7" s="25">
        <v>24</v>
      </c>
      <c r="BM7" s="12">
        <f t="shared" ref="BM7:BM11" si="21">(BL7/$BH$4)*100</f>
        <v>3.225806451612903</v>
      </c>
      <c r="BN7" s="25">
        <v>146.19999999999999</v>
      </c>
      <c r="BO7" s="12">
        <f t="shared" ref="BO7:BO11" si="22">(BN7/$BH$4)*100</f>
        <v>19.6505376344086</v>
      </c>
      <c r="BP7" s="12">
        <v>0</v>
      </c>
      <c r="BQ7" s="12">
        <f t="shared" ref="BQ7:BQ11" si="23">(BP7/$BH$4)*100</f>
        <v>0</v>
      </c>
      <c r="BR7" s="25">
        <v>64</v>
      </c>
      <c r="BS7" s="12">
        <f t="shared" ref="BS7:BS14" si="24">(BI7/$BH$4)*100</f>
        <v>77.150537634408607</v>
      </c>
      <c r="BT7" s="12">
        <f t="shared" ref="BT7:BT11" si="25">((BI7-BR7)/$BH$4)*100</f>
        <v>68.548387096774192</v>
      </c>
      <c r="BU7" s="27">
        <f t="shared" ref="BU7:BU11" si="26">IF((AND(BJ7=0,BL7=0)),0,(BL7+BR7)/(BJ7+BL7)*100)</f>
        <v>14.715719063545151</v>
      </c>
      <c r="BV7" s="12">
        <f t="shared" ref="BV7:BV20" si="27">(BX7/($BH$4*BY7))*100</f>
        <v>58.476702508960578</v>
      </c>
      <c r="BW7" s="25"/>
      <c r="BX7" s="28">
        <v>26104</v>
      </c>
      <c r="BY7" s="29">
        <v>60</v>
      </c>
      <c r="CA7" s="23" t="s">
        <v>33</v>
      </c>
      <c r="CB7" s="24" t="s">
        <v>34</v>
      </c>
      <c r="CC7" s="25">
        <v>430.2</v>
      </c>
      <c r="CD7" s="25">
        <v>430.2</v>
      </c>
      <c r="CE7" s="25">
        <v>0</v>
      </c>
      <c r="CF7" s="25">
        <v>39.5</v>
      </c>
      <c r="CG7" s="12">
        <f t="shared" ref="CG7:CG11" si="28">(CF7/$CB$4)*100</f>
        <v>5.4861111111111107</v>
      </c>
      <c r="CH7" s="25">
        <v>182</v>
      </c>
      <c r="CI7" s="12">
        <f t="shared" ref="CI7:CI11" si="29">(CH7/$CB$4)*100</f>
        <v>25.277777777777779</v>
      </c>
      <c r="CJ7" s="12">
        <v>68.3</v>
      </c>
      <c r="CK7" s="12">
        <f t="shared" ref="CK7:CK11" si="30">(CJ7/$CB$4)*100</f>
        <v>9.4861111111111107</v>
      </c>
      <c r="CL7" s="25">
        <v>0</v>
      </c>
      <c r="CM7" s="12">
        <f t="shared" ref="CM7:CM11" si="31">(CC7/$CB$4)*100</f>
        <v>59.75</v>
      </c>
      <c r="CN7" s="12">
        <f t="shared" ref="CN7:CN11" si="32">((CC7-CL7)/$CB$4)*100</f>
        <v>59.75</v>
      </c>
      <c r="CO7" s="27">
        <f t="shared" ref="CO7:CO11" si="33">IF((AND(CD7=0,CF7=0)),0,(CF7+CL7)/(CD7+CF7)*100)</f>
        <v>8.4096231637215251</v>
      </c>
      <c r="CP7" s="12">
        <f t="shared" ref="CP7:CP20" si="34">(CR7/($CB$4*CS7))*100</f>
        <v>46.347222222222221</v>
      </c>
      <c r="CQ7" s="25"/>
      <c r="CR7" s="28">
        <v>20022</v>
      </c>
      <c r="CS7" s="29">
        <v>60</v>
      </c>
      <c r="CU7" s="23" t="s">
        <v>33</v>
      </c>
      <c r="CV7" s="24" t="s">
        <v>34</v>
      </c>
      <c r="CW7" s="25">
        <v>705</v>
      </c>
      <c r="CX7" s="25">
        <v>705</v>
      </c>
      <c r="CY7" s="25"/>
      <c r="CZ7" s="25">
        <v>39</v>
      </c>
      <c r="DA7" s="12">
        <f t="shared" ref="DA7:DA11" si="35">(CZ7/$CV$4)*100</f>
        <v>5.241935483870968</v>
      </c>
      <c r="DB7" s="25">
        <v>0</v>
      </c>
      <c r="DC7" s="12">
        <f t="shared" ref="DC7:DC11" si="36">(DB7/$CV$4)*100</f>
        <v>0</v>
      </c>
      <c r="DD7" s="12"/>
      <c r="DE7" s="12"/>
      <c r="DF7" s="25">
        <v>0</v>
      </c>
      <c r="DG7" s="12">
        <f t="shared" ref="DG7:DG11" si="37">(CW7/$U$4)*100</f>
        <v>94.758064516129039</v>
      </c>
      <c r="DH7" s="12">
        <f t="shared" ref="DH7:DH11" si="38">((CW7-DF7)/$CV$4)*100</f>
        <v>94.758064516129039</v>
      </c>
      <c r="DI7" s="27">
        <f t="shared" ref="DI7:DI11" si="39">IF((AND(CX7=0,CZ7=0)),0,(CZ7+DF7)/(CX7+CZ7)*100)</f>
        <v>5.241935483870968</v>
      </c>
      <c r="DJ7" s="12">
        <f t="shared" ref="DJ7:DJ11" si="40">(DL7/($CV$4*DM7))*100</f>
        <v>73.223566308243733</v>
      </c>
      <c r="DK7" s="25"/>
      <c r="DL7" s="28">
        <v>32687</v>
      </c>
      <c r="DM7" s="29">
        <v>60</v>
      </c>
      <c r="DO7" s="23" t="s">
        <v>33</v>
      </c>
      <c r="DP7" s="24" t="s">
        <v>34</v>
      </c>
      <c r="DQ7" s="25">
        <v>553</v>
      </c>
      <c r="DR7" s="25">
        <v>544.6</v>
      </c>
      <c r="DS7" s="25"/>
      <c r="DT7" s="25">
        <v>170.8</v>
      </c>
      <c r="DU7" s="12">
        <f t="shared" ref="DU7:DU11" si="41">(DT7/$DP$4)*100</f>
        <v>22.956989247311828</v>
      </c>
      <c r="DV7" s="25">
        <v>0</v>
      </c>
      <c r="DW7" s="12">
        <f t="shared" ref="DW7:DW11" si="42">(DV7/$DP$4)*100</f>
        <v>0</v>
      </c>
      <c r="DX7" s="12"/>
      <c r="DY7" s="12"/>
      <c r="DZ7" s="25">
        <v>98.65</v>
      </c>
      <c r="EA7" s="12">
        <f t="shared" ref="EA7:EA11" si="43">(DQ7/$U$4)*100</f>
        <v>74.327956989247312</v>
      </c>
      <c r="EB7" s="12">
        <f t="shared" ref="EB7:EB11" si="44">((DQ7-DZ7)/$DP$4)*100</f>
        <v>61.068548387096776</v>
      </c>
      <c r="EC7" s="27">
        <f t="shared" ref="EC7:EC11" si="45">IF((AND(DR7=0,DT7=0)),0,(DT7+DZ7)/(DR7+DT7)*100)</f>
        <v>37.664243779703668</v>
      </c>
      <c r="ED7" s="12">
        <f t="shared" ref="ED7:ED11" si="46">(EF7/($DP$4*EG7))*100</f>
        <v>53.906810035842291</v>
      </c>
      <c r="EE7" s="25"/>
      <c r="EF7" s="28">
        <v>24064</v>
      </c>
      <c r="EG7" s="29">
        <v>60</v>
      </c>
      <c r="EI7" s="23" t="s">
        <v>33</v>
      </c>
      <c r="EJ7" s="24" t="s">
        <v>34</v>
      </c>
      <c r="EK7" s="25">
        <v>540.9</v>
      </c>
      <c r="EL7" s="25">
        <v>540.9</v>
      </c>
      <c r="EM7" s="25"/>
      <c r="EN7" s="25">
        <v>131.1</v>
      </c>
      <c r="EO7" s="12">
        <f t="shared" ref="EO7:EO11" si="47">(EN7/$EJ$4)*100</f>
        <v>19.508928571428573</v>
      </c>
      <c r="EP7" s="25">
        <v>0</v>
      </c>
      <c r="EQ7" s="12">
        <f t="shared" ref="EQ7:EQ11" si="48">(EP7/$EJ$4)*100</f>
        <v>0</v>
      </c>
      <c r="ER7" s="12"/>
      <c r="ES7" s="12"/>
      <c r="ET7" s="25">
        <v>0.6</v>
      </c>
      <c r="EU7" s="12">
        <f t="shared" ref="EU7:EU11" si="49">(EK7/$U$4)*100</f>
        <v>72.701612903225794</v>
      </c>
      <c r="EV7" s="12">
        <f t="shared" ref="EV7:EV11" si="50">((EK7-ET7)/$EJ$4)*100</f>
        <v>80.401785714285708</v>
      </c>
      <c r="EW7" s="27">
        <f t="shared" ref="EW7:EW11" si="51">IF((AND(EL7=0,EN7=0)),0,(EN7+ET7)/(EL7+EN7)*100)</f>
        <v>19.598214285714281</v>
      </c>
      <c r="EX7" s="12">
        <f t="shared" ref="EX7:EX14" si="52">(EZ7/($EJ$4*FA7))*100</f>
        <v>58.288690476190474</v>
      </c>
      <c r="EY7" s="25"/>
      <c r="EZ7" s="28">
        <v>23502</v>
      </c>
      <c r="FA7" s="29">
        <v>60</v>
      </c>
      <c r="FC7" s="23" t="s">
        <v>33</v>
      </c>
      <c r="FD7" s="24" t="s">
        <v>34</v>
      </c>
      <c r="FE7" s="25">
        <v>700.7</v>
      </c>
      <c r="FF7" s="25">
        <v>700.7</v>
      </c>
      <c r="FG7" s="25"/>
      <c r="FH7" s="25">
        <v>43.3</v>
      </c>
      <c r="FI7" s="12">
        <f t="shared" ref="FI7:FI11" si="53">(FH7/$FD$4)*100</f>
        <v>5.8198924731182791</v>
      </c>
      <c r="FJ7" s="25">
        <v>0</v>
      </c>
      <c r="FK7" s="12">
        <f t="shared" ref="FK7:FK11" si="54">(FJ7/$FD$4)*100</f>
        <v>0</v>
      </c>
      <c r="FL7" s="12"/>
      <c r="FM7" s="12"/>
      <c r="FN7" s="25">
        <v>6.5</v>
      </c>
      <c r="FO7" s="12">
        <f t="shared" ref="FO7:FO11" si="55">(FE7/$U$4)*100</f>
        <v>94.180107526881727</v>
      </c>
      <c r="FP7" s="12">
        <f t="shared" ref="FP7:FP11" si="56">((FE7-FN7)/$FD$4)*100</f>
        <v>93.306451612903231</v>
      </c>
      <c r="FQ7" s="27">
        <f t="shared" ref="FQ7:FQ11" si="57">IF((AND(FF7=0,FH7=0)),0,(FH7+FN7)/(FF7+FH7)*100)</f>
        <v>6.6935483870967731</v>
      </c>
      <c r="FR7" s="12">
        <f t="shared" ref="FR7:FR11" si="58">(FT7/($FD$4*FU7))*100</f>
        <v>68.810483870967744</v>
      </c>
      <c r="FS7" s="25"/>
      <c r="FT7" s="28">
        <v>30717</v>
      </c>
      <c r="FU7" s="29">
        <v>60</v>
      </c>
      <c r="FW7" s="23" t="s">
        <v>33</v>
      </c>
      <c r="FX7" s="24" t="s">
        <v>34</v>
      </c>
      <c r="FY7" s="25">
        <v>701.5</v>
      </c>
      <c r="FZ7" s="25">
        <v>701.5</v>
      </c>
      <c r="GA7" s="25"/>
      <c r="GB7" s="25">
        <v>18.5</v>
      </c>
      <c r="GC7" s="12">
        <f t="shared" ref="GC7:GC11" si="59">(GB7/$FX$4)*100</f>
        <v>2.5694444444444442</v>
      </c>
      <c r="GD7" s="25">
        <v>0</v>
      </c>
      <c r="GE7" s="12">
        <f t="shared" ref="GE7:GE11" si="60">(GD7/$FX$4)*100</f>
        <v>0</v>
      </c>
      <c r="GF7" s="12"/>
      <c r="GG7" s="12"/>
      <c r="GH7" s="25">
        <v>56.5</v>
      </c>
      <c r="GI7" s="12">
        <f t="shared" ref="GI7:GI11" si="61">(FY7/$U$4)*100</f>
        <v>94.287634408602145</v>
      </c>
      <c r="GJ7" s="12">
        <f t="shared" ref="GJ7:GJ11" si="62">((FY7-GH7)/$FX$4)*100</f>
        <v>89.583333333333343</v>
      </c>
      <c r="GK7" s="27">
        <f t="shared" ref="GK7:GK11" si="63">IF((AND(FZ7=0,GB7=0)),0,(GB7+GH7)/(FZ7+GB7)*100)</f>
        <v>10.416666666666668</v>
      </c>
      <c r="GL7" s="12">
        <f t="shared" ref="GL7:GL11" si="64">(GN7/($FX$4*GO7))*100</f>
        <v>72.495370370370367</v>
      </c>
      <c r="GM7" s="25"/>
      <c r="GN7" s="28">
        <v>31318</v>
      </c>
      <c r="GO7" s="29">
        <v>60</v>
      </c>
      <c r="GQ7" s="23" t="s">
        <v>33</v>
      </c>
      <c r="GR7" s="24" t="s">
        <v>34</v>
      </c>
      <c r="GS7" s="25">
        <v>616.9</v>
      </c>
      <c r="GT7" s="25">
        <v>616.9</v>
      </c>
      <c r="GU7" s="119">
        <v>0</v>
      </c>
      <c r="GV7" s="25">
        <v>49</v>
      </c>
      <c r="GW7" s="12">
        <f t="shared" ref="GW7:HA17" si="65">(GV7/$GR$4)*100</f>
        <v>6.586021505376344</v>
      </c>
      <c r="GX7" s="25">
        <v>0</v>
      </c>
      <c r="GY7" s="12">
        <f t="shared" si="65"/>
        <v>0</v>
      </c>
      <c r="GZ7" s="119">
        <v>78.099999999999994</v>
      </c>
      <c r="HA7" s="12">
        <f t="shared" si="65"/>
        <v>10.497311827956988</v>
      </c>
      <c r="HB7" s="25">
        <v>0</v>
      </c>
      <c r="HC7" s="12">
        <f t="shared" ref="HC7:HC11" si="66">(GS7/$GR$4)*100</f>
        <v>82.916666666666657</v>
      </c>
      <c r="HD7" s="12">
        <f t="shared" ref="HD7:HD20" si="67">((GS7-HB7)/$GR$4)*100</f>
        <v>82.916666666666657</v>
      </c>
      <c r="HE7" s="27">
        <f t="shared" ref="HE7:HE20" si="68">IF((AND(GT7=0,GV7=0)),0,(GV7+HB7)/(GT7+GV7)*100)</f>
        <v>7.3584622315663015</v>
      </c>
      <c r="HF7" s="12">
        <f t="shared" ref="HF7:HF20" si="69">(HH7/($GR$4*HI7))*100</f>
        <v>65.105286738351253</v>
      </c>
      <c r="HG7" s="25"/>
      <c r="HH7" s="28">
        <v>29063</v>
      </c>
      <c r="HI7" s="29">
        <v>60</v>
      </c>
      <c r="HK7" s="23" t="s">
        <v>33</v>
      </c>
      <c r="HL7" s="24" t="s">
        <v>34</v>
      </c>
      <c r="HM7" s="102">
        <v>688.8</v>
      </c>
      <c r="HN7" s="102">
        <v>688.8</v>
      </c>
      <c r="HO7" s="102">
        <v>0</v>
      </c>
      <c r="HP7" s="102">
        <v>10.199999999999999</v>
      </c>
      <c r="HQ7" s="12">
        <f t="shared" ref="HQ7:HQ11" si="70">(HP7/$HL$4)*100</f>
        <v>1.4166666666666665</v>
      </c>
      <c r="HR7" s="102">
        <v>0</v>
      </c>
      <c r="HS7" s="12">
        <f t="shared" ref="HS7:HU11" si="71">(HR7/$HL$4)*100</f>
        <v>0</v>
      </c>
      <c r="HT7" s="102">
        <v>21</v>
      </c>
      <c r="HU7" s="12">
        <f t="shared" si="71"/>
        <v>2.9166666666666665</v>
      </c>
      <c r="HV7" s="102">
        <v>0</v>
      </c>
      <c r="HW7" s="12">
        <f t="shared" ref="HW7:HW11" si="72">(HM7/$HL$4)*100</f>
        <v>95.666666666666657</v>
      </c>
      <c r="HX7" s="12">
        <f t="shared" ref="HX7:HX11" si="73">((HM7-HV7)/$HL$4)*100</f>
        <v>95.666666666666657</v>
      </c>
      <c r="HY7" s="27">
        <f t="shared" ref="HY7:HY11" si="74">IF((AND(HN7=0,HP7=0)),0,(HP7+HV7)/(HN7+HP7)*100)</f>
        <v>1.4592274678111588</v>
      </c>
      <c r="HZ7" s="12">
        <f t="shared" ref="HZ7:HZ11" si="75">(IB7/($HL$4*IC7))*100</f>
        <v>73.324074074074076</v>
      </c>
      <c r="IA7" s="25"/>
      <c r="IB7" s="118">
        <v>31676</v>
      </c>
      <c r="IC7" s="29">
        <v>60</v>
      </c>
    </row>
    <row r="8" spans="1:237" ht="14.4" x14ac:dyDescent="0.3">
      <c r="A8" s="24"/>
      <c r="B8" s="24" t="s">
        <v>35</v>
      </c>
      <c r="C8" s="12">
        <f>[1]DISP_JUL!$C$12</f>
        <v>731</v>
      </c>
      <c r="D8" s="12">
        <f>[1]DISP_JUL!$D$12</f>
        <v>731</v>
      </c>
      <c r="E8" s="12">
        <f>[1]DISP_JUL!$E$12</f>
        <v>0</v>
      </c>
      <c r="F8" s="12">
        <f>[1]DISP_JUL!$F$12</f>
        <v>13</v>
      </c>
      <c r="G8" s="12">
        <f t="shared" si="0"/>
        <v>1.747311827956989</v>
      </c>
      <c r="H8" s="12">
        <f>[1]DISP_JUL!$G$12</f>
        <v>0</v>
      </c>
      <c r="I8" s="12">
        <f t="shared" si="1"/>
        <v>0</v>
      </c>
      <c r="J8" s="12">
        <f>[1]DISP_JUL!$H$12</f>
        <v>0</v>
      </c>
      <c r="K8" s="12">
        <f t="shared" si="2"/>
        <v>0</v>
      </c>
      <c r="L8" s="25"/>
      <c r="M8" s="25">
        <f t="shared" si="3"/>
        <v>98.252688172043008</v>
      </c>
      <c r="N8" s="12">
        <f t="shared" si="4"/>
        <v>98.252688172043008</v>
      </c>
      <c r="O8" s="27">
        <f t="shared" si="5"/>
        <v>1.747311827956989</v>
      </c>
      <c r="P8" s="12">
        <f t="shared" si="6"/>
        <v>98.252688172043008</v>
      </c>
      <c r="Q8" s="113">
        <f>[1]DISP_JUL!$M$12</f>
        <v>106301</v>
      </c>
      <c r="R8" s="113">
        <f>[1]DISP_JUL!$O$12</f>
        <v>145.41860465116281</v>
      </c>
      <c r="T8" s="24"/>
      <c r="U8" s="24" t="s">
        <v>35</v>
      </c>
      <c r="V8" s="12">
        <f t="shared" si="7"/>
        <v>305.2</v>
      </c>
      <c r="W8" s="25">
        <v>167.2</v>
      </c>
      <c r="X8" s="25">
        <v>138</v>
      </c>
      <c r="Y8" s="25">
        <v>438.8</v>
      </c>
      <c r="Z8" s="12">
        <f t="shared" si="8"/>
        <v>58.978494623655919</v>
      </c>
      <c r="AA8" s="25">
        <v>0</v>
      </c>
      <c r="AB8" s="12">
        <f t="shared" si="9"/>
        <v>0</v>
      </c>
      <c r="AC8" s="12">
        <v>0</v>
      </c>
      <c r="AD8" s="12">
        <f t="shared" si="9"/>
        <v>0</v>
      </c>
      <c r="AE8" s="25">
        <v>0</v>
      </c>
      <c r="AF8" s="12">
        <f t="shared" si="10"/>
        <v>41.021505376344088</v>
      </c>
      <c r="AG8" s="12">
        <f t="shared" si="11"/>
        <v>41.021505376344088</v>
      </c>
      <c r="AH8" s="27">
        <f t="shared" si="12"/>
        <v>72.409240924092416</v>
      </c>
      <c r="AI8" s="12">
        <f t="shared" si="13"/>
        <v>17.429435483870968</v>
      </c>
      <c r="AJ8" s="28">
        <v>20748</v>
      </c>
      <c r="AK8" s="29">
        <v>160</v>
      </c>
      <c r="AM8" s="24"/>
      <c r="AN8" s="24" t="s">
        <v>35</v>
      </c>
      <c r="AO8" s="25">
        <v>0</v>
      </c>
      <c r="AP8" s="25">
        <v>0</v>
      </c>
      <c r="AQ8" s="25">
        <v>0</v>
      </c>
      <c r="AR8" s="25">
        <v>720</v>
      </c>
      <c r="AS8" s="12">
        <f t="shared" si="14"/>
        <v>100</v>
      </c>
      <c r="AT8" s="25">
        <v>0</v>
      </c>
      <c r="AU8" s="12">
        <f t="shared" si="15"/>
        <v>0</v>
      </c>
      <c r="AV8" s="12">
        <v>0</v>
      </c>
      <c r="AW8" s="12">
        <f t="shared" si="16"/>
        <v>0</v>
      </c>
      <c r="AX8" s="25">
        <v>0</v>
      </c>
      <c r="AY8" s="12">
        <f t="shared" si="17"/>
        <v>0</v>
      </c>
      <c r="AZ8" s="12">
        <f t="shared" si="18"/>
        <v>0</v>
      </c>
      <c r="BA8" s="27">
        <f t="shared" si="19"/>
        <v>100</v>
      </c>
      <c r="BB8" s="12">
        <f t="shared" si="20"/>
        <v>0</v>
      </c>
      <c r="BC8" s="25"/>
      <c r="BD8" s="25">
        <v>0</v>
      </c>
      <c r="BE8" s="29">
        <v>160</v>
      </c>
      <c r="BG8" s="24"/>
      <c r="BH8" s="24" t="s">
        <v>35</v>
      </c>
      <c r="BI8" s="25">
        <v>0</v>
      </c>
      <c r="BJ8" s="25">
        <v>0</v>
      </c>
      <c r="BK8" s="25">
        <v>0</v>
      </c>
      <c r="BL8" s="25">
        <v>744</v>
      </c>
      <c r="BM8" s="12">
        <f t="shared" si="21"/>
        <v>100</v>
      </c>
      <c r="BN8" s="25">
        <v>0</v>
      </c>
      <c r="BO8" s="12">
        <f t="shared" si="22"/>
        <v>0</v>
      </c>
      <c r="BP8" s="12">
        <v>0</v>
      </c>
      <c r="BQ8" s="12">
        <f t="shared" si="23"/>
        <v>0</v>
      </c>
      <c r="BR8" s="25">
        <v>0</v>
      </c>
      <c r="BS8" s="12">
        <f t="shared" si="24"/>
        <v>0</v>
      </c>
      <c r="BT8" s="12">
        <f t="shared" si="25"/>
        <v>0</v>
      </c>
      <c r="BU8" s="27">
        <f t="shared" si="26"/>
        <v>100</v>
      </c>
      <c r="BV8" s="12">
        <f t="shared" si="27"/>
        <v>0</v>
      </c>
      <c r="BW8" s="25"/>
      <c r="BX8" s="25">
        <v>0</v>
      </c>
      <c r="BY8" s="29">
        <v>160</v>
      </c>
      <c r="CA8" s="24"/>
      <c r="CB8" s="24" t="s">
        <v>35</v>
      </c>
      <c r="CC8" s="25">
        <v>0</v>
      </c>
      <c r="CD8" s="25">
        <v>0</v>
      </c>
      <c r="CE8" s="25">
        <v>0</v>
      </c>
      <c r="CF8" s="25">
        <v>0</v>
      </c>
      <c r="CG8" s="12">
        <f t="shared" si="28"/>
        <v>0</v>
      </c>
      <c r="CH8" s="25">
        <v>720</v>
      </c>
      <c r="CI8" s="12">
        <f t="shared" si="29"/>
        <v>100</v>
      </c>
      <c r="CJ8" s="12">
        <v>0</v>
      </c>
      <c r="CK8" s="12">
        <f t="shared" si="30"/>
        <v>0</v>
      </c>
      <c r="CL8" s="25">
        <v>0</v>
      </c>
      <c r="CM8" s="12">
        <f t="shared" si="31"/>
        <v>0</v>
      </c>
      <c r="CN8" s="12">
        <f t="shared" si="32"/>
        <v>0</v>
      </c>
      <c r="CO8" s="27">
        <f t="shared" si="33"/>
        <v>0</v>
      </c>
      <c r="CP8" s="12">
        <f t="shared" si="34"/>
        <v>0</v>
      </c>
      <c r="CQ8" s="25"/>
      <c r="CR8" s="25">
        <v>0</v>
      </c>
      <c r="CS8" s="29">
        <v>160</v>
      </c>
      <c r="CU8" s="24"/>
      <c r="CV8" s="24" t="s">
        <v>35</v>
      </c>
      <c r="CW8" s="25">
        <v>0</v>
      </c>
      <c r="CX8" s="25">
        <v>0</v>
      </c>
      <c r="CY8" s="25"/>
      <c r="CZ8" s="25">
        <v>0</v>
      </c>
      <c r="DA8" s="12">
        <f t="shared" si="35"/>
        <v>0</v>
      </c>
      <c r="DB8" s="25">
        <v>744</v>
      </c>
      <c r="DC8" s="12">
        <f t="shared" si="36"/>
        <v>100</v>
      </c>
      <c r="DD8" s="12"/>
      <c r="DE8" s="12"/>
      <c r="DF8" s="25">
        <v>0</v>
      </c>
      <c r="DG8" s="12">
        <f t="shared" si="37"/>
        <v>0</v>
      </c>
      <c r="DH8" s="12">
        <f t="shared" si="38"/>
        <v>0</v>
      </c>
      <c r="DI8" s="27">
        <f t="shared" si="39"/>
        <v>0</v>
      </c>
      <c r="DJ8" s="12">
        <f t="shared" si="40"/>
        <v>0</v>
      </c>
      <c r="DK8" s="25"/>
      <c r="DL8" s="25">
        <v>0</v>
      </c>
      <c r="DM8" s="29">
        <v>160</v>
      </c>
      <c r="DO8" s="24"/>
      <c r="DP8" s="24" t="s">
        <v>35</v>
      </c>
      <c r="DQ8" s="25">
        <v>0</v>
      </c>
      <c r="DR8" s="25">
        <v>0</v>
      </c>
      <c r="DS8" s="25"/>
      <c r="DT8" s="25">
        <v>0</v>
      </c>
      <c r="DU8" s="12">
        <f t="shared" si="41"/>
        <v>0</v>
      </c>
      <c r="DV8" s="25">
        <v>744</v>
      </c>
      <c r="DW8" s="12">
        <f t="shared" si="42"/>
        <v>100</v>
      </c>
      <c r="DX8" s="12"/>
      <c r="DY8" s="12"/>
      <c r="DZ8" s="25">
        <v>0</v>
      </c>
      <c r="EA8" s="12">
        <f t="shared" si="43"/>
        <v>0</v>
      </c>
      <c r="EB8" s="12">
        <f t="shared" si="44"/>
        <v>0</v>
      </c>
      <c r="EC8" s="27">
        <f t="shared" si="45"/>
        <v>0</v>
      </c>
      <c r="ED8" s="12">
        <f t="shared" si="46"/>
        <v>0</v>
      </c>
      <c r="EE8" s="25"/>
      <c r="EF8" s="25">
        <v>0</v>
      </c>
      <c r="EG8" s="29">
        <v>160</v>
      </c>
      <c r="EI8" s="24"/>
      <c r="EJ8" s="24" t="s">
        <v>35</v>
      </c>
      <c r="EK8" s="25">
        <v>0</v>
      </c>
      <c r="EL8" s="25">
        <v>0</v>
      </c>
      <c r="EM8" s="25"/>
      <c r="EN8" s="25">
        <v>0</v>
      </c>
      <c r="EO8" s="12">
        <f t="shared" si="47"/>
        <v>0</v>
      </c>
      <c r="EP8" s="25">
        <v>672</v>
      </c>
      <c r="EQ8" s="12">
        <f t="shared" si="48"/>
        <v>100</v>
      </c>
      <c r="ER8" s="12"/>
      <c r="ES8" s="12"/>
      <c r="ET8" s="25">
        <v>0</v>
      </c>
      <c r="EU8" s="12">
        <f t="shared" si="49"/>
        <v>0</v>
      </c>
      <c r="EV8" s="12">
        <f t="shared" si="50"/>
        <v>0</v>
      </c>
      <c r="EW8" s="27">
        <f t="shared" si="51"/>
        <v>0</v>
      </c>
      <c r="EX8" s="12">
        <f t="shared" si="52"/>
        <v>0</v>
      </c>
      <c r="EY8" s="25"/>
      <c r="EZ8" s="25">
        <v>0</v>
      </c>
      <c r="FA8" s="29">
        <v>160</v>
      </c>
      <c r="FC8" s="24"/>
      <c r="FD8" s="24" t="s">
        <v>35</v>
      </c>
      <c r="FE8" s="25">
        <v>0</v>
      </c>
      <c r="FF8" s="25">
        <v>0</v>
      </c>
      <c r="FG8" s="25"/>
      <c r="FH8" s="25">
        <v>0</v>
      </c>
      <c r="FI8" s="12">
        <f t="shared" si="53"/>
        <v>0</v>
      </c>
      <c r="FJ8" s="25">
        <v>744</v>
      </c>
      <c r="FK8" s="12">
        <f t="shared" si="54"/>
        <v>100</v>
      </c>
      <c r="FL8" s="12"/>
      <c r="FM8" s="12"/>
      <c r="FN8" s="25">
        <v>0</v>
      </c>
      <c r="FO8" s="12">
        <f t="shared" si="55"/>
        <v>0</v>
      </c>
      <c r="FP8" s="12">
        <f t="shared" si="56"/>
        <v>0</v>
      </c>
      <c r="FQ8" s="27">
        <f t="shared" si="57"/>
        <v>0</v>
      </c>
      <c r="FR8" s="12">
        <f t="shared" si="58"/>
        <v>0</v>
      </c>
      <c r="FS8" s="25"/>
      <c r="FT8" s="25">
        <v>0</v>
      </c>
      <c r="FU8" s="29">
        <v>160</v>
      </c>
      <c r="FW8" s="24"/>
      <c r="FX8" s="24" t="s">
        <v>35</v>
      </c>
      <c r="FY8" s="25">
        <v>0</v>
      </c>
      <c r="FZ8" s="25">
        <v>0</v>
      </c>
      <c r="GA8" s="25"/>
      <c r="GB8" s="25">
        <v>0</v>
      </c>
      <c r="GC8" s="12">
        <f t="shared" si="59"/>
        <v>0</v>
      </c>
      <c r="GD8" s="25">
        <v>720</v>
      </c>
      <c r="GE8" s="12">
        <f t="shared" si="60"/>
        <v>100</v>
      </c>
      <c r="GF8" s="12"/>
      <c r="GG8" s="12"/>
      <c r="GH8" s="25">
        <v>0</v>
      </c>
      <c r="GI8" s="12">
        <f t="shared" si="61"/>
        <v>0</v>
      </c>
      <c r="GJ8" s="12">
        <f t="shared" si="62"/>
        <v>0</v>
      </c>
      <c r="GK8" s="27">
        <f t="shared" si="63"/>
        <v>0</v>
      </c>
      <c r="GL8" s="12">
        <f t="shared" si="64"/>
        <v>0</v>
      </c>
      <c r="GM8" s="25"/>
      <c r="GN8" s="25">
        <v>0</v>
      </c>
      <c r="GO8" s="29">
        <v>160</v>
      </c>
      <c r="GQ8" s="24"/>
      <c r="GR8" s="24" t="s">
        <v>35</v>
      </c>
      <c r="GS8" s="25">
        <v>323.10000000000002</v>
      </c>
      <c r="GT8" s="25">
        <v>278.3</v>
      </c>
      <c r="GU8" s="119">
        <v>44.8</v>
      </c>
      <c r="GV8" s="25">
        <v>189.5</v>
      </c>
      <c r="GW8" s="12">
        <f t="shared" si="65"/>
        <v>25.47043010752688</v>
      </c>
      <c r="GX8" s="25">
        <v>191.8</v>
      </c>
      <c r="GY8" s="12">
        <f t="shared" si="65"/>
        <v>25.77956989247312</v>
      </c>
      <c r="GZ8" s="119">
        <v>39.6</v>
      </c>
      <c r="HA8" s="12">
        <f t="shared" si="65"/>
        <v>5.3225806451612909</v>
      </c>
      <c r="HB8" s="25">
        <v>0</v>
      </c>
      <c r="HC8" s="12">
        <f t="shared" si="66"/>
        <v>43.427419354838712</v>
      </c>
      <c r="HD8" s="12">
        <f t="shared" si="67"/>
        <v>43.427419354838712</v>
      </c>
      <c r="HE8" s="27">
        <f t="shared" si="68"/>
        <v>40.508764429243264</v>
      </c>
      <c r="HF8" s="12">
        <f t="shared" si="69"/>
        <v>30.005880376344084</v>
      </c>
      <c r="HG8" s="25"/>
      <c r="HH8" s="28">
        <v>35719</v>
      </c>
      <c r="HI8" s="29">
        <v>160</v>
      </c>
      <c r="HK8" s="24"/>
      <c r="HL8" s="24" t="s">
        <v>35</v>
      </c>
      <c r="HM8" s="102">
        <v>704.2</v>
      </c>
      <c r="HN8" s="102">
        <v>704.2</v>
      </c>
      <c r="HO8" s="102">
        <v>0</v>
      </c>
      <c r="HP8" s="102">
        <v>0</v>
      </c>
      <c r="HQ8" s="12">
        <f t="shared" si="70"/>
        <v>0</v>
      </c>
      <c r="HR8" s="102">
        <v>0</v>
      </c>
      <c r="HS8" s="12">
        <f t="shared" si="71"/>
        <v>0</v>
      </c>
      <c r="HT8" s="102">
        <v>15.8</v>
      </c>
      <c r="HU8" s="12">
        <f t="shared" si="71"/>
        <v>2.1944444444444446</v>
      </c>
      <c r="HV8" s="102">
        <v>0</v>
      </c>
      <c r="HW8" s="12">
        <f t="shared" si="72"/>
        <v>97.805555555555557</v>
      </c>
      <c r="HX8" s="12">
        <f t="shared" si="73"/>
        <v>97.805555555555557</v>
      </c>
      <c r="HY8" s="27">
        <f t="shared" si="74"/>
        <v>0</v>
      </c>
      <c r="HZ8" s="12">
        <f t="shared" si="75"/>
        <v>82.8125</v>
      </c>
      <c r="IA8" s="25"/>
      <c r="IB8" s="118">
        <v>95400</v>
      </c>
      <c r="IC8" s="29">
        <v>160</v>
      </c>
    </row>
    <row r="9" spans="1:237" ht="14.4" x14ac:dyDescent="0.3">
      <c r="A9" s="25"/>
      <c r="B9" s="24" t="s">
        <v>36</v>
      </c>
      <c r="C9" s="12">
        <f>[1]DISP_JUL!$C$14</f>
        <v>721</v>
      </c>
      <c r="D9" s="12">
        <f>[1]DISP_JUL!$D$14</f>
        <v>721</v>
      </c>
      <c r="E9" s="12">
        <f>[1]DISP_JUL!$E$14</f>
        <v>0</v>
      </c>
      <c r="F9" s="12">
        <f>[1]DISP_JUL!$F$14</f>
        <v>23</v>
      </c>
      <c r="G9" s="12">
        <f t="shared" si="0"/>
        <v>3.0913978494623655</v>
      </c>
      <c r="H9" s="12">
        <f>[1]DISP_JUL!$G$14</f>
        <v>0</v>
      </c>
      <c r="I9" s="12">
        <f t="shared" si="1"/>
        <v>0</v>
      </c>
      <c r="J9" s="12">
        <f>[1]DISP_JUL!$H$14</f>
        <v>0</v>
      </c>
      <c r="K9" s="12">
        <f t="shared" si="2"/>
        <v>0</v>
      </c>
      <c r="L9" s="25"/>
      <c r="M9" s="25">
        <f t="shared" si="3"/>
        <v>96.908602150537632</v>
      </c>
      <c r="N9" s="12">
        <f t="shared" si="4"/>
        <v>96.908602150537632</v>
      </c>
      <c r="O9" s="27">
        <f t="shared" si="5"/>
        <v>3.0913978494623655</v>
      </c>
      <c r="P9" s="12">
        <f t="shared" si="6"/>
        <v>96.908602150537632</v>
      </c>
      <c r="Q9" s="113">
        <f>[1]DISP_JUL!$M$14</f>
        <v>33816</v>
      </c>
      <c r="R9" s="113">
        <f>[1]DISP_JUL!$O$14</f>
        <v>46.901525658807209</v>
      </c>
      <c r="T9" s="25"/>
      <c r="U9" s="24" t="s">
        <v>36</v>
      </c>
      <c r="V9" s="12">
        <f>$U$4-Y9-AA9-AC9</f>
        <v>0</v>
      </c>
      <c r="W9" s="25">
        <v>0</v>
      </c>
      <c r="X9" s="25">
        <v>0</v>
      </c>
      <c r="Y9" s="25">
        <v>744</v>
      </c>
      <c r="Z9" s="12">
        <f t="shared" si="8"/>
        <v>100</v>
      </c>
      <c r="AA9" s="25">
        <v>0</v>
      </c>
      <c r="AB9" s="12">
        <f t="shared" si="9"/>
        <v>0</v>
      </c>
      <c r="AC9" s="12">
        <v>0</v>
      </c>
      <c r="AD9" s="12">
        <f t="shared" si="9"/>
        <v>0</v>
      </c>
      <c r="AE9" s="25">
        <v>0</v>
      </c>
      <c r="AF9" s="12">
        <f t="shared" si="10"/>
        <v>0</v>
      </c>
      <c r="AG9" s="12">
        <f t="shared" si="11"/>
        <v>0</v>
      </c>
      <c r="AH9" s="27">
        <f t="shared" si="12"/>
        <v>100</v>
      </c>
      <c r="AI9" s="12">
        <f t="shared" si="13"/>
        <v>0</v>
      </c>
      <c r="AJ9" s="25">
        <v>0</v>
      </c>
      <c r="AK9" s="29">
        <v>60</v>
      </c>
      <c r="AM9" s="25"/>
      <c r="AN9" s="24" t="s">
        <v>36</v>
      </c>
      <c r="AO9" s="25">
        <v>0</v>
      </c>
      <c r="AP9" s="25">
        <v>0</v>
      </c>
      <c r="AQ9" s="25">
        <v>0</v>
      </c>
      <c r="AR9" s="25">
        <v>720</v>
      </c>
      <c r="AS9" s="12">
        <f t="shared" si="14"/>
        <v>100</v>
      </c>
      <c r="AT9" s="25">
        <v>0</v>
      </c>
      <c r="AU9" s="12">
        <f t="shared" si="15"/>
        <v>0</v>
      </c>
      <c r="AV9" s="12">
        <v>0</v>
      </c>
      <c r="AW9" s="12">
        <f t="shared" si="16"/>
        <v>0</v>
      </c>
      <c r="AX9" s="25">
        <v>0</v>
      </c>
      <c r="AY9" s="12">
        <f t="shared" si="17"/>
        <v>0</v>
      </c>
      <c r="AZ9" s="12">
        <f t="shared" si="18"/>
        <v>0</v>
      </c>
      <c r="BA9" s="27">
        <f t="shared" si="19"/>
        <v>100</v>
      </c>
      <c r="BB9" s="12">
        <f t="shared" si="20"/>
        <v>0</v>
      </c>
      <c r="BC9" s="25"/>
      <c r="BD9" s="25">
        <v>0</v>
      </c>
      <c r="BE9" s="29">
        <v>60</v>
      </c>
      <c r="BG9" s="25"/>
      <c r="BH9" s="24" t="s">
        <v>36</v>
      </c>
      <c r="BI9" s="25">
        <v>0</v>
      </c>
      <c r="BJ9" s="25">
        <v>0</v>
      </c>
      <c r="BK9" s="25">
        <v>0</v>
      </c>
      <c r="BL9" s="25">
        <v>744</v>
      </c>
      <c r="BM9" s="12">
        <f t="shared" si="21"/>
        <v>100</v>
      </c>
      <c r="BN9" s="25">
        <v>0</v>
      </c>
      <c r="BO9" s="12">
        <f t="shared" si="22"/>
        <v>0</v>
      </c>
      <c r="BP9" s="12">
        <v>0</v>
      </c>
      <c r="BQ9" s="12">
        <f t="shared" si="23"/>
        <v>0</v>
      </c>
      <c r="BR9" s="25">
        <v>0</v>
      </c>
      <c r="BS9" s="12">
        <f t="shared" si="24"/>
        <v>0</v>
      </c>
      <c r="BT9" s="12">
        <f t="shared" si="25"/>
        <v>0</v>
      </c>
      <c r="BU9" s="27">
        <f t="shared" si="26"/>
        <v>100</v>
      </c>
      <c r="BV9" s="12">
        <f t="shared" si="27"/>
        <v>0</v>
      </c>
      <c r="BW9" s="25"/>
      <c r="BX9" s="25">
        <v>0</v>
      </c>
      <c r="BY9" s="29">
        <v>60</v>
      </c>
      <c r="CA9" s="25"/>
      <c r="CB9" s="24" t="s">
        <v>36</v>
      </c>
      <c r="CC9" s="25">
        <v>0</v>
      </c>
      <c r="CD9" s="25">
        <v>0</v>
      </c>
      <c r="CE9" s="25">
        <v>0</v>
      </c>
      <c r="CF9" s="25">
        <v>0</v>
      </c>
      <c r="CG9" s="12">
        <f t="shared" si="28"/>
        <v>0</v>
      </c>
      <c r="CH9" s="25">
        <v>720</v>
      </c>
      <c r="CI9" s="12">
        <f t="shared" si="29"/>
        <v>100</v>
      </c>
      <c r="CJ9" s="12">
        <v>0</v>
      </c>
      <c r="CK9" s="12">
        <f t="shared" si="30"/>
        <v>0</v>
      </c>
      <c r="CL9" s="25">
        <v>0</v>
      </c>
      <c r="CM9" s="12">
        <f t="shared" si="31"/>
        <v>0</v>
      </c>
      <c r="CN9" s="12">
        <f t="shared" si="32"/>
        <v>0</v>
      </c>
      <c r="CO9" s="27">
        <f t="shared" si="33"/>
        <v>0</v>
      </c>
      <c r="CP9" s="12">
        <f t="shared" si="34"/>
        <v>0</v>
      </c>
      <c r="CQ9" s="25"/>
      <c r="CR9" s="25">
        <v>0</v>
      </c>
      <c r="CS9" s="29">
        <v>60</v>
      </c>
      <c r="CU9" s="25"/>
      <c r="CV9" s="24" t="s">
        <v>36</v>
      </c>
      <c r="CW9" s="25">
        <v>0</v>
      </c>
      <c r="CX9" s="25">
        <v>0</v>
      </c>
      <c r="CY9" s="25"/>
      <c r="CZ9" s="25">
        <v>0</v>
      </c>
      <c r="DA9" s="12">
        <f t="shared" si="35"/>
        <v>0</v>
      </c>
      <c r="DB9" s="25">
        <v>744</v>
      </c>
      <c r="DC9" s="12">
        <f t="shared" si="36"/>
        <v>100</v>
      </c>
      <c r="DD9" s="12"/>
      <c r="DE9" s="12"/>
      <c r="DF9" s="25">
        <v>0</v>
      </c>
      <c r="DG9" s="12">
        <f t="shared" si="37"/>
        <v>0</v>
      </c>
      <c r="DH9" s="12">
        <f t="shared" si="38"/>
        <v>0</v>
      </c>
      <c r="DI9" s="27">
        <f t="shared" si="39"/>
        <v>0</v>
      </c>
      <c r="DJ9" s="12">
        <f t="shared" si="40"/>
        <v>0</v>
      </c>
      <c r="DK9" s="25"/>
      <c r="DL9" s="25">
        <v>0</v>
      </c>
      <c r="DM9" s="29">
        <v>60</v>
      </c>
      <c r="DO9" s="25"/>
      <c r="DP9" s="24" t="s">
        <v>36</v>
      </c>
      <c r="DQ9" s="25">
        <v>0</v>
      </c>
      <c r="DR9" s="25">
        <v>0</v>
      </c>
      <c r="DS9" s="25"/>
      <c r="DT9" s="25">
        <v>0</v>
      </c>
      <c r="DU9" s="12">
        <f t="shared" si="41"/>
        <v>0</v>
      </c>
      <c r="DV9" s="25">
        <v>744</v>
      </c>
      <c r="DW9" s="12">
        <f t="shared" si="42"/>
        <v>100</v>
      </c>
      <c r="DX9" s="12"/>
      <c r="DY9" s="12"/>
      <c r="DZ9" s="25">
        <v>0</v>
      </c>
      <c r="EA9" s="12">
        <f t="shared" si="43"/>
        <v>0</v>
      </c>
      <c r="EB9" s="12">
        <f t="shared" si="44"/>
        <v>0</v>
      </c>
      <c r="EC9" s="27">
        <f t="shared" si="45"/>
        <v>0</v>
      </c>
      <c r="ED9" s="12">
        <f t="shared" si="46"/>
        <v>0</v>
      </c>
      <c r="EE9" s="25"/>
      <c r="EF9" s="25">
        <v>0</v>
      </c>
      <c r="EG9" s="29">
        <v>60</v>
      </c>
      <c r="EI9" s="25"/>
      <c r="EJ9" s="24" t="s">
        <v>36</v>
      </c>
      <c r="EK9" s="25">
        <v>0</v>
      </c>
      <c r="EL9" s="25">
        <v>0</v>
      </c>
      <c r="EM9" s="25"/>
      <c r="EN9" s="25">
        <v>0</v>
      </c>
      <c r="EO9" s="12">
        <f t="shared" si="47"/>
        <v>0</v>
      </c>
      <c r="EP9" s="25">
        <v>672</v>
      </c>
      <c r="EQ9" s="12">
        <f t="shared" si="48"/>
        <v>100</v>
      </c>
      <c r="ER9" s="12"/>
      <c r="ES9" s="12"/>
      <c r="ET9" s="25">
        <v>0</v>
      </c>
      <c r="EU9" s="12">
        <f t="shared" si="49"/>
        <v>0</v>
      </c>
      <c r="EV9" s="12">
        <f t="shared" si="50"/>
        <v>0</v>
      </c>
      <c r="EW9" s="27">
        <f t="shared" si="51"/>
        <v>0</v>
      </c>
      <c r="EX9" s="12">
        <f t="shared" si="52"/>
        <v>0</v>
      </c>
      <c r="EY9" s="25"/>
      <c r="EZ9" s="25">
        <v>0</v>
      </c>
      <c r="FA9" s="29">
        <v>60</v>
      </c>
      <c r="FC9" s="25"/>
      <c r="FD9" s="24" t="s">
        <v>36</v>
      </c>
      <c r="FE9" s="25">
        <v>0</v>
      </c>
      <c r="FF9" s="25">
        <v>0</v>
      </c>
      <c r="FG9" s="25"/>
      <c r="FH9" s="25">
        <v>0</v>
      </c>
      <c r="FI9" s="12">
        <f t="shared" si="53"/>
        <v>0</v>
      </c>
      <c r="FJ9" s="25">
        <v>744</v>
      </c>
      <c r="FK9" s="12">
        <f t="shared" si="54"/>
        <v>100</v>
      </c>
      <c r="FL9" s="12"/>
      <c r="FM9" s="12"/>
      <c r="FN9" s="25">
        <v>0</v>
      </c>
      <c r="FO9" s="12">
        <f t="shared" si="55"/>
        <v>0</v>
      </c>
      <c r="FP9" s="12">
        <f t="shared" si="56"/>
        <v>0</v>
      </c>
      <c r="FQ9" s="27">
        <f t="shared" si="57"/>
        <v>0</v>
      </c>
      <c r="FR9" s="12">
        <f t="shared" si="58"/>
        <v>0</v>
      </c>
      <c r="FS9" s="25"/>
      <c r="FT9" s="25">
        <v>0</v>
      </c>
      <c r="FU9" s="29">
        <v>60</v>
      </c>
      <c r="FW9" s="25"/>
      <c r="FX9" s="24" t="s">
        <v>36</v>
      </c>
      <c r="FY9" s="25">
        <v>0</v>
      </c>
      <c r="FZ9" s="25">
        <v>0</v>
      </c>
      <c r="GA9" s="25"/>
      <c r="GB9" s="25">
        <v>0</v>
      </c>
      <c r="GC9" s="12">
        <f t="shared" si="59"/>
        <v>0</v>
      </c>
      <c r="GD9" s="25">
        <v>720</v>
      </c>
      <c r="GE9" s="12">
        <f t="shared" si="60"/>
        <v>100</v>
      </c>
      <c r="GF9" s="12"/>
      <c r="GG9" s="12"/>
      <c r="GH9" s="25">
        <v>0</v>
      </c>
      <c r="GI9" s="12">
        <f t="shared" si="61"/>
        <v>0</v>
      </c>
      <c r="GJ9" s="12">
        <f t="shared" si="62"/>
        <v>0</v>
      </c>
      <c r="GK9" s="27">
        <f t="shared" si="63"/>
        <v>0</v>
      </c>
      <c r="GL9" s="12">
        <f t="shared" si="64"/>
        <v>0</v>
      </c>
      <c r="GM9" s="25"/>
      <c r="GN9" s="25">
        <v>0</v>
      </c>
      <c r="GO9" s="29">
        <v>60</v>
      </c>
      <c r="GQ9" s="25"/>
      <c r="GR9" s="24" t="s">
        <v>36</v>
      </c>
      <c r="GS9" s="25">
        <v>0</v>
      </c>
      <c r="GT9" s="25">
        <v>0</v>
      </c>
      <c r="GU9" s="119">
        <v>0</v>
      </c>
      <c r="GV9" s="25">
        <v>0</v>
      </c>
      <c r="GW9" s="12">
        <f t="shared" si="65"/>
        <v>0</v>
      </c>
      <c r="GX9" s="25">
        <v>744</v>
      </c>
      <c r="GY9" s="12">
        <f t="shared" si="65"/>
        <v>100</v>
      </c>
      <c r="GZ9" s="119">
        <v>0</v>
      </c>
      <c r="HA9" s="12">
        <f t="shared" si="65"/>
        <v>0</v>
      </c>
      <c r="HB9" s="25">
        <v>0</v>
      </c>
      <c r="HC9" s="12">
        <f t="shared" si="66"/>
        <v>0</v>
      </c>
      <c r="HD9" s="12">
        <f t="shared" si="67"/>
        <v>0</v>
      </c>
      <c r="HE9" s="27">
        <f t="shared" si="68"/>
        <v>0</v>
      </c>
      <c r="HF9" s="12">
        <f t="shared" si="69"/>
        <v>0</v>
      </c>
      <c r="HG9" s="25"/>
      <c r="HH9" s="25">
        <v>0</v>
      </c>
      <c r="HI9" s="29">
        <v>60</v>
      </c>
      <c r="HK9" s="25"/>
      <c r="HL9" s="24" t="s">
        <v>36</v>
      </c>
      <c r="HM9" s="102">
        <v>0</v>
      </c>
      <c r="HN9" s="102">
        <v>0</v>
      </c>
      <c r="HO9" s="102">
        <v>0</v>
      </c>
      <c r="HP9" s="102">
        <v>0</v>
      </c>
      <c r="HQ9" s="12">
        <f t="shared" si="70"/>
        <v>0</v>
      </c>
      <c r="HR9" s="102">
        <v>720</v>
      </c>
      <c r="HS9" s="12">
        <f t="shared" si="71"/>
        <v>100</v>
      </c>
      <c r="HT9" s="102">
        <v>0</v>
      </c>
      <c r="HU9" s="12">
        <f t="shared" si="71"/>
        <v>0</v>
      </c>
      <c r="HV9" s="102">
        <v>0</v>
      </c>
      <c r="HW9" s="12">
        <f t="shared" si="72"/>
        <v>0</v>
      </c>
      <c r="HX9" s="12">
        <f t="shared" si="73"/>
        <v>0</v>
      </c>
      <c r="HY9" s="27">
        <f t="shared" si="74"/>
        <v>0</v>
      </c>
      <c r="HZ9" s="12">
        <f t="shared" si="75"/>
        <v>0</v>
      </c>
      <c r="IA9" s="25"/>
      <c r="IB9" s="118">
        <v>0</v>
      </c>
      <c r="IC9" s="29">
        <v>60</v>
      </c>
    </row>
    <row r="10" spans="1:237" ht="14.4" x14ac:dyDescent="0.3">
      <c r="A10" s="25"/>
      <c r="B10" s="24">
        <v>7</v>
      </c>
      <c r="C10" s="12">
        <f>[1]DISP_JUL!$C$16</f>
        <v>0</v>
      </c>
      <c r="D10" s="12">
        <f>[1]DISP_JUL!$D$16</f>
        <v>0</v>
      </c>
      <c r="E10" s="12">
        <f>[1]DISP_JUL!$E$16</f>
        <v>0</v>
      </c>
      <c r="F10" s="12">
        <f>[1]DISP_JUL!$F$16</f>
        <v>0</v>
      </c>
      <c r="G10" s="12">
        <f t="shared" si="0"/>
        <v>0</v>
      </c>
      <c r="H10" s="12">
        <f>[1]DISP_JUL!$G$16</f>
        <v>744</v>
      </c>
      <c r="I10" s="12">
        <f t="shared" si="1"/>
        <v>100</v>
      </c>
      <c r="J10" s="12">
        <f>[1]DISP_JUL!$H$16</f>
        <v>0</v>
      </c>
      <c r="K10" s="12">
        <f t="shared" si="2"/>
        <v>0</v>
      </c>
      <c r="L10" s="25"/>
      <c r="M10" s="12">
        <f t="shared" si="3"/>
        <v>0</v>
      </c>
      <c r="N10" s="12">
        <f t="shared" si="4"/>
        <v>0</v>
      </c>
      <c r="O10" s="27">
        <f t="shared" si="5"/>
        <v>0</v>
      </c>
      <c r="P10" s="12">
        <f>IFERROR((Q10/($B$4*R10))*100, 0)</f>
        <v>0</v>
      </c>
      <c r="Q10" s="113">
        <f>[1]DISP_JUL!$M$16</f>
        <v>0</v>
      </c>
      <c r="R10" s="113">
        <f>[1]DISP_JUL!$O$16</f>
        <v>0</v>
      </c>
      <c r="T10" s="25"/>
      <c r="U10" s="24">
        <v>7</v>
      </c>
      <c r="V10" s="12">
        <f t="shared" si="7"/>
        <v>701.3</v>
      </c>
      <c r="W10" s="25">
        <v>701.3</v>
      </c>
      <c r="X10" s="25">
        <v>0</v>
      </c>
      <c r="Y10" s="25">
        <v>42.7</v>
      </c>
      <c r="Z10" s="12">
        <f t="shared" si="8"/>
        <v>5.739247311827957</v>
      </c>
      <c r="AA10" s="25">
        <v>0</v>
      </c>
      <c r="AB10" s="12">
        <f t="shared" si="9"/>
        <v>0</v>
      </c>
      <c r="AC10" s="12">
        <v>0</v>
      </c>
      <c r="AD10" s="12">
        <f t="shared" si="9"/>
        <v>0</v>
      </c>
      <c r="AE10" s="25">
        <v>16</v>
      </c>
      <c r="AF10" s="12">
        <f t="shared" si="10"/>
        <v>94.260752688172033</v>
      </c>
      <c r="AG10" s="12">
        <f t="shared" si="11"/>
        <v>92.11021505376344</v>
      </c>
      <c r="AH10" s="27">
        <f t="shared" si="12"/>
        <v>7.8897849462365599</v>
      </c>
      <c r="AI10" s="12">
        <f t="shared" si="13"/>
        <v>69.833333333333343</v>
      </c>
      <c r="AJ10" s="28">
        <v>51956</v>
      </c>
      <c r="AK10" s="29">
        <v>100</v>
      </c>
      <c r="AM10" s="25"/>
      <c r="AN10" s="24">
        <v>7</v>
      </c>
      <c r="AO10" s="25">
        <v>717</v>
      </c>
      <c r="AP10" s="25">
        <v>717</v>
      </c>
      <c r="AQ10" s="25">
        <v>0</v>
      </c>
      <c r="AR10" s="25">
        <v>3</v>
      </c>
      <c r="AS10" s="12">
        <f t="shared" si="14"/>
        <v>0.41666666666666669</v>
      </c>
      <c r="AT10" s="25">
        <v>0</v>
      </c>
      <c r="AU10" s="12">
        <f t="shared" si="15"/>
        <v>0</v>
      </c>
      <c r="AV10" s="12">
        <v>0</v>
      </c>
      <c r="AW10" s="12">
        <f t="shared" si="16"/>
        <v>0</v>
      </c>
      <c r="AX10" s="25">
        <v>32</v>
      </c>
      <c r="AY10" s="12">
        <f t="shared" si="17"/>
        <v>99.583333333333329</v>
      </c>
      <c r="AZ10" s="12">
        <f t="shared" si="18"/>
        <v>95.138888888888886</v>
      </c>
      <c r="BA10" s="27">
        <f t="shared" si="19"/>
        <v>4.8611111111111116</v>
      </c>
      <c r="BB10" s="12">
        <f t="shared" si="20"/>
        <v>77.334722222222211</v>
      </c>
      <c r="BC10" s="25"/>
      <c r="BD10" s="28">
        <v>55681</v>
      </c>
      <c r="BE10" s="29">
        <v>100</v>
      </c>
      <c r="BG10" s="25"/>
      <c r="BH10" s="24">
        <v>7</v>
      </c>
      <c r="BI10" s="25">
        <v>29.7</v>
      </c>
      <c r="BJ10" s="25">
        <v>29.7</v>
      </c>
      <c r="BK10" s="25">
        <v>0</v>
      </c>
      <c r="BL10" s="25">
        <v>714.3</v>
      </c>
      <c r="BM10" s="12">
        <f t="shared" si="21"/>
        <v>96.008064516129025</v>
      </c>
      <c r="BN10" s="25">
        <v>0</v>
      </c>
      <c r="BO10" s="12">
        <f t="shared" si="22"/>
        <v>0</v>
      </c>
      <c r="BP10" s="12">
        <v>0</v>
      </c>
      <c r="BQ10" s="12">
        <f t="shared" si="23"/>
        <v>0</v>
      </c>
      <c r="BR10" s="25">
        <v>0</v>
      </c>
      <c r="BS10" s="12">
        <f t="shared" si="24"/>
        <v>3.9919354838709675</v>
      </c>
      <c r="BT10" s="12">
        <f t="shared" si="25"/>
        <v>3.9919354838709675</v>
      </c>
      <c r="BU10" s="27">
        <f t="shared" si="26"/>
        <v>96.008064516129025</v>
      </c>
      <c r="BV10" s="12">
        <f t="shared" si="27"/>
        <v>2.76747311827957</v>
      </c>
      <c r="BW10" s="25"/>
      <c r="BX10" s="28">
        <v>2059</v>
      </c>
      <c r="BY10" s="29">
        <v>100</v>
      </c>
      <c r="CA10" s="25"/>
      <c r="CB10" s="24">
        <v>7</v>
      </c>
      <c r="CC10" s="25">
        <v>0</v>
      </c>
      <c r="CD10" s="25">
        <v>0</v>
      </c>
      <c r="CE10" s="25">
        <v>0</v>
      </c>
      <c r="CF10" s="25">
        <v>360</v>
      </c>
      <c r="CG10" s="12">
        <f t="shared" si="28"/>
        <v>50</v>
      </c>
      <c r="CH10" s="25">
        <v>0</v>
      </c>
      <c r="CI10" s="12">
        <f t="shared" si="29"/>
        <v>0</v>
      </c>
      <c r="CJ10" s="12">
        <v>360</v>
      </c>
      <c r="CK10" s="12">
        <f t="shared" si="30"/>
        <v>50</v>
      </c>
      <c r="CL10" s="25">
        <v>0</v>
      </c>
      <c r="CM10" s="12">
        <f t="shared" si="31"/>
        <v>0</v>
      </c>
      <c r="CN10" s="12">
        <f t="shared" si="32"/>
        <v>0</v>
      </c>
      <c r="CO10" s="27">
        <f t="shared" si="33"/>
        <v>100</v>
      </c>
      <c r="CP10" s="12">
        <f t="shared" si="34"/>
        <v>0</v>
      </c>
      <c r="CQ10" s="25"/>
      <c r="CR10" s="25">
        <v>0</v>
      </c>
      <c r="CS10" s="29">
        <v>100</v>
      </c>
      <c r="CU10" s="25"/>
      <c r="CV10" s="24">
        <v>7</v>
      </c>
      <c r="CW10" s="25">
        <v>0</v>
      </c>
      <c r="CX10" s="25">
        <v>0</v>
      </c>
      <c r="CY10" s="25"/>
      <c r="CZ10" s="25">
        <v>0</v>
      </c>
      <c r="DA10" s="12">
        <f t="shared" si="35"/>
        <v>0</v>
      </c>
      <c r="DB10" s="25">
        <v>744</v>
      </c>
      <c r="DC10" s="12">
        <f t="shared" si="36"/>
        <v>100</v>
      </c>
      <c r="DD10" s="12"/>
      <c r="DE10" s="12"/>
      <c r="DF10" s="25">
        <v>0</v>
      </c>
      <c r="DG10" s="12">
        <f t="shared" si="37"/>
        <v>0</v>
      </c>
      <c r="DH10" s="12">
        <f t="shared" si="38"/>
        <v>0</v>
      </c>
      <c r="DI10" s="27">
        <f t="shared" si="39"/>
        <v>0</v>
      </c>
      <c r="DJ10" s="12">
        <f t="shared" si="40"/>
        <v>0</v>
      </c>
      <c r="DK10" s="25"/>
      <c r="DL10" s="25">
        <v>0</v>
      </c>
      <c r="DM10" s="29">
        <v>100</v>
      </c>
      <c r="DO10" s="25"/>
      <c r="DP10" s="24">
        <v>7</v>
      </c>
      <c r="DQ10" s="25">
        <v>0</v>
      </c>
      <c r="DR10" s="25">
        <v>0</v>
      </c>
      <c r="DS10" s="25"/>
      <c r="DT10" s="25">
        <v>0</v>
      </c>
      <c r="DU10" s="12">
        <f t="shared" si="41"/>
        <v>0</v>
      </c>
      <c r="DV10" s="25">
        <v>744</v>
      </c>
      <c r="DW10" s="12">
        <f t="shared" si="42"/>
        <v>100</v>
      </c>
      <c r="DX10" s="12"/>
      <c r="DY10" s="12"/>
      <c r="DZ10" s="25">
        <v>0</v>
      </c>
      <c r="EA10" s="12">
        <f t="shared" si="43"/>
        <v>0</v>
      </c>
      <c r="EB10" s="12">
        <f t="shared" si="44"/>
        <v>0</v>
      </c>
      <c r="EC10" s="27">
        <f t="shared" si="45"/>
        <v>0</v>
      </c>
      <c r="ED10" s="12">
        <f t="shared" si="46"/>
        <v>0</v>
      </c>
      <c r="EE10" s="25"/>
      <c r="EF10" s="25">
        <v>0</v>
      </c>
      <c r="EG10" s="29">
        <v>100</v>
      </c>
      <c r="EI10" s="25"/>
      <c r="EJ10" s="24">
        <v>7</v>
      </c>
      <c r="EK10" s="25">
        <v>0</v>
      </c>
      <c r="EL10" s="25">
        <v>0</v>
      </c>
      <c r="EM10" s="25"/>
      <c r="EN10" s="25">
        <v>0</v>
      </c>
      <c r="EO10" s="12">
        <f t="shared" si="47"/>
        <v>0</v>
      </c>
      <c r="EP10" s="25">
        <v>672</v>
      </c>
      <c r="EQ10" s="12">
        <f t="shared" si="48"/>
        <v>100</v>
      </c>
      <c r="ER10" s="12"/>
      <c r="ES10" s="12"/>
      <c r="ET10" s="25">
        <v>0</v>
      </c>
      <c r="EU10" s="12">
        <f t="shared" si="49"/>
        <v>0</v>
      </c>
      <c r="EV10" s="12">
        <f t="shared" si="50"/>
        <v>0</v>
      </c>
      <c r="EW10" s="27">
        <f t="shared" si="51"/>
        <v>0</v>
      </c>
      <c r="EX10" s="12">
        <f t="shared" si="52"/>
        <v>0</v>
      </c>
      <c r="EY10" s="25"/>
      <c r="EZ10" s="25">
        <v>0</v>
      </c>
      <c r="FA10" s="29">
        <v>100</v>
      </c>
      <c r="FC10" s="25"/>
      <c r="FD10" s="24">
        <v>7</v>
      </c>
      <c r="FE10" s="25">
        <v>0</v>
      </c>
      <c r="FF10" s="25">
        <v>0</v>
      </c>
      <c r="FG10" s="25"/>
      <c r="FH10" s="25">
        <v>0</v>
      </c>
      <c r="FI10" s="12">
        <f t="shared" si="53"/>
        <v>0</v>
      </c>
      <c r="FJ10" s="25">
        <v>744</v>
      </c>
      <c r="FK10" s="12">
        <f t="shared" si="54"/>
        <v>100</v>
      </c>
      <c r="FL10" s="12"/>
      <c r="FM10" s="12"/>
      <c r="FN10" s="25">
        <v>0</v>
      </c>
      <c r="FO10" s="12">
        <f t="shared" si="55"/>
        <v>0</v>
      </c>
      <c r="FP10" s="12">
        <f t="shared" si="56"/>
        <v>0</v>
      </c>
      <c r="FQ10" s="27">
        <f t="shared" si="57"/>
        <v>0</v>
      </c>
      <c r="FR10" s="12">
        <f t="shared" si="58"/>
        <v>0</v>
      </c>
      <c r="FS10" s="25"/>
      <c r="FT10" s="25">
        <v>0</v>
      </c>
      <c r="FU10" s="29">
        <v>100</v>
      </c>
      <c r="FW10" s="25"/>
      <c r="FX10" s="24">
        <v>7</v>
      </c>
      <c r="FY10" s="25">
        <v>0</v>
      </c>
      <c r="FZ10" s="25">
        <v>0</v>
      </c>
      <c r="GA10" s="25"/>
      <c r="GB10" s="25">
        <v>0</v>
      </c>
      <c r="GC10" s="12">
        <f t="shared" si="59"/>
        <v>0</v>
      </c>
      <c r="GD10" s="25">
        <v>720</v>
      </c>
      <c r="GE10" s="12">
        <f t="shared" si="60"/>
        <v>100</v>
      </c>
      <c r="GF10" s="12"/>
      <c r="GG10" s="12"/>
      <c r="GH10" s="25">
        <v>0</v>
      </c>
      <c r="GI10" s="12">
        <f t="shared" si="61"/>
        <v>0</v>
      </c>
      <c r="GJ10" s="12">
        <f t="shared" si="62"/>
        <v>0</v>
      </c>
      <c r="GK10" s="27">
        <f t="shared" si="63"/>
        <v>0</v>
      </c>
      <c r="GL10" s="12">
        <f t="shared" si="64"/>
        <v>0</v>
      </c>
      <c r="GM10" s="25"/>
      <c r="GN10" s="25">
        <v>0</v>
      </c>
      <c r="GO10" s="29">
        <v>100</v>
      </c>
      <c r="GQ10" s="25"/>
      <c r="GR10" s="24">
        <v>7</v>
      </c>
      <c r="GS10" s="25">
        <v>0</v>
      </c>
      <c r="GT10" s="25">
        <v>0</v>
      </c>
      <c r="GU10" s="119">
        <v>0</v>
      </c>
      <c r="GV10" s="25">
        <v>0</v>
      </c>
      <c r="GW10" s="12">
        <f t="shared" si="65"/>
        <v>0</v>
      </c>
      <c r="GX10" s="25">
        <v>744</v>
      </c>
      <c r="GY10" s="12">
        <f t="shared" si="65"/>
        <v>100</v>
      </c>
      <c r="GZ10" s="119">
        <v>0</v>
      </c>
      <c r="HA10" s="12">
        <f t="shared" si="65"/>
        <v>0</v>
      </c>
      <c r="HB10" s="25">
        <v>0</v>
      </c>
      <c r="HC10" s="12">
        <f t="shared" si="66"/>
        <v>0</v>
      </c>
      <c r="HD10" s="12">
        <f t="shared" si="67"/>
        <v>0</v>
      </c>
      <c r="HE10" s="27">
        <f t="shared" si="68"/>
        <v>0</v>
      </c>
      <c r="HF10" s="12">
        <f t="shared" si="69"/>
        <v>0</v>
      </c>
      <c r="HG10" s="25"/>
      <c r="HH10" s="25">
        <v>0</v>
      </c>
      <c r="HI10" s="29">
        <v>100</v>
      </c>
      <c r="HK10" s="25"/>
      <c r="HL10" s="24">
        <v>7</v>
      </c>
      <c r="HM10" s="102">
        <v>0</v>
      </c>
      <c r="HN10" s="102">
        <v>0</v>
      </c>
      <c r="HO10" s="102">
        <v>0</v>
      </c>
      <c r="HP10" s="102">
        <v>0</v>
      </c>
      <c r="HQ10" s="12">
        <f t="shared" si="70"/>
        <v>0</v>
      </c>
      <c r="HR10" s="102">
        <v>720</v>
      </c>
      <c r="HS10" s="12">
        <f t="shared" si="71"/>
        <v>100</v>
      </c>
      <c r="HT10" s="102">
        <v>0</v>
      </c>
      <c r="HU10" s="12">
        <f t="shared" si="71"/>
        <v>0</v>
      </c>
      <c r="HV10" s="102">
        <v>0</v>
      </c>
      <c r="HW10" s="12">
        <f t="shared" si="72"/>
        <v>0</v>
      </c>
      <c r="HX10" s="12">
        <f t="shared" si="73"/>
        <v>0</v>
      </c>
      <c r="HY10" s="27">
        <f t="shared" si="74"/>
        <v>0</v>
      </c>
      <c r="HZ10" s="12">
        <f t="shared" si="75"/>
        <v>0</v>
      </c>
      <c r="IA10" s="25"/>
      <c r="IB10" s="118">
        <v>0</v>
      </c>
      <c r="IC10" s="29">
        <v>100</v>
      </c>
    </row>
    <row r="11" spans="1:237" ht="14.4" x14ac:dyDescent="0.3">
      <c r="A11" s="24"/>
      <c r="B11" s="24">
        <v>9</v>
      </c>
      <c r="C11" s="12">
        <f>[1]DISP_JUL!$C$20</f>
        <v>744</v>
      </c>
      <c r="D11" s="12">
        <f>[1]DISP_JUL!$D$20</f>
        <v>744</v>
      </c>
      <c r="E11" s="12">
        <f>[1]DISP_JUL!$E$20</f>
        <v>0</v>
      </c>
      <c r="F11" s="12">
        <f>[1]DISP_JUL!$F$20</f>
        <v>0</v>
      </c>
      <c r="G11" s="12">
        <f t="shared" si="0"/>
        <v>0</v>
      </c>
      <c r="H11" s="12">
        <f>[1]DISP_JUL!$G$20</f>
        <v>0</v>
      </c>
      <c r="I11" s="12">
        <f t="shared" si="1"/>
        <v>0</v>
      </c>
      <c r="J11" s="12">
        <f>[1]DISP_JUL!$H$20</f>
        <v>0</v>
      </c>
      <c r="K11" s="12">
        <f t="shared" si="2"/>
        <v>0</v>
      </c>
      <c r="L11" s="25"/>
      <c r="M11" s="12">
        <f t="shared" si="3"/>
        <v>100</v>
      </c>
      <c r="N11" s="12">
        <f t="shared" si="4"/>
        <v>100</v>
      </c>
      <c r="O11" s="27">
        <f t="shared" si="5"/>
        <v>0</v>
      </c>
      <c r="P11" s="12">
        <f t="shared" si="6"/>
        <v>100</v>
      </c>
      <c r="Q11" s="113">
        <f>[1]DISP_JUL!$M$20</f>
        <v>62845</v>
      </c>
      <c r="R11" s="113">
        <f>[1]DISP_JUL!$O$20</f>
        <v>84.469086021505376</v>
      </c>
      <c r="T11" s="24"/>
      <c r="U11" s="24">
        <v>9</v>
      </c>
      <c r="V11" s="12">
        <f t="shared" si="7"/>
        <v>710.6</v>
      </c>
      <c r="W11" s="25">
        <v>710.6</v>
      </c>
      <c r="X11" s="25">
        <v>0</v>
      </c>
      <c r="Y11" s="25">
        <v>33.4</v>
      </c>
      <c r="Z11" s="12">
        <f t="shared" si="8"/>
        <v>4.489247311827957</v>
      </c>
      <c r="AA11" s="25">
        <v>0</v>
      </c>
      <c r="AB11" s="12">
        <f t="shared" si="9"/>
        <v>0</v>
      </c>
      <c r="AC11" s="12">
        <v>0</v>
      </c>
      <c r="AD11" s="12">
        <f t="shared" si="9"/>
        <v>0</v>
      </c>
      <c r="AE11" s="25">
        <v>0</v>
      </c>
      <c r="AF11" s="12">
        <f t="shared" si="10"/>
        <v>95.510752688172047</v>
      </c>
      <c r="AG11" s="12">
        <f t="shared" si="11"/>
        <v>95.510752688172047</v>
      </c>
      <c r="AH11" s="27">
        <f t="shared" si="12"/>
        <v>4.489247311827957</v>
      </c>
      <c r="AI11" s="12">
        <f t="shared" si="13"/>
        <v>71.052419354838719</v>
      </c>
      <c r="AJ11" s="28">
        <v>52863</v>
      </c>
      <c r="AK11" s="29">
        <v>100</v>
      </c>
      <c r="AM11" s="24"/>
      <c r="AN11" s="24">
        <v>9</v>
      </c>
      <c r="AO11" s="25">
        <v>643.70000000000005</v>
      </c>
      <c r="AP11" s="25">
        <v>643.70000000000005</v>
      </c>
      <c r="AQ11" s="25">
        <v>0</v>
      </c>
      <c r="AR11" s="25">
        <v>4.7</v>
      </c>
      <c r="AS11" s="12">
        <f t="shared" si="14"/>
        <v>0.65277777777777779</v>
      </c>
      <c r="AT11" s="25">
        <v>71.599999999999994</v>
      </c>
      <c r="AU11" s="12">
        <f t="shared" si="15"/>
        <v>9.9444444444444429</v>
      </c>
      <c r="AV11" s="12">
        <v>0</v>
      </c>
      <c r="AW11" s="12">
        <f t="shared" si="16"/>
        <v>0</v>
      </c>
      <c r="AX11" s="25">
        <v>48</v>
      </c>
      <c r="AY11" s="12">
        <f t="shared" si="17"/>
        <v>89.402777777777786</v>
      </c>
      <c r="AZ11" s="12">
        <f t="shared" si="18"/>
        <v>82.736111111111114</v>
      </c>
      <c r="BA11" s="27">
        <f t="shared" si="19"/>
        <v>8.1276989512646498</v>
      </c>
      <c r="BB11" s="12">
        <f t="shared" si="20"/>
        <v>66.522222222222226</v>
      </c>
      <c r="BC11" s="25"/>
      <c r="BD11" s="28">
        <v>47896</v>
      </c>
      <c r="BE11" s="29">
        <v>100</v>
      </c>
      <c r="BG11" s="24"/>
      <c r="BH11" s="24">
        <v>9</v>
      </c>
      <c r="BI11" s="25">
        <v>662.8</v>
      </c>
      <c r="BJ11" s="25">
        <v>662.8</v>
      </c>
      <c r="BK11" s="25">
        <v>0</v>
      </c>
      <c r="BL11" s="25">
        <v>1.4</v>
      </c>
      <c r="BM11" s="12">
        <f t="shared" si="21"/>
        <v>0.18817204301075269</v>
      </c>
      <c r="BN11" s="25">
        <v>0</v>
      </c>
      <c r="BO11" s="12">
        <f t="shared" si="22"/>
        <v>0</v>
      </c>
      <c r="BP11" s="12">
        <v>79.8</v>
      </c>
      <c r="BQ11" s="12">
        <f t="shared" si="23"/>
        <v>10.725806451612902</v>
      </c>
      <c r="BR11" s="25">
        <v>4</v>
      </c>
      <c r="BS11" s="12">
        <f t="shared" si="24"/>
        <v>89.086021505376337</v>
      </c>
      <c r="BT11" s="12">
        <f t="shared" si="25"/>
        <v>88.548387096774178</v>
      </c>
      <c r="BU11" s="27">
        <f t="shared" si="26"/>
        <v>0.81300813008130091</v>
      </c>
      <c r="BV11" s="12">
        <f t="shared" si="27"/>
        <v>69.317204301075265</v>
      </c>
      <c r="BW11" s="25"/>
      <c r="BX11" s="28">
        <v>51572</v>
      </c>
      <c r="BY11" s="29">
        <v>100</v>
      </c>
      <c r="CA11" s="24"/>
      <c r="CB11" s="24">
        <v>9</v>
      </c>
      <c r="CC11" s="25">
        <v>664</v>
      </c>
      <c r="CD11" s="25">
        <v>664</v>
      </c>
      <c r="CE11" s="25">
        <v>0</v>
      </c>
      <c r="CF11" s="25">
        <v>0.2</v>
      </c>
      <c r="CG11" s="12">
        <f t="shared" si="28"/>
        <v>2.7777777777777776E-2</v>
      </c>
      <c r="CH11" s="25">
        <v>0</v>
      </c>
      <c r="CI11" s="12">
        <f t="shared" si="29"/>
        <v>0</v>
      </c>
      <c r="CJ11" s="12">
        <v>55.8</v>
      </c>
      <c r="CK11" s="12">
        <f t="shared" si="30"/>
        <v>7.75</v>
      </c>
      <c r="CL11" s="25">
        <v>0</v>
      </c>
      <c r="CM11" s="12">
        <f t="shared" si="31"/>
        <v>92.222222222222229</v>
      </c>
      <c r="CN11" s="12">
        <f t="shared" si="32"/>
        <v>92.222222222222229</v>
      </c>
      <c r="CO11" s="27">
        <f t="shared" si="33"/>
        <v>3.0111412225233364E-2</v>
      </c>
      <c r="CP11" s="12">
        <f t="shared" si="34"/>
        <v>67.320833333333326</v>
      </c>
      <c r="CQ11" s="25"/>
      <c r="CR11" s="28">
        <v>48471</v>
      </c>
      <c r="CS11" s="29">
        <v>100</v>
      </c>
      <c r="CU11" s="24"/>
      <c r="CV11" s="24">
        <v>9</v>
      </c>
      <c r="CW11" s="25">
        <v>0</v>
      </c>
      <c r="CX11" s="25">
        <v>0</v>
      </c>
      <c r="CY11" s="25"/>
      <c r="CZ11" s="25">
        <v>0</v>
      </c>
      <c r="DA11" s="12">
        <f t="shared" si="35"/>
        <v>0</v>
      </c>
      <c r="DB11" s="25">
        <v>0</v>
      </c>
      <c r="DC11" s="12">
        <f t="shared" si="36"/>
        <v>0</v>
      </c>
      <c r="DD11" s="12"/>
      <c r="DE11" s="12"/>
      <c r="DF11" s="25">
        <v>0</v>
      </c>
      <c r="DG11" s="12">
        <f t="shared" si="37"/>
        <v>0</v>
      </c>
      <c r="DH11" s="12">
        <f t="shared" si="38"/>
        <v>0</v>
      </c>
      <c r="DI11" s="27">
        <f t="shared" si="39"/>
        <v>0</v>
      </c>
      <c r="DJ11" s="12">
        <f t="shared" si="40"/>
        <v>0</v>
      </c>
      <c r="DK11" s="25"/>
      <c r="DL11" s="25">
        <v>0</v>
      </c>
      <c r="DM11" s="29">
        <v>100</v>
      </c>
      <c r="DO11" s="24"/>
      <c r="DP11" s="24">
        <v>9</v>
      </c>
      <c r="DQ11" s="25">
        <v>220.9</v>
      </c>
      <c r="DR11" s="25">
        <v>220.9</v>
      </c>
      <c r="DS11" s="25"/>
      <c r="DT11" s="25">
        <v>0</v>
      </c>
      <c r="DU11" s="12">
        <f t="shared" si="41"/>
        <v>0</v>
      </c>
      <c r="DV11" s="25">
        <v>0</v>
      </c>
      <c r="DW11" s="12">
        <f t="shared" si="42"/>
        <v>0</v>
      </c>
      <c r="DX11" s="12"/>
      <c r="DY11" s="12"/>
      <c r="DZ11" s="25">
        <v>0</v>
      </c>
      <c r="EA11" s="12">
        <f t="shared" si="43"/>
        <v>29.690860215053767</v>
      </c>
      <c r="EB11" s="12">
        <f t="shared" si="44"/>
        <v>29.690860215053767</v>
      </c>
      <c r="EC11" s="27">
        <f t="shared" si="45"/>
        <v>0</v>
      </c>
      <c r="ED11" s="12">
        <f t="shared" si="46"/>
        <v>21.870967741935484</v>
      </c>
      <c r="EE11" s="25"/>
      <c r="EF11" s="28">
        <v>16272</v>
      </c>
      <c r="EG11" s="29">
        <v>100</v>
      </c>
      <c r="EI11" s="24"/>
      <c r="EJ11" s="24">
        <v>9</v>
      </c>
      <c r="EK11" s="25">
        <v>672</v>
      </c>
      <c r="EL11" s="25">
        <v>672</v>
      </c>
      <c r="EM11" s="25"/>
      <c r="EN11" s="25">
        <v>0</v>
      </c>
      <c r="EO11" s="12">
        <f t="shared" si="47"/>
        <v>0</v>
      </c>
      <c r="EP11" s="25">
        <v>0</v>
      </c>
      <c r="EQ11" s="12">
        <f t="shared" si="48"/>
        <v>0</v>
      </c>
      <c r="ER11" s="12"/>
      <c r="ES11" s="12"/>
      <c r="ET11" s="25">
        <v>5.9</v>
      </c>
      <c r="EU11" s="12">
        <f t="shared" si="49"/>
        <v>90.322580645161281</v>
      </c>
      <c r="EV11" s="12">
        <f t="shared" si="50"/>
        <v>99.122023809523824</v>
      </c>
      <c r="EW11" s="27">
        <f t="shared" si="51"/>
        <v>0.87797619047619047</v>
      </c>
      <c r="EX11" s="12">
        <f t="shared" si="52"/>
        <v>72.436011904761912</v>
      </c>
      <c r="EY11" s="25"/>
      <c r="EZ11" s="28">
        <v>48677</v>
      </c>
      <c r="FA11" s="29">
        <v>100</v>
      </c>
      <c r="FC11" s="24"/>
      <c r="FD11" s="24">
        <v>9</v>
      </c>
      <c r="FE11" s="25">
        <v>744</v>
      </c>
      <c r="FF11" s="25">
        <v>744</v>
      </c>
      <c r="FG11" s="25"/>
      <c r="FH11" s="25">
        <v>0</v>
      </c>
      <c r="FI11" s="12">
        <f t="shared" si="53"/>
        <v>0</v>
      </c>
      <c r="FJ11" s="25">
        <v>0</v>
      </c>
      <c r="FK11" s="12">
        <f t="shared" si="54"/>
        <v>0</v>
      </c>
      <c r="FL11" s="12"/>
      <c r="FM11" s="12"/>
      <c r="FN11" s="25">
        <v>20.399999999999999</v>
      </c>
      <c r="FO11" s="12">
        <f t="shared" si="55"/>
        <v>100</v>
      </c>
      <c r="FP11" s="12">
        <f t="shared" si="56"/>
        <v>97.258064516129039</v>
      </c>
      <c r="FQ11" s="27">
        <f t="shared" si="57"/>
        <v>2.7419354838709675</v>
      </c>
      <c r="FR11" s="12">
        <f t="shared" si="58"/>
        <v>72.510752688172047</v>
      </c>
      <c r="FS11" s="25"/>
      <c r="FT11" s="28">
        <v>53948</v>
      </c>
      <c r="FU11" s="29">
        <v>100</v>
      </c>
      <c r="FW11" s="24"/>
      <c r="FX11" s="24">
        <v>9</v>
      </c>
      <c r="FY11" s="25">
        <v>675.5</v>
      </c>
      <c r="FZ11" s="25">
        <v>675.5</v>
      </c>
      <c r="GA11" s="25"/>
      <c r="GB11" s="25">
        <v>44.5</v>
      </c>
      <c r="GC11" s="12">
        <f t="shared" si="59"/>
        <v>6.1805555555555554</v>
      </c>
      <c r="GD11" s="25">
        <v>0</v>
      </c>
      <c r="GE11" s="12">
        <f t="shared" si="60"/>
        <v>0</v>
      </c>
      <c r="GF11" s="12"/>
      <c r="GG11" s="12"/>
      <c r="GH11" s="25">
        <v>36.700000000000003</v>
      </c>
      <c r="GI11" s="12">
        <f t="shared" si="61"/>
        <v>90.793010752688176</v>
      </c>
      <c r="GJ11" s="12">
        <f t="shared" si="62"/>
        <v>88.722222222222214</v>
      </c>
      <c r="GK11" s="27">
        <f t="shared" si="63"/>
        <v>11.277777777777779</v>
      </c>
      <c r="GL11" s="12">
        <f t="shared" si="64"/>
        <v>67.759722222222223</v>
      </c>
      <c r="GM11" s="25"/>
      <c r="GN11" s="28">
        <v>48787</v>
      </c>
      <c r="GO11" s="29">
        <v>100</v>
      </c>
      <c r="GQ11" s="24"/>
      <c r="GR11" s="24">
        <v>9</v>
      </c>
      <c r="GS11" s="25">
        <v>744</v>
      </c>
      <c r="GT11" s="25">
        <v>696.3</v>
      </c>
      <c r="GU11" s="119">
        <v>47.7</v>
      </c>
      <c r="GV11" s="25">
        <v>0</v>
      </c>
      <c r="GW11" s="12">
        <f t="shared" si="65"/>
        <v>0</v>
      </c>
      <c r="GX11" s="25">
        <v>0</v>
      </c>
      <c r="GY11" s="12">
        <f t="shared" si="65"/>
        <v>0</v>
      </c>
      <c r="GZ11" s="119">
        <v>0</v>
      </c>
      <c r="HA11" s="12">
        <f t="shared" si="65"/>
        <v>0</v>
      </c>
      <c r="HB11" s="25">
        <v>0</v>
      </c>
      <c r="HC11" s="12">
        <f t="shared" si="66"/>
        <v>100</v>
      </c>
      <c r="HD11" s="12">
        <f t="shared" si="67"/>
        <v>100</v>
      </c>
      <c r="HE11" s="27">
        <f t="shared" si="68"/>
        <v>0</v>
      </c>
      <c r="HF11" s="12">
        <f t="shared" si="69"/>
        <v>68.137096774193552</v>
      </c>
      <c r="HG11" s="25"/>
      <c r="HH11" s="28">
        <v>50694</v>
      </c>
      <c r="HI11" s="29">
        <v>100</v>
      </c>
      <c r="HK11" s="24"/>
      <c r="HL11" s="24">
        <v>9</v>
      </c>
      <c r="HM11" s="102">
        <v>720</v>
      </c>
      <c r="HN11" s="102">
        <v>720</v>
      </c>
      <c r="HO11" s="102">
        <v>0</v>
      </c>
      <c r="HP11" s="102">
        <v>0</v>
      </c>
      <c r="HQ11" s="12">
        <f t="shared" si="70"/>
        <v>0</v>
      </c>
      <c r="HR11" s="102">
        <v>0</v>
      </c>
      <c r="HS11" s="12">
        <f t="shared" si="71"/>
        <v>0</v>
      </c>
      <c r="HT11" s="102">
        <v>0</v>
      </c>
      <c r="HU11" s="12">
        <f t="shared" si="71"/>
        <v>0</v>
      </c>
      <c r="HV11" s="102">
        <v>0</v>
      </c>
      <c r="HW11" s="12">
        <f t="shared" si="72"/>
        <v>100</v>
      </c>
      <c r="HX11" s="12">
        <f t="shared" si="73"/>
        <v>100</v>
      </c>
      <c r="HY11" s="27">
        <f t="shared" si="74"/>
        <v>0</v>
      </c>
      <c r="HZ11" s="12">
        <f t="shared" si="75"/>
        <v>75.145833333333329</v>
      </c>
      <c r="IA11" s="25"/>
      <c r="IB11" s="118">
        <v>54105</v>
      </c>
      <c r="IC11" s="29">
        <v>100</v>
      </c>
    </row>
    <row r="12" spans="1:237" ht="13.8" x14ac:dyDescent="0.3">
      <c r="A12" s="24"/>
      <c r="B12" s="30" t="s">
        <v>37</v>
      </c>
      <c r="C12" s="31">
        <f>SUM(C6:C11)</f>
        <v>3684</v>
      </c>
      <c r="D12" s="31">
        <f t="shared" ref="D12:H12" si="76">SUM(D6:D11)</f>
        <v>3684</v>
      </c>
      <c r="E12" s="31">
        <f>SUM(E6:E11)</f>
        <v>0</v>
      </c>
      <c r="F12" s="31">
        <f t="shared" si="76"/>
        <v>36</v>
      </c>
      <c r="G12" s="32">
        <f>(G6*R6+G7*R7+G8*R8+G9*R9+G10*R10+G11*R11)/R12</f>
        <v>0.84188221743092184</v>
      </c>
      <c r="H12" s="31">
        <f t="shared" si="76"/>
        <v>744</v>
      </c>
      <c r="I12" s="32">
        <f>(I6*R6+I7*R7+I8*R8+I9*R9+I10*R10+I11*R11)/R12</f>
        <v>0</v>
      </c>
      <c r="J12" s="33">
        <f>SUM(J6:J11)</f>
        <v>0</v>
      </c>
      <c r="K12" s="32">
        <f>(K6*R6+K7*R7+K8*R8+K9*R9+K10*R10+K11*R11)/R12</f>
        <v>0</v>
      </c>
      <c r="L12" s="31">
        <f>SUM(L6:L11)</f>
        <v>0</v>
      </c>
      <c r="M12" s="32">
        <f>(M6*R6+M7*R7+M8*R8+M9*R9+M10*R10+M11*R11)/R12</f>
        <v>99.158117782569079</v>
      </c>
      <c r="N12" s="34">
        <f>(N6*R6+N7*R7+N8*R8+N9*R9+N10*R10+N11*R11)/R12</f>
        <v>99.158117782569079</v>
      </c>
      <c r="O12" s="34">
        <f>(O6*R6+O7*R7+O8*R8+O9*R9+O10*R10+O11*R11)/R12</f>
        <v>0.84188221743092184</v>
      </c>
      <c r="P12" s="34">
        <f>(P6*R6+P7*R7+P8*R8+P9*R9+P10*R10+P11*R11)/R12</f>
        <v>99.158117782569079</v>
      </c>
      <c r="Q12" s="35">
        <f>SUM(Q6:Q11)</f>
        <v>349714</v>
      </c>
      <c r="R12" s="33">
        <f>SUM(R6:R11)</f>
        <v>474.03652815943235</v>
      </c>
      <c r="S12" s="36"/>
      <c r="T12" s="24"/>
      <c r="U12" s="37" t="s">
        <v>37</v>
      </c>
      <c r="V12" s="38">
        <f>SUM(V6:V11)</f>
        <v>2449.1999999999998</v>
      </c>
      <c r="W12" s="38">
        <f t="shared" ref="W12" si="77">SUM(W6:W11)</f>
        <v>2311.1999999999998</v>
      </c>
      <c r="X12" s="38">
        <f>SUM(X6:X11)</f>
        <v>138</v>
      </c>
      <c r="Y12" s="38">
        <f t="shared" ref="Y12" si="78">SUM(Y6:Y11)</f>
        <v>2014.8000000000002</v>
      </c>
      <c r="Z12" s="39">
        <f>(Z6*AK6+Z7*AK7+Z8*AK8+Z9*AK9+Z10*AK10+Z11*AK11)/AK12</f>
        <v>35.492691532258071</v>
      </c>
      <c r="AA12" s="38">
        <f t="shared" ref="AA12:AC12" si="79">SUM(AA6:AA11)</f>
        <v>0</v>
      </c>
      <c r="AB12" s="39">
        <f>(AB6*AK6+AB7*AK7+AB8*AK8+AB9*AK9+AB10*AK10+AB11*AK11)/AK12</f>
        <v>0</v>
      </c>
      <c r="AC12" s="38">
        <f t="shared" si="79"/>
        <v>0</v>
      </c>
      <c r="AD12" s="39">
        <f>(AD6*AK6+AD7*AK7+AD8*AK8+AD9*AK9+AD10*AK10+AD11*AK11)/AK12</f>
        <v>0</v>
      </c>
      <c r="AE12" s="38">
        <f>SUM(AE6:AE11)</f>
        <v>16</v>
      </c>
      <c r="AF12" s="32">
        <f>(AF6*AK6+AF7*AK7+AF8*AK8+AF9*AK9+AF10*AK10+AF11*AK11)/AK12</f>
        <v>64.507308467741936</v>
      </c>
      <c r="AG12" s="39">
        <f>(AG6*AK6+AG7*AK7+AG8*AK8+AG9*AK9+AG10*AK10+AG11*AK11)/AK12</f>
        <v>64.171286962365599</v>
      </c>
      <c r="AH12" s="34">
        <f>(AH6*AK6+AH7*AK7+AH8*AK8+AH9*AK9+AH10*AK10+AH11*AK11)/AK12</f>
        <v>39.186399612743529</v>
      </c>
      <c r="AI12" s="34">
        <f>(AI6*AK6+AI7*AK7+AI8*AK8+AI9*AK9+AI10*AK10+AI11*AK11)/AK12</f>
        <v>46.527217741935488</v>
      </c>
      <c r="AJ12" s="35">
        <f>SUM(AJ6:AJ11)</f>
        <v>221544</v>
      </c>
      <c r="AK12" s="40">
        <f>SUM(AK6:AK11)</f>
        <v>640</v>
      </c>
      <c r="AL12" s="36"/>
      <c r="AM12" s="24"/>
      <c r="AN12" s="30" t="s">
        <v>37</v>
      </c>
      <c r="AO12" s="38">
        <f>SUM(AO6:AO11)</f>
        <v>2735.8</v>
      </c>
      <c r="AP12" s="38">
        <f t="shared" ref="AP12:AR12" si="80">SUM(AP6:AP11)</f>
        <v>2735.8</v>
      </c>
      <c r="AQ12" s="38">
        <f t="shared" si="80"/>
        <v>0</v>
      </c>
      <c r="AR12" s="38">
        <f t="shared" si="80"/>
        <v>1512.6000000000001</v>
      </c>
      <c r="AS12" s="39">
        <f>(AS6*BE6+AS7*BE7+AS8*BE8+AS9*BE9+AS10*BE10+AS11*BE11)/BE12</f>
        <v>35.387152777777779</v>
      </c>
      <c r="AT12" s="38">
        <f t="shared" ref="AT12" si="81">SUM(AT6:AT11)</f>
        <v>71.599999999999994</v>
      </c>
      <c r="AU12" s="39">
        <f>(AU6*BE6+AU7*BE7+AU8*BE8+AU9*BE9+AU10*BE10+AU11*BE11)/BE12</f>
        <v>1.5538194444444442</v>
      </c>
      <c r="AV12" s="39">
        <f>SUM(AV6:AV11)</f>
        <v>0</v>
      </c>
      <c r="AW12" s="39">
        <f>(AW6*BE6+AW7*BE7+AW8*BE8+AW9*BE9+AW10*BE10+AW11*BE11)/BE12</f>
        <v>0</v>
      </c>
      <c r="AX12" s="38">
        <f>SUM(AX6:AX11)</f>
        <v>80</v>
      </c>
      <c r="AY12" s="32">
        <f>(AY6*BE6+AY7*BE7+AY8*BE8+AY9*BE9+AY10*BE10+AY11*BE11)/BE12</f>
        <v>63.059027777777786</v>
      </c>
      <c r="AZ12" s="39">
        <f>(AZ6*BE6+AZ7*BE7+AZ8*BE8+AZ9*BE9+AZ10*BE10+AZ11*BE11)/BE12</f>
        <v>61.322916666666664</v>
      </c>
      <c r="BA12" s="34">
        <f>(BA6*BE6+BA7*BE7+BA8*BE8+BA9*BE9+BA10*BE10+BA11*BE11)/BE12</f>
        <v>37.24955365557954</v>
      </c>
      <c r="BB12" s="34">
        <f>(BB6*BE6+BB7*BE7+BB8*BE8+BB9*BE9+BB10*BE10+BB11*BE11)/BE12</f>
        <v>50.960937499999993</v>
      </c>
      <c r="BC12" s="38"/>
      <c r="BD12" s="41">
        <f>SUM(BD6:BD11)</f>
        <v>234828</v>
      </c>
      <c r="BE12" s="40">
        <f>SUM(BE6:BE11)</f>
        <v>640</v>
      </c>
      <c r="BF12" s="36"/>
      <c r="BG12" s="24"/>
      <c r="BH12" s="30" t="s">
        <v>37</v>
      </c>
      <c r="BI12" s="38">
        <f>SUM(BI6:BI11)</f>
        <v>1959.6</v>
      </c>
      <c r="BJ12" s="38">
        <f t="shared" ref="BJ12:BL12" si="82">SUM(BJ6:BJ11)</f>
        <v>1959.6</v>
      </c>
      <c r="BK12" s="38">
        <f>SUM(BK6:BK11)</f>
        <v>0</v>
      </c>
      <c r="BL12" s="38">
        <f t="shared" si="82"/>
        <v>2232.7999999999997</v>
      </c>
      <c r="BM12" s="39">
        <f>(BM6*BY6+BM7*BY7+BM8*BY8+BM9*BY9+BM10*BY10+BM11*BY11)/BY12</f>
        <v>49.879452284946233</v>
      </c>
      <c r="BN12" s="38">
        <f t="shared" ref="BN12" si="83">SUM(BN6:BN11)</f>
        <v>146.19999999999999</v>
      </c>
      <c r="BO12" s="39">
        <f>(BO6*BY6+BO7*BY7+BO8*BY8+BO9*BY9+BO10*BY10+BO11*BY11)/BY12</f>
        <v>1.8422379032258065</v>
      </c>
      <c r="BP12" s="39">
        <f>SUM(BP6:BP11)</f>
        <v>125.6</v>
      </c>
      <c r="BQ12" s="39">
        <f>(BQ6*BY6+BQ7*BY7+BQ8*BY8+BQ9*BY9+BQ10*BY10+BQ11*BY11)/BY12</f>
        <v>3.214885752688172</v>
      </c>
      <c r="BR12" s="38">
        <f>SUM(BR6:BR11)</f>
        <v>109</v>
      </c>
      <c r="BS12" s="32">
        <f>(BS6*BY6+BS7*BY7+BS8*BY8+BS9*BY9+BS10*BY10+BS11*BY11)/BY12</f>
        <v>45.065944220430104</v>
      </c>
      <c r="BT12" s="39">
        <f>(BT6*BY6+BT7*BY7+BT8*BY8+BT9*BY9+BT10*BY10+BT11*BY11)/BY12</f>
        <v>42.797799059139791</v>
      </c>
      <c r="BU12" s="34">
        <f>(BU6*BY6+BU7*BY7+BU8*BY8+BU9*BY9+BU10*BY10+BU11*BY11)/BY12</f>
        <v>52.533564422730855</v>
      </c>
      <c r="BV12" s="34">
        <f>(BV6*BY6+BV7*BY7+BV8*BY8+BV9*BY9+BV10*BY10+BV11*BY11)/BY12</f>
        <v>35.633400537634408</v>
      </c>
      <c r="BW12" s="38"/>
      <c r="BX12" s="41">
        <f>SUM(BX6:BX11)</f>
        <v>169672</v>
      </c>
      <c r="BY12" s="40">
        <f>SUM(BY6:BY11)</f>
        <v>640</v>
      </c>
      <c r="BZ12" s="36"/>
      <c r="CA12" s="24"/>
      <c r="CB12" s="30" t="s">
        <v>37</v>
      </c>
      <c r="CC12" s="38">
        <f>SUM(CC6:CC11)</f>
        <v>1727</v>
      </c>
      <c r="CD12" s="38">
        <f t="shared" ref="CD12:CF12" si="84">SUM(CD6:CD11)</f>
        <v>1727</v>
      </c>
      <c r="CE12" s="38">
        <f>SUM(CE6:CE11)</f>
        <v>0</v>
      </c>
      <c r="CF12" s="38">
        <f t="shared" si="84"/>
        <v>402.8</v>
      </c>
      <c r="CG12" s="39">
        <f>(CG6*CS6+CG7*CS7+CG8*CS8+CG9*CS9+CG10*CS10+CG11*CS11)/CS12</f>
        <v>8.4388020833333321</v>
      </c>
      <c r="CH12" s="38">
        <f t="shared" ref="CH12" si="85">SUM(CH6:CH11)</f>
        <v>1622</v>
      </c>
      <c r="CI12" s="39">
        <f>(CI6*CS6+CI7*CS7+CI8*CS8+CI9*CS9+CI10*CS10+CI11*CS11)/CS12</f>
        <v>36.744791666666671</v>
      </c>
      <c r="CJ12" s="39">
        <f>SUM(CJ6:CJ11)</f>
        <v>568.19999999999993</v>
      </c>
      <c r="CK12" s="39">
        <f>(CK6*CS6+CK7*CS7+CK8*CS8+CK9*CS9+CK10*CS10+CK11*CS11)/CS12</f>
        <v>12.832899305555554</v>
      </c>
      <c r="CL12" s="38">
        <f>SUM(CL6:CL11)</f>
        <v>0</v>
      </c>
      <c r="CM12" s="32">
        <f>(CM6*CS6+CM7*CS7+CM8*CS8+CM9*CS9+CM10*CS10+CM11*CS11)/CS12</f>
        <v>41.983506944444443</v>
      </c>
      <c r="CN12" s="39">
        <f>(CN6*CS6+CN7*CS7+CN8*CS8+CN9*CS9+CN10*CS10+CN11*CS11)/CS12</f>
        <v>41.983506944444443</v>
      </c>
      <c r="CO12" s="34">
        <f>(CO6*CS6+CO7*CS7+CO8*CS8+CO9*CS9+CO10*CS10+CO11*CS11)/CS12</f>
        <v>16.539981588329617</v>
      </c>
      <c r="CP12" s="34">
        <f>(CP6*CS6+CP7*CS7+CP8*CS8+CP9*CS9+CP10*CS10+CP11*CS11)/CS12</f>
        <v>32.847439236111107</v>
      </c>
      <c r="CQ12" s="38"/>
      <c r="CR12" s="41">
        <f>SUM(CR6:CR11)</f>
        <v>151361</v>
      </c>
      <c r="CS12" s="40">
        <f>SUM(CS6:CS11)</f>
        <v>640</v>
      </c>
      <c r="CT12" s="36"/>
      <c r="CU12" s="24"/>
      <c r="CV12" s="30" t="s">
        <v>37</v>
      </c>
      <c r="CW12" s="38">
        <f>SUM(CW6:CW11)</f>
        <v>1432</v>
      </c>
      <c r="CX12" s="38">
        <f t="shared" ref="CX12:CZ12" si="86">SUM(CX6:CX11)</f>
        <v>1432</v>
      </c>
      <c r="CY12" s="38"/>
      <c r="CZ12" s="38">
        <f t="shared" si="86"/>
        <v>56</v>
      </c>
      <c r="DA12" s="39">
        <f>(DA6*DM6+DA7*DM7+DA8*DM8+DA9*DM9+DA10*DM10+DA11*DM11)/DM12</f>
        <v>1.0626680107526882</v>
      </c>
      <c r="DB12" s="38">
        <f t="shared" ref="DB12" si="87">SUM(DB6:DB11)</f>
        <v>2232</v>
      </c>
      <c r="DC12" s="39">
        <f>(DC6*DM6+DC7*DM7+DC8*DM8+DC9*DM9+DC10*DM10+DC11*DM11)/DM12</f>
        <v>50</v>
      </c>
      <c r="DD12" s="39"/>
      <c r="DE12" s="39"/>
      <c r="DF12" s="38">
        <f>SUM(DF6:DF11)</f>
        <v>0</v>
      </c>
      <c r="DG12" s="32">
        <f>(DG6*DM6+DG7*DM7+DG8*DM8+DG9*DM9+DG10*DM10+DG11*DM11)/DM12</f>
        <v>33.312331989247312</v>
      </c>
      <c r="DH12" s="39">
        <f>(DH6*DM6+DH7*DM7+DH8*DM8+DH9*DM9+DH10*DM10+DH11*DM11)/DM12</f>
        <v>33.312331989247312</v>
      </c>
      <c r="DI12" s="34">
        <f>(DI6*DM6+DI7*DM7+DI8*DM8+DI9*DM9+DI10*DM10+DI11*DM11)/DM12</f>
        <v>1.0626680107526882</v>
      </c>
      <c r="DJ12" s="34">
        <f>(DJ6*DM6+DJ7*DM7+DJ8*DM8+DJ9*DM9+DJ10*DM10+DJ11*DM11)/DM12</f>
        <v>27.429225470430104</v>
      </c>
      <c r="DK12" s="38"/>
      <c r="DL12" s="42">
        <f>SUM(DL6:DL11)</f>
        <v>130607</v>
      </c>
      <c r="DM12" s="40">
        <f>SUM(DM6:DM11)</f>
        <v>640</v>
      </c>
      <c r="DN12" s="36"/>
      <c r="DO12" s="24"/>
      <c r="DP12" s="37" t="s">
        <v>37</v>
      </c>
      <c r="DQ12" s="38">
        <f>SUM(DQ6:DQ11)</f>
        <v>1477.6000000000001</v>
      </c>
      <c r="DR12" s="38">
        <f t="shared" ref="DR12:DT12" si="88">SUM(DR6:DR11)</f>
        <v>1465.6000000000001</v>
      </c>
      <c r="DS12" s="38"/>
      <c r="DT12" s="38">
        <f t="shared" si="88"/>
        <v>193.8</v>
      </c>
      <c r="DU12" s="39">
        <f>(DU6*EG6+DU7*EG7+DU8*EG8+DU9*EG9+DU10*EG10+DU11*EG11)/EG12</f>
        <v>2.925067204301075</v>
      </c>
      <c r="DV12" s="38">
        <f t="shared" ref="DV12" si="89">SUM(DV6:DV11)</f>
        <v>2232</v>
      </c>
      <c r="DW12" s="39">
        <f>(DW6*EG6+DW7*EG7+DW8*EG8+DW9*EG9+DW10*EG10+DW11*EG11)/EG12</f>
        <v>50</v>
      </c>
      <c r="DX12" s="39"/>
      <c r="DY12" s="39"/>
      <c r="DZ12" s="38">
        <f>SUM(DZ6:DZ11)</f>
        <v>115.49000000000001</v>
      </c>
      <c r="EA12" s="32">
        <f>(EA6*EG6+EA7*EG7+EA8*EG8+EA9*EG9+EA10*EG10+EA11*EG11)/EG12</f>
        <v>35.253276209677423</v>
      </c>
      <c r="EB12" s="39">
        <f>(EB6*EG6+EB7*EG7+EB8*EG8+EB9*EG9+EB10*EG10+EB11*EG11)/EG12</f>
        <v>33.444346438172047</v>
      </c>
      <c r="EC12" s="34">
        <f>(EC6*EG6+EC7*EG7+EC8*EG8+EC9*EG9+EC10*EG10+EC11*EG11)/EG12</f>
        <v>4.908425703192469</v>
      </c>
      <c r="ED12" s="34">
        <f>(ED6*EG6+ED7*EG7+ED8*EG8+ED9*EG9+ED10*EG10+ED11*EG11)/EG12</f>
        <v>27.232442876344084</v>
      </c>
      <c r="EE12" s="38"/>
      <c r="EF12" s="41">
        <f>SUM(EF6:EF11)</f>
        <v>129670</v>
      </c>
      <c r="EG12" s="40">
        <f>SUM(EG6:EG11)</f>
        <v>640</v>
      </c>
      <c r="EH12" s="36"/>
      <c r="EI12" s="24"/>
      <c r="EJ12" s="30" t="s">
        <v>37</v>
      </c>
      <c r="EK12" s="38">
        <f>SUM(EK6:EK11)</f>
        <v>1824.4</v>
      </c>
      <c r="EL12" s="38">
        <f t="shared" ref="EL12:EN12" si="90">SUM(EL6:EL11)</f>
        <v>1824.4499999999998</v>
      </c>
      <c r="EM12" s="38"/>
      <c r="EN12" s="38">
        <f t="shared" si="90"/>
        <v>191.6</v>
      </c>
      <c r="EO12" s="39">
        <f>(EO6*FA6+EO7*FA7+EO8*FA8+EO9*FA9+EO10*FA10+EO11*FA11)/FA12</f>
        <v>4.0797061011904763</v>
      </c>
      <c r="EP12" s="38">
        <f t="shared" ref="EP12" si="91">SUM(EP6:EP11)</f>
        <v>2016</v>
      </c>
      <c r="EQ12" s="39">
        <f>(EQ6*FA6+EQ7*FA7+EQ8*FA8+EQ9*FA9+EQ10*FA10+EQ11*FA11)/FA12</f>
        <v>50</v>
      </c>
      <c r="ER12" s="39"/>
      <c r="ES12" s="39"/>
      <c r="ET12" s="38">
        <f>SUM(ET6:ET11)</f>
        <v>7.1000000000000005</v>
      </c>
      <c r="EU12" s="32">
        <f>(EU6*FA6+EU7*FA7+EU8*FA8+EU9*FA9+EU10*FA10+EU11*FA11)/FA12</f>
        <v>41.476394489247312</v>
      </c>
      <c r="EV12" s="39">
        <f>(EV6*FA6+EV7*FA7+EV8*FA8+EV9*FA9+EV10*FA10+EV11*FA11)/FA12</f>
        <v>45.752418154761905</v>
      </c>
      <c r="EW12" s="34">
        <f>(EW6*FA6+EW7*FA7+EW8*FA8+EW9*FA9+EW10*FA10+EW11*FA11)/FA12</f>
        <v>4.2474127309254559</v>
      </c>
      <c r="EX12" s="34">
        <f>(EX6*FA6+EX7*FA7+EX8*FA8+EX9*FA9+EX10*FA10+EX11*FA11)/FA12</f>
        <v>35.000465029761905</v>
      </c>
      <c r="EY12" s="38"/>
      <c r="EZ12" s="41">
        <f>SUM(EZ6:EZ11)</f>
        <v>150530</v>
      </c>
      <c r="FA12" s="40">
        <f>SUM(FA6:FA11)</f>
        <v>640</v>
      </c>
      <c r="FB12" s="36"/>
      <c r="FC12" s="24"/>
      <c r="FD12" s="30" t="s">
        <v>37</v>
      </c>
      <c r="FE12" s="38">
        <f>SUM(FE6:FE11)</f>
        <v>2168.3000000000002</v>
      </c>
      <c r="FF12" s="38">
        <f t="shared" ref="FF12:FH12" si="92">SUM(FF6:FF11)</f>
        <v>2168.3000000000002</v>
      </c>
      <c r="FG12" s="38"/>
      <c r="FH12" s="38">
        <f t="shared" si="92"/>
        <v>63.699999999999996</v>
      </c>
      <c r="FI12" s="39">
        <f>(FI6*FU6+FI7*FU7+FI8*FU8+FI9*FU9+FI10*FU10+FI11*FU11)/FU12</f>
        <v>1.2310987903225805</v>
      </c>
      <c r="FJ12" s="38">
        <f t="shared" ref="FJ12" si="93">SUM(FJ6:FJ11)</f>
        <v>2232</v>
      </c>
      <c r="FK12" s="39">
        <f>(FK6*FU6+FK7*FU7+FK8*FU8+FK9*FU9+FK10*FU10+FK11*FU11)/FU12</f>
        <v>50</v>
      </c>
      <c r="FL12" s="39"/>
      <c r="FM12" s="39"/>
      <c r="FN12" s="38">
        <f>SUM(FN6:FN11)</f>
        <v>33.4</v>
      </c>
      <c r="FO12" s="32">
        <f>(FO6*FU6+FO7*FU7+FO8*FU8+FO9*FU9+FO10*FU10+FO11*FU11)/FU12</f>
        <v>48.768901209677423</v>
      </c>
      <c r="FP12" s="39">
        <f>(FP6*FU6+FP7*FU7+FP8*FU8+FP9*FU9+FP10*FU10+FP11*FU11)/FU12</f>
        <v>48.040154569892479</v>
      </c>
      <c r="FQ12" s="34">
        <f>(FQ6*FU6+FQ7*FU7+FQ8*FU8+FQ9*FU9+FQ10*FU10+FQ11*FU11)/FU12</f>
        <v>1.9598454301075268</v>
      </c>
      <c r="FR12" s="34">
        <f>(FR6*FU6+FR7*FU7+FR8*FU8+FR9*FU9+FR10*FU10+FR11*FU11)/FU12</f>
        <v>38.139700940860223</v>
      </c>
      <c r="FS12" s="38"/>
      <c r="FT12" s="35">
        <f>SUM(FT6:FT11)</f>
        <v>181606</v>
      </c>
      <c r="FU12" s="40">
        <f>SUM(FU6:FU11)</f>
        <v>640</v>
      </c>
      <c r="FV12" s="36"/>
      <c r="FW12" s="24"/>
      <c r="FX12" s="30" t="s">
        <v>37</v>
      </c>
      <c r="FY12" s="38">
        <f>SUM(FY6:FY11)</f>
        <v>2087.9</v>
      </c>
      <c r="FZ12" s="38">
        <f t="shared" ref="FZ12:GB12" si="94">SUM(FZ6:FZ11)</f>
        <v>2087.9</v>
      </c>
      <c r="GA12" s="38"/>
      <c r="GB12" s="38">
        <f t="shared" si="94"/>
        <v>72.099999999999994</v>
      </c>
      <c r="GC12" s="39">
        <f>(GC6*GO6+GC7*GO7+GC8*GO8+GC9*GO9+GC10*GO10+GC11*GO11)/GO12</f>
        <v>1.5225694444444444</v>
      </c>
      <c r="GD12" s="38">
        <f t="shared" ref="GD12" si="95">SUM(GD6:GD11)</f>
        <v>2160</v>
      </c>
      <c r="GE12" s="39">
        <f>(GE6*GO6+GE7*GO7+GE8*GO8+GE9*GO9+GE10*GO10+GE11*GO11)/GO12</f>
        <v>50</v>
      </c>
      <c r="GF12" s="39"/>
      <c r="GG12" s="39"/>
      <c r="GH12" s="38">
        <f>SUM(GH6:GH11)</f>
        <v>147.19999999999999</v>
      </c>
      <c r="GI12" s="32">
        <f>(GI6*GO6+GI7*GO7+GI8*GO8+GI9*GO9+GI10*GO10+GI11*GO11)/GO12</f>
        <v>46.91364247311828</v>
      </c>
      <c r="GJ12" s="39">
        <f>(GJ6*GO6+GJ7*GO7+GJ8*GO8+GJ9*GO9+GJ10*GO10+GJ11*GO11)/GO12</f>
        <v>45.0703125</v>
      </c>
      <c r="GK12" s="34">
        <f>(GK6*GO6+GK7*GO7+GK8*GO8+GK9*GO9+GK10*GO10+GK11*GO11)/GO12</f>
        <v>4.9296875</v>
      </c>
      <c r="GL12" s="34">
        <f>(GL6*GO6+GL7*GO7+GL8*GO8+GL9*GO9+GL10*GO10+GL11*GO11)/GO12</f>
        <v>38.019748263888886</v>
      </c>
      <c r="GM12" s="38"/>
      <c r="GN12" s="41">
        <f>SUM(GN6:GN11)</f>
        <v>175195</v>
      </c>
      <c r="GO12" s="40">
        <f>SUM(GO6:GO11)</f>
        <v>640</v>
      </c>
      <c r="GP12" s="36"/>
      <c r="GQ12" s="24"/>
      <c r="GR12" s="30" t="s">
        <v>37</v>
      </c>
      <c r="GS12" s="38">
        <f>SUM(GS6:GS11)</f>
        <v>2308.4</v>
      </c>
      <c r="GT12" s="38">
        <f t="shared" ref="GT12:GV12" si="96">SUM(GT6:GT11)</f>
        <v>2215.8999999999996</v>
      </c>
      <c r="GU12" s="38">
        <f>SUM(GU6:GU11)</f>
        <v>92.5</v>
      </c>
      <c r="GV12" s="38">
        <f t="shared" si="96"/>
        <v>286.2</v>
      </c>
      <c r="GW12" s="39">
        <f>(GW6*HI6+GW7*HI7+GW8*HI8+GW9*HI9+GW10*HI10+GW11*HI11)/HI12</f>
        <v>8.587869623655914</v>
      </c>
      <c r="GX12" s="38">
        <f t="shared" ref="GX12" si="97">SUM(GX6:GX11)</f>
        <v>1679.8</v>
      </c>
      <c r="GY12" s="39">
        <f>(GY6*HI6+GY7*HI7+GY8*HI8+GY9*HI9+GY10*HI10+GY11*HI11)/HI12</f>
        <v>31.44489247311828</v>
      </c>
      <c r="GZ12" s="39">
        <f>SUM(GZ6:GZ11)</f>
        <v>189.6</v>
      </c>
      <c r="HA12" s="39">
        <f>(HA6*HI6+HA7*HI7+HA8*HI8+HA9*HI9+HA10*HI10+HA11*HI11)/HI12</f>
        <v>4.7307627688172049</v>
      </c>
      <c r="HB12" s="38">
        <f>SUM(HB6:HB11)</f>
        <v>0</v>
      </c>
      <c r="HC12" s="32">
        <f>(HC6*HI6+HC7*HI7+HC8*HI8+HC9*HI9+HC10*HI10+HC11*HI11)/HI12</f>
        <v>55.2364751344086</v>
      </c>
      <c r="HD12" s="39">
        <f>(HD6*HI6+HD7*HI7+HD8*HI8+HD9*HI9+HD10*HI10+HD11*HI11)/HI12</f>
        <v>55.2364751344086</v>
      </c>
      <c r="HE12" s="34">
        <f>(HE6*HI6+HE7*HI7+HE8*HI8+HE9*HI9+HE10*HI10+HE11*HI11)/HI12</f>
        <v>12.591336481767144</v>
      </c>
      <c r="HF12" s="34">
        <f>(HF6*HI6+HF7*HI7+HF8*HI8+HF9*HI9+HF10*HI10+HF11*HI11)/HI12</f>
        <v>42.230972782258064</v>
      </c>
      <c r="HG12" s="38"/>
      <c r="HH12" s="41">
        <f>SUM(HH6:HH11)</f>
        <v>201087</v>
      </c>
      <c r="HI12" s="40">
        <f>SUM(HI6:HI11)</f>
        <v>640</v>
      </c>
      <c r="HJ12" s="36"/>
      <c r="HK12" s="24"/>
      <c r="HL12" s="37" t="s">
        <v>37</v>
      </c>
      <c r="HM12" s="38">
        <f>SUM(HM6:HM11)</f>
        <v>2814.3999999999996</v>
      </c>
      <c r="HN12" s="38">
        <f t="shared" ref="HN12:HV12" si="98">SUM(HN6:HN11)</f>
        <v>2814.3999999999996</v>
      </c>
      <c r="HO12" s="38">
        <f t="shared" si="98"/>
        <v>0</v>
      </c>
      <c r="HP12" s="38">
        <f t="shared" si="98"/>
        <v>12.6</v>
      </c>
      <c r="HQ12" s="39">
        <f>(HQ6*IC6+HQ7*IC7+HQ8*IC8+HQ9*IC9+HQ10*IC10+HQ11*IC11)/IC12</f>
        <v>0.21614583333333331</v>
      </c>
      <c r="HR12" s="38">
        <f t="shared" si="98"/>
        <v>1440</v>
      </c>
      <c r="HS12" s="39">
        <f>(HS6*IC6+HS7*IC7+HS8*IC8+HS9*IC9+HS10*IC10+HS11*IC11)/IC12</f>
        <v>25</v>
      </c>
      <c r="HT12" s="38">
        <f t="shared" si="98"/>
        <v>53</v>
      </c>
      <c r="HU12" s="39">
        <f>(HU6*IC6+HU7*IC7+HU8*IC8+HU9*IC9+HU10*IC10+HU11*IC11)/IC12</f>
        <v>1.3845486111111112</v>
      </c>
      <c r="HV12" s="38">
        <f t="shared" si="98"/>
        <v>0</v>
      </c>
      <c r="HW12" s="39">
        <f>(HW6*IC6+HW7*IC7+HW8*IC8+HW9*IC9+HW10*IC10+HW11*IC11)/IC12</f>
        <v>73.399305555555557</v>
      </c>
      <c r="HX12" s="39">
        <f>(HX6*IC6+HX7*IC7+HX8*IC8+HX9*IC9+HX10*IC10+HX11*IC11)/IC12</f>
        <v>73.399305555555557</v>
      </c>
      <c r="HY12" s="65">
        <f>(HY6*IC6+HY7*IC7+HY8*IC8+HY9*IC9+HY10*IC10+HY11*IC11)/IC12</f>
        <v>0.22205406700840441</v>
      </c>
      <c r="HZ12" s="65">
        <f>(HZ6*IC6+HZ7*IC7+HZ8*IC8+HZ9*IC9+HZ10*IC10+HZ11*IC11)/IC12</f>
        <v>59.744140625</v>
      </c>
      <c r="IA12" s="38"/>
      <c r="IB12" s="99">
        <f>SUM(IB6:IB11)</f>
        <v>275301</v>
      </c>
      <c r="IC12" s="40">
        <f>SUM(IC6:IC11)</f>
        <v>640</v>
      </c>
    </row>
    <row r="13" spans="1:237" ht="13.8" x14ac:dyDescent="0.3">
      <c r="A13" s="43" t="s">
        <v>38</v>
      </c>
      <c r="B13" s="44">
        <v>3</v>
      </c>
      <c r="C13" s="13">
        <f>[1]DISP_JUL!$C$30</f>
        <v>532</v>
      </c>
      <c r="D13" s="13">
        <f>[1]DISP_JUL!$D$30</f>
        <v>532</v>
      </c>
      <c r="E13" s="13">
        <f>[1]DISP_JUL!$E$30</f>
        <v>0</v>
      </c>
      <c r="F13" s="13">
        <f>[1]DISP_JUL!$F$30</f>
        <v>212</v>
      </c>
      <c r="G13" s="13">
        <f>(F13/$B$4)*100</f>
        <v>28.49462365591398</v>
      </c>
      <c r="H13" s="13">
        <f>[1]DISP_JUL!$G$30</f>
        <v>0</v>
      </c>
      <c r="I13" s="13">
        <f>(H13/$B$4)*100</f>
        <v>0</v>
      </c>
      <c r="J13" s="13">
        <f>[1]DISP_JUL!$H$30</f>
        <v>0</v>
      </c>
      <c r="K13" s="13">
        <f>(J13/$B$4)*100</f>
        <v>0</v>
      </c>
      <c r="M13" s="13">
        <f>(C13/$B$4)*100</f>
        <v>71.505376344086031</v>
      </c>
      <c r="N13" s="13">
        <f>((C13-L13)/$B$4)*100</f>
        <v>71.505376344086031</v>
      </c>
      <c r="O13" s="45">
        <f t="shared" ref="O13:O31" si="99">IF((AND(D13=0,F13=0)),0,(F13+L13)/(D13+F13)*100)</f>
        <v>28.49462365591398</v>
      </c>
      <c r="P13" s="13">
        <f>(Q13/($B$4*R13))*100</f>
        <v>71.505376344086002</v>
      </c>
      <c r="Q13" s="95">
        <f>[1]DISP_JUL!$M$30</f>
        <v>78483</v>
      </c>
      <c r="R13" s="95">
        <f>[1]DISP_JUL!$O$30</f>
        <v>147.52443609022561</v>
      </c>
      <c r="T13" s="43" t="s">
        <v>38</v>
      </c>
      <c r="U13" s="44">
        <v>3</v>
      </c>
      <c r="V13" s="15">
        <f>$U$4-Y13-AA13</f>
        <v>677.5</v>
      </c>
      <c r="W13" s="15">
        <v>677.5</v>
      </c>
      <c r="X13" s="15">
        <v>0</v>
      </c>
      <c r="Y13" s="15">
        <v>66.5</v>
      </c>
      <c r="Z13" s="13">
        <f t="shared" ref="Z13:Z41" si="100">(Y13/$U$4)*100</f>
        <v>8.9381720430107539</v>
      </c>
      <c r="AA13" s="15">
        <v>0</v>
      </c>
      <c r="AB13" s="13">
        <f t="shared" ref="AB13:AD43" si="101">(AA13/$U$4)*100</f>
        <v>0</v>
      </c>
      <c r="AC13" s="13">
        <v>0</v>
      </c>
      <c r="AD13" s="13">
        <f t="shared" si="101"/>
        <v>0</v>
      </c>
      <c r="AE13" s="15">
        <v>51</v>
      </c>
      <c r="AF13" s="13">
        <f>(V13/$U$4)*100</f>
        <v>91.061827956989248</v>
      </c>
      <c r="AG13" s="13">
        <f t="shared" ref="AG13:AG41" si="102">((V13-AE13)/$U$4)*100</f>
        <v>84.206989247311824</v>
      </c>
      <c r="AH13" s="45">
        <f t="shared" ref="AH13:AH41" si="103">IF((AND(W13=0,Y13=0)),0,(Y13+AE13)/(W13+Y13)*100)</f>
        <v>15.793010752688172</v>
      </c>
      <c r="AI13" s="13">
        <f>(AJ13/($U$4*AK13))*100</f>
        <v>64.186330147351654</v>
      </c>
      <c r="AJ13" s="46">
        <v>103150</v>
      </c>
      <c r="AK13" s="47">
        <v>216</v>
      </c>
      <c r="AM13" s="43" t="s">
        <v>38</v>
      </c>
      <c r="AN13" s="44">
        <v>3</v>
      </c>
      <c r="AO13" s="15">
        <v>720</v>
      </c>
      <c r="AP13" s="15">
        <v>720</v>
      </c>
      <c r="AQ13" s="15">
        <v>0</v>
      </c>
      <c r="AR13" s="15">
        <v>0</v>
      </c>
      <c r="AS13" s="13">
        <f t="shared" ref="AS13:AS50" si="104">(AR13/$AN$4)*100</f>
        <v>0</v>
      </c>
      <c r="AT13" s="15">
        <v>0</v>
      </c>
      <c r="AU13" s="13">
        <f t="shared" ref="AU13:AU50" si="105">(AT13/$AN$4)*100</f>
        <v>0</v>
      </c>
      <c r="AV13" s="13">
        <v>0</v>
      </c>
      <c r="AW13" s="13">
        <f>(AV13/$AN$4)*100</f>
        <v>0</v>
      </c>
      <c r="AX13" s="15">
        <v>55</v>
      </c>
      <c r="AY13" s="13">
        <f>(AO13/$AN$4)*100</f>
        <v>100</v>
      </c>
      <c r="AZ13" s="13">
        <f t="shared" ref="AZ13:AZ31" si="106">((AO13-AX13)/$AN$4)*100</f>
        <v>92.361111111111114</v>
      </c>
      <c r="BA13" s="45">
        <f t="shared" ref="BA13:BA31" si="107">IF((AND(AP13=0,AR13=0)),0,(AR13+AX13)/(AP13+AR13)*100)</f>
        <v>7.6388888888888893</v>
      </c>
      <c r="BB13" s="13">
        <f t="shared" ref="BB13:BB14" si="108">(BD13/($AN$4*BE13))*100</f>
        <v>69.266332304526742</v>
      </c>
      <c r="BD13" s="46">
        <v>107723</v>
      </c>
      <c r="BE13" s="47">
        <v>216</v>
      </c>
      <c r="BG13" s="43" t="s">
        <v>38</v>
      </c>
      <c r="BH13" s="44">
        <v>3</v>
      </c>
      <c r="BI13" s="15">
        <v>724.2</v>
      </c>
      <c r="BJ13" s="15">
        <v>724.2</v>
      </c>
      <c r="BK13" s="15">
        <v>0</v>
      </c>
      <c r="BL13" s="15">
        <v>19.8</v>
      </c>
      <c r="BM13" s="13">
        <f t="shared" ref="BM13:BM50" si="109">(BL13/$BH$4)*100</f>
        <v>2.6612903225806455</v>
      </c>
      <c r="BN13" s="15">
        <v>0</v>
      </c>
      <c r="BO13" s="13">
        <f t="shared" ref="BO13:BO50" si="110">(BN13/$BH$4)*100</f>
        <v>0</v>
      </c>
      <c r="BP13" s="13">
        <v>0</v>
      </c>
      <c r="BQ13" s="13">
        <f>(BP13/$BH$4)*100</f>
        <v>0</v>
      </c>
      <c r="BR13" s="15">
        <v>56</v>
      </c>
      <c r="BS13" s="13">
        <f t="shared" si="24"/>
        <v>97.338709677419359</v>
      </c>
      <c r="BT13" s="13">
        <f t="shared" ref="BT13:BT31" si="111">((BI13-BR13)/$BH$4)*100</f>
        <v>89.811827956989248</v>
      </c>
      <c r="BU13" s="45">
        <f t="shared" ref="BU13:BU31" si="112">IF((AND(BJ13=0,BL13=0)),0,(BL13+BR13)/(BJ13+BL13)*100)</f>
        <v>10.188172043010752</v>
      </c>
      <c r="BV13" s="13">
        <f t="shared" si="27"/>
        <v>67.397824571883717</v>
      </c>
      <c r="BX13" s="46">
        <v>108311</v>
      </c>
      <c r="BY13" s="47">
        <v>216</v>
      </c>
      <c r="CA13" s="43" t="s">
        <v>38</v>
      </c>
      <c r="CB13" s="44">
        <v>3</v>
      </c>
      <c r="CC13" s="15">
        <v>674.33</v>
      </c>
      <c r="CD13" s="15">
        <v>674.33</v>
      </c>
      <c r="CE13" s="15">
        <v>0</v>
      </c>
      <c r="CF13" s="15">
        <v>45.67</v>
      </c>
      <c r="CG13" s="13">
        <f t="shared" ref="CG13:CG14" si="113">(CF13/$CB$4)*100</f>
        <v>6.3430555555555559</v>
      </c>
      <c r="CH13" s="15">
        <v>0</v>
      </c>
      <c r="CI13" s="13">
        <f t="shared" ref="CI13:CI26" si="114">(CH13/$CB$4)*100</f>
        <v>0</v>
      </c>
      <c r="CJ13" s="13">
        <v>0</v>
      </c>
      <c r="CK13" s="13">
        <f>(CJ13/$CB$4)*100</f>
        <v>0</v>
      </c>
      <c r="CL13" s="15">
        <v>50</v>
      </c>
      <c r="CM13" s="13">
        <f>(CC13/$CB$4)*100</f>
        <v>93.656944444444449</v>
      </c>
      <c r="CN13" s="13">
        <f t="shared" ref="CN13:CN47" si="115">((CC13-CL13)/$CB$4)*100</f>
        <v>86.712500000000006</v>
      </c>
      <c r="CO13" s="45">
        <f>IF((AND(CD13=0,CF13=0)),0,(CF13+CL13)/(CD13+CF13)*100)</f>
        <v>13.2875</v>
      </c>
      <c r="CP13" s="13">
        <f t="shared" si="34"/>
        <v>56.452546296296291</v>
      </c>
      <c r="CR13" s="46">
        <v>87795</v>
      </c>
      <c r="CS13" s="47">
        <v>216</v>
      </c>
      <c r="CU13" s="43" t="s">
        <v>38</v>
      </c>
      <c r="CV13" s="44">
        <v>3</v>
      </c>
      <c r="CW13" s="15">
        <v>621</v>
      </c>
      <c r="CX13" s="15">
        <v>621</v>
      </c>
      <c r="CZ13" s="15">
        <v>123</v>
      </c>
      <c r="DA13" s="13">
        <f t="shared" ref="DA13:DA26" si="116">(CZ13/$CV$4)*100</f>
        <v>16.532258064516128</v>
      </c>
      <c r="DB13" s="15">
        <v>0</v>
      </c>
      <c r="DC13" s="13">
        <f t="shared" ref="DC13:DC26" si="117">(DB13/$CV$4)*100</f>
        <v>0</v>
      </c>
      <c r="DD13" s="13"/>
      <c r="DE13" s="13"/>
      <c r="DF13" s="15">
        <v>46</v>
      </c>
      <c r="DG13" s="13">
        <f>(CW13/$U$4)*100</f>
        <v>83.467741935483872</v>
      </c>
      <c r="DH13" s="13">
        <f t="shared" ref="DH13:DH26" si="118">((CW13-DF13)/$CV$4)*100</f>
        <v>77.284946236559136</v>
      </c>
      <c r="DI13" s="45">
        <f t="shared" ref="DI13:DI26" si="119">IF((AND(CX13=0,CZ13=0)),0,(CZ13+DF13)/(CX13+CZ13)*100)</f>
        <v>22.71505376344086</v>
      </c>
      <c r="DJ13" s="13">
        <f>(DL13/($CV$4*DM13))*100</f>
        <v>54.866711469534046</v>
      </c>
      <c r="DL13" s="46">
        <v>88173</v>
      </c>
      <c r="DM13" s="47">
        <v>216</v>
      </c>
      <c r="DO13" s="43" t="s">
        <v>38</v>
      </c>
      <c r="DP13" s="44">
        <v>3</v>
      </c>
      <c r="DQ13" s="15">
        <v>738.37</v>
      </c>
      <c r="DR13" s="15">
        <v>738.37</v>
      </c>
      <c r="DT13" s="15">
        <v>5.63</v>
      </c>
      <c r="DU13" s="13">
        <f t="shared" ref="DU13:DU14" si="120">(DT13/$DP$4)*100</f>
        <v>0.75672043010752688</v>
      </c>
      <c r="DV13" s="15">
        <v>0</v>
      </c>
      <c r="DW13" s="13">
        <f t="shared" ref="DW13:DW14" si="121">(DV13/$DP$4)*100</f>
        <v>0</v>
      </c>
      <c r="DX13" s="13"/>
      <c r="DY13" s="13"/>
      <c r="DZ13" s="15">
        <v>69.33</v>
      </c>
      <c r="EA13" s="13">
        <f>(DQ13/$U$4)*100</f>
        <v>99.243279569892479</v>
      </c>
      <c r="EB13" s="13">
        <f t="shared" ref="EB13:EB14" si="122">((DQ13-DZ13)/$DP$4)*100</f>
        <v>89.924731182795696</v>
      </c>
      <c r="EC13" s="45">
        <f>IF((AND(DR13=0,DT13=0)),0,(DT13+DZ13)/(DR13+DT13)*100)</f>
        <v>10.0752688172043</v>
      </c>
      <c r="ED13" s="13">
        <f>(EF13/($DP$4*EG13))*100</f>
        <v>66.502389486260455</v>
      </c>
      <c r="EF13" s="46">
        <v>106872</v>
      </c>
      <c r="EG13" s="47">
        <v>216</v>
      </c>
      <c r="EI13" s="43" t="s">
        <v>38</v>
      </c>
      <c r="EJ13" s="44">
        <v>3</v>
      </c>
      <c r="EK13" s="15">
        <v>666.37</v>
      </c>
      <c r="EL13" s="15">
        <v>666.37</v>
      </c>
      <c r="EN13" s="15">
        <v>6.67</v>
      </c>
      <c r="EO13" s="13">
        <f t="shared" ref="EO13:EO26" si="123">(EN13/$EJ$4)*100</f>
        <v>0.99255952380952384</v>
      </c>
      <c r="EP13" s="15">
        <v>0</v>
      </c>
      <c r="EQ13" s="13">
        <f t="shared" ref="EQ13:EQ26" si="124">(EP13/$EJ$4)*100</f>
        <v>0</v>
      </c>
      <c r="ER13" s="13"/>
      <c r="ES13" s="13"/>
      <c r="ET13" s="15">
        <v>49.28</v>
      </c>
      <c r="EU13" s="13">
        <f>(EK13/$U$4)*100</f>
        <v>89.56586021505376</v>
      </c>
      <c r="EV13" s="13">
        <f t="shared" ref="EV13:EV26" si="125">((EK13-ET13)/$EJ$4)*100</f>
        <v>91.828869047619051</v>
      </c>
      <c r="EW13" s="45">
        <f>IF((AND(EL13=0,EN13=0)),0,(EN13+ET13)/(EL13+EN13)*100)</f>
        <v>8.3130274575062426</v>
      </c>
      <c r="EX13" s="13">
        <f t="shared" si="52"/>
        <v>70.810598544973544</v>
      </c>
      <c r="EZ13" s="46">
        <v>102783</v>
      </c>
      <c r="FA13" s="47">
        <v>216</v>
      </c>
      <c r="FC13" s="43" t="s">
        <v>38</v>
      </c>
      <c r="FD13" s="44">
        <v>3</v>
      </c>
      <c r="FE13" s="15">
        <v>664</v>
      </c>
      <c r="FF13" s="15">
        <v>664</v>
      </c>
      <c r="FH13" s="15">
        <v>20.83</v>
      </c>
      <c r="FI13" s="13">
        <f>(FH13/$FD$4)*100</f>
        <v>2.799731182795699</v>
      </c>
      <c r="FJ13" s="15">
        <v>0</v>
      </c>
      <c r="FK13" s="13">
        <f>(FJ13/$FD$4)*100</f>
        <v>0</v>
      </c>
      <c r="FL13" s="13"/>
      <c r="FM13" s="13"/>
      <c r="FN13" s="15">
        <v>47.41</v>
      </c>
      <c r="FO13" s="13">
        <f>(FE13/$U$4)*100</f>
        <v>89.247311827956992</v>
      </c>
      <c r="FP13" s="13">
        <f>((FE13-FN13)/$FD$4)*100</f>
        <v>82.875000000000014</v>
      </c>
      <c r="FQ13" s="45">
        <f t="shared" ref="FQ13:FQ31" si="126">IF((AND(FF13=0,FH13=0)),0,(FH13+FN13)/(FF13+FH13)*100)</f>
        <v>9.9645167413810718</v>
      </c>
      <c r="FR13" s="13">
        <f>(FT13/($FD$4*FU13))*100</f>
        <v>60.678638988450814</v>
      </c>
      <c r="FT13" s="46">
        <v>97513</v>
      </c>
      <c r="FU13" s="47">
        <v>216</v>
      </c>
      <c r="FW13" s="43" t="s">
        <v>38</v>
      </c>
      <c r="FX13" s="44">
        <v>3</v>
      </c>
      <c r="FY13" s="15">
        <v>548</v>
      </c>
      <c r="FZ13" s="15">
        <v>548</v>
      </c>
      <c r="GB13" s="15">
        <v>13.92</v>
      </c>
      <c r="GC13" s="13">
        <f t="shared" ref="GC13:GE26" si="127">(GB13/$FX$4)*100</f>
        <v>1.9333333333333333</v>
      </c>
      <c r="GD13" s="15">
        <v>0</v>
      </c>
      <c r="GE13" s="13">
        <f t="shared" ref="GE13:GE22" si="128">(GD13/$FX$4)*100</f>
        <v>0</v>
      </c>
      <c r="GF13" s="13"/>
      <c r="GG13" s="13"/>
      <c r="GH13" s="15">
        <v>37.32</v>
      </c>
      <c r="GI13" s="13">
        <f>(FY13/$U$4)*100</f>
        <v>73.655913978494624</v>
      </c>
      <c r="GJ13" s="13">
        <f t="shared" ref="GJ13:GJ26" si="129">((FY13-GH13)/$FX$4)*100</f>
        <v>70.927777777777777</v>
      </c>
      <c r="GK13" s="45">
        <f>IF((AND(FZ13=0,GB13=0)),0,(GB13+GH13)/(FZ13+GB13)*100)</f>
        <v>9.118735763097952</v>
      </c>
      <c r="GL13" s="13">
        <f>(GN13/($FX$4*GO13))*100</f>
        <v>55.160751028806587</v>
      </c>
      <c r="GN13" s="46">
        <v>85786</v>
      </c>
      <c r="GO13" s="47">
        <v>216</v>
      </c>
      <c r="GQ13" s="43" t="s">
        <v>38</v>
      </c>
      <c r="GR13" s="44">
        <v>3</v>
      </c>
      <c r="GS13" s="44">
        <v>744</v>
      </c>
      <c r="GT13" s="44">
        <v>744</v>
      </c>
      <c r="GU13" s="44"/>
      <c r="GV13" s="44">
        <v>0</v>
      </c>
      <c r="GW13" s="44">
        <f t="shared" si="65"/>
        <v>0</v>
      </c>
      <c r="GX13" s="44">
        <v>0</v>
      </c>
      <c r="GY13" s="44">
        <f t="shared" si="65"/>
        <v>0</v>
      </c>
      <c r="GZ13" s="44"/>
      <c r="HA13" s="44"/>
      <c r="HB13" s="44">
        <v>73.489999999999995</v>
      </c>
      <c r="HC13" s="13">
        <f>(GS13/GR$4)*100</f>
        <v>100</v>
      </c>
      <c r="HD13" s="48">
        <f t="shared" si="67"/>
        <v>90.122311827956992</v>
      </c>
      <c r="HE13" s="48">
        <f t="shared" si="68"/>
        <v>9.8776881720430101</v>
      </c>
      <c r="HF13" s="13">
        <f t="shared" si="69"/>
        <v>67.23043608124253</v>
      </c>
      <c r="HH13" s="49">
        <v>108042</v>
      </c>
      <c r="HI13" s="47">
        <v>216</v>
      </c>
      <c r="HK13" s="43" t="s">
        <v>38</v>
      </c>
      <c r="HL13" s="44">
        <v>3</v>
      </c>
      <c r="HM13" s="105">
        <v>540.84</v>
      </c>
      <c r="HN13" s="105">
        <v>540.84</v>
      </c>
      <c r="HO13" s="107">
        <v>0</v>
      </c>
      <c r="HP13" s="105">
        <v>179.16</v>
      </c>
      <c r="HQ13" s="13">
        <f>(HP13/$HL$4)*100</f>
        <v>24.883333333333333</v>
      </c>
      <c r="HR13" s="107">
        <v>0</v>
      </c>
      <c r="HS13" s="13">
        <f>(HR13/$HL$4)*100</f>
        <v>0</v>
      </c>
      <c r="HT13" s="107">
        <v>0</v>
      </c>
      <c r="HU13" s="13">
        <f>(HT13/$HL$4)*100</f>
        <v>0</v>
      </c>
      <c r="HV13" s="105">
        <v>140.85</v>
      </c>
      <c r="HW13" s="13">
        <f>(HM13/$HL$4)*100</f>
        <v>75.116666666666674</v>
      </c>
      <c r="HX13" s="48">
        <f>((HM13-HV13)/$HL$4)*100</f>
        <v>55.554166666666674</v>
      </c>
      <c r="HY13" s="48">
        <f t="shared" ref="HY13:HY14" si="130">IF((AND(HN13=0,HP13=0)),0,(HP13+HV13)/(HN13+HP13)*100)</f>
        <v>44.445833333333333</v>
      </c>
      <c r="HZ13" s="13">
        <f>(IB13/($HL$4*IC13))*100</f>
        <v>46.818377057613169</v>
      </c>
      <c r="IB13" s="101">
        <v>72811.94</v>
      </c>
      <c r="IC13" s="47">
        <v>216</v>
      </c>
    </row>
    <row r="14" spans="1:237" ht="13.8" x14ac:dyDescent="0.3">
      <c r="A14" s="43" t="s">
        <v>39</v>
      </c>
      <c r="B14" s="44">
        <v>4</v>
      </c>
      <c r="C14" s="13">
        <f>[1]DISP_JUL!$C$32</f>
        <v>736</v>
      </c>
      <c r="D14" s="13">
        <f>[1]DISP_JUL!$D$32</f>
        <v>736</v>
      </c>
      <c r="E14" s="13">
        <f>[1]DISP_JUL!$E$32</f>
        <v>0</v>
      </c>
      <c r="F14" s="13">
        <f>[1]DISP_JUL!$F$32</f>
        <v>8</v>
      </c>
      <c r="G14" s="13">
        <f t="shared" ref="G14" si="131">(F14/$B$4)*100</f>
        <v>1.0752688172043012</v>
      </c>
      <c r="H14" s="13">
        <f>[1]DISP_JUL!$G$32</f>
        <v>0</v>
      </c>
      <c r="I14" s="13">
        <f t="shared" ref="I14:K14" si="132">(H14/$B$4)*100</f>
        <v>0</v>
      </c>
      <c r="J14" s="13">
        <f>[1]DISP_JUL!$H$32</f>
        <v>0</v>
      </c>
      <c r="K14" s="13">
        <f t="shared" si="132"/>
        <v>0</v>
      </c>
      <c r="M14" s="15">
        <f t="shared" ref="M14" si="133">(C14/$B$4)*100</f>
        <v>98.924731182795696</v>
      </c>
      <c r="N14" s="13">
        <f t="shared" ref="N14" si="134">((C14-L14)/$B$4)*100</f>
        <v>98.924731182795696</v>
      </c>
      <c r="O14" s="45">
        <f t="shared" si="99"/>
        <v>1.0752688172043012</v>
      </c>
      <c r="P14" s="13">
        <f t="shared" ref="P14" si="135">(Q14/($B$4*R14))*100</f>
        <v>98.924731182795725</v>
      </c>
      <c r="Q14" s="95">
        <f>[1]DISP_JUL!$M$32</f>
        <v>115375</v>
      </c>
      <c r="R14" s="95">
        <f>[1]DISP_JUL!$O$32</f>
        <v>156.75951086956519</v>
      </c>
      <c r="T14" s="43" t="s">
        <v>39</v>
      </c>
      <c r="U14" s="44">
        <v>4</v>
      </c>
      <c r="V14" s="15">
        <f>$U$4-Y14-AA14</f>
        <v>0</v>
      </c>
      <c r="W14" s="15">
        <v>0</v>
      </c>
      <c r="X14" s="15">
        <v>0</v>
      </c>
      <c r="Y14" s="15">
        <v>744</v>
      </c>
      <c r="Z14" s="13">
        <f t="shared" si="100"/>
        <v>100</v>
      </c>
      <c r="AA14" s="15">
        <v>0</v>
      </c>
      <c r="AB14" s="13">
        <f t="shared" si="101"/>
        <v>0</v>
      </c>
      <c r="AC14" s="13">
        <v>0</v>
      </c>
      <c r="AD14" s="13">
        <f t="shared" si="101"/>
        <v>0</v>
      </c>
      <c r="AE14" s="15">
        <v>0</v>
      </c>
      <c r="AF14" s="13">
        <f>(V14/$U$4)*100</f>
        <v>0</v>
      </c>
      <c r="AG14" s="13">
        <f t="shared" si="102"/>
        <v>0</v>
      </c>
      <c r="AH14" s="45">
        <f t="shared" si="103"/>
        <v>100</v>
      </c>
      <c r="AI14" s="13">
        <f t="shared" ref="AI14" si="136">(AJ14/($U$4*AK14))*100</f>
        <v>0</v>
      </c>
      <c r="AJ14" s="15">
        <v>0</v>
      </c>
      <c r="AK14" s="47">
        <v>216</v>
      </c>
      <c r="AM14" s="43" t="s">
        <v>39</v>
      </c>
      <c r="AN14" s="44">
        <v>4</v>
      </c>
      <c r="AO14" s="15">
        <v>0</v>
      </c>
      <c r="AP14" s="15">
        <v>0</v>
      </c>
      <c r="AQ14" s="15">
        <v>0</v>
      </c>
      <c r="AR14" s="15">
        <v>720</v>
      </c>
      <c r="AS14" s="13">
        <f t="shared" si="104"/>
        <v>100</v>
      </c>
      <c r="AT14" s="15">
        <v>0</v>
      </c>
      <c r="AU14" s="13">
        <f t="shared" si="105"/>
        <v>0</v>
      </c>
      <c r="AV14" s="13">
        <v>0</v>
      </c>
      <c r="AW14" s="13">
        <f>(AV14/$AN$4)*100</f>
        <v>0</v>
      </c>
      <c r="AX14" s="15">
        <v>0</v>
      </c>
      <c r="AY14" s="13">
        <f>(AO14/$AN$4)*100</f>
        <v>0</v>
      </c>
      <c r="AZ14" s="13">
        <f t="shared" si="106"/>
        <v>0</v>
      </c>
      <c r="BA14" s="45">
        <f t="shared" si="107"/>
        <v>100</v>
      </c>
      <c r="BB14" s="13">
        <f t="shared" si="108"/>
        <v>0</v>
      </c>
      <c r="BD14" s="15">
        <v>0</v>
      </c>
      <c r="BE14" s="47">
        <v>216</v>
      </c>
      <c r="BG14" s="43" t="s">
        <v>39</v>
      </c>
      <c r="BH14" s="44">
        <v>4</v>
      </c>
      <c r="BI14" s="15">
        <v>0</v>
      </c>
      <c r="BJ14" s="15">
        <v>0</v>
      </c>
      <c r="BK14" s="15">
        <v>0</v>
      </c>
      <c r="BL14" s="15">
        <v>744</v>
      </c>
      <c r="BM14" s="13">
        <f t="shared" si="109"/>
        <v>100</v>
      </c>
      <c r="BN14" s="15">
        <v>0</v>
      </c>
      <c r="BO14" s="13">
        <f t="shared" si="110"/>
        <v>0</v>
      </c>
      <c r="BP14" s="13">
        <v>0</v>
      </c>
      <c r="BQ14" s="13">
        <f>(BP14/$BH$4)*100</f>
        <v>0</v>
      </c>
      <c r="BR14" s="15">
        <v>0</v>
      </c>
      <c r="BS14" s="13">
        <f t="shared" si="24"/>
        <v>0</v>
      </c>
      <c r="BT14" s="13">
        <f t="shared" si="111"/>
        <v>0</v>
      </c>
      <c r="BU14" s="45">
        <f t="shared" si="112"/>
        <v>100</v>
      </c>
      <c r="BV14" s="13">
        <f t="shared" si="27"/>
        <v>0</v>
      </c>
      <c r="BX14" s="15">
        <v>0</v>
      </c>
      <c r="BY14" s="47">
        <v>216</v>
      </c>
      <c r="CA14" s="43" t="s">
        <v>39</v>
      </c>
      <c r="CB14" s="44">
        <v>4</v>
      </c>
      <c r="CC14" s="15">
        <v>0</v>
      </c>
      <c r="CD14" s="15">
        <v>0</v>
      </c>
      <c r="CE14" s="15">
        <v>0</v>
      </c>
      <c r="CF14" s="15">
        <v>720</v>
      </c>
      <c r="CG14" s="13">
        <f t="shared" si="113"/>
        <v>100</v>
      </c>
      <c r="CH14" s="15">
        <v>0</v>
      </c>
      <c r="CI14" s="13">
        <f t="shared" si="114"/>
        <v>0</v>
      </c>
      <c r="CJ14" s="13">
        <v>0</v>
      </c>
      <c r="CK14" s="13">
        <f t="shared" ref="CK14" si="137">(CJ14/$CB$4)*100</f>
        <v>0</v>
      </c>
      <c r="CL14" s="15">
        <v>0</v>
      </c>
      <c r="CM14" s="13">
        <f>(CC14/$CB$4)*100</f>
        <v>0</v>
      </c>
      <c r="CN14" s="13">
        <f t="shared" si="115"/>
        <v>0</v>
      </c>
      <c r="CO14" s="45">
        <f t="shared" ref="CO14" si="138">IF((AND(CD14=0,CF14=0)),0,(CF14+CL14)/(CD14+CF14)*100)</f>
        <v>100</v>
      </c>
      <c r="CP14" s="13">
        <f t="shared" si="34"/>
        <v>0</v>
      </c>
      <c r="CR14" s="15">
        <v>0</v>
      </c>
      <c r="CS14" s="47">
        <v>216</v>
      </c>
      <c r="CU14" s="43" t="s">
        <v>39</v>
      </c>
      <c r="CV14" s="44">
        <v>4</v>
      </c>
      <c r="CW14" s="15">
        <v>0</v>
      </c>
      <c r="CX14" s="15">
        <v>0</v>
      </c>
      <c r="CZ14" s="15">
        <v>744</v>
      </c>
      <c r="DA14" s="13">
        <f t="shared" si="116"/>
        <v>100</v>
      </c>
      <c r="DB14" s="15">
        <v>0</v>
      </c>
      <c r="DC14" s="13">
        <f t="shared" si="117"/>
        <v>0</v>
      </c>
      <c r="DD14" s="13"/>
      <c r="DE14" s="13"/>
      <c r="DF14" s="15">
        <v>0</v>
      </c>
      <c r="DG14" s="13">
        <f>(CW14/$U$4)*100</f>
        <v>0</v>
      </c>
      <c r="DH14" s="13">
        <f t="shared" si="118"/>
        <v>0</v>
      </c>
      <c r="DI14" s="45">
        <f t="shared" si="119"/>
        <v>100</v>
      </c>
      <c r="DJ14" s="13">
        <f t="shared" ref="DJ14" si="139">(DL14/($CV$4*DM14))*100</f>
        <v>0</v>
      </c>
      <c r="DL14" s="15">
        <v>0</v>
      </c>
      <c r="DM14" s="47">
        <v>216</v>
      </c>
      <c r="DO14" s="43" t="s">
        <v>39</v>
      </c>
      <c r="DP14" s="44">
        <v>4</v>
      </c>
      <c r="DQ14" s="15">
        <v>0</v>
      </c>
      <c r="DR14" s="15">
        <v>0</v>
      </c>
      <c r="DT14" s="15">
        <v>744</v>
      </c>
      <c r="DU14" s="13">
        <f t="shared" si="120"/>
        <v>100</v>
      </c>
      <c r="DV14" s="15">
        <v>0</v>
      </c>
      <c r="DW14" s="13">
        <f t="shared" si="121"/>
        <v>0</v>
      </c>
      <c r="DX14" s="13"/>
      <c r="DY14" s="13"/>
      <c r="DZ14" s="15">
        <v>0</v>
      </c>
      <c r="EA14" s="13">
        <f>(DQ14/$U$4)*100</f>
        <v>0</v>
      </c>
      <c r="EB14" s="13">
        <f t="shared" si="122"/>
        <v>0</v>
      </c>
      <c r="EC14" s="45">
        <f t="shared" ref="EC14" si="140">IF((AND(DR14=0,DT14=0)),0,(DT14+DZ14)/(DR14+DT14)*100)</f>
        <v>100</v>
      </c>
      <c r="ED14" s="13">
        <f t="shared" ref="ED14" si="141">(EF14/($DP$4*EG14))*100</f>
        <v>0</v>
      </c>
      <c r="EF14" s="15">
        <v>0</v>
      </c>
      <c r="EG14" s="47">
        <v>216</v>
      </c>
      <c r="EI14" s="43" t="s">
        <v>39</v>
      </c>
      <c r="EJ14" s="44">
        <v>4</v>
      </c>
      <c r="EK14" s="15">
        <v>0</v>
      </c>
      <c r="EL14" s="15">
        <v>0</v>
      </c>
      <c r="EN14" s="15">
        <v>672</v>
      </c>
      <c r="EO14" s="13">
        <f t="shared" si="123"/>
        <v>100</v>
      </c>
      <c r="EP14" s="15">
        <v>0</v>
      </c>
      <c r="EQ14" s="13">
        <f t="shared" si="124"/>
        <v>0</v>
      </c>
      <c r="ER14" s="13"/>
      <c r="ES14" s="13"/>
      <c r="ET14" s="15">
        <v>0</v>
      </c>
      <c r="EU14" s="13">
        <f>(EK14/$U$4)*100</f>
        <v>0</v>
      </c>
      <c r="EV14" s="13">
        <f t="shared" si="125"/>
        <v>0</v>
      </c>
      <c r="EW14" s="45">
        <f t="shared" ref="EW14" si="142">IF((AND(EL14=0,EN14=0)),0,(EN14+ET14)/(EL14+EN14)*100)</f>
        <v>100</v>
      </c>
      <c r="EX14" s="13">
        <f t="shared" si="52"/>
        <v>0</v>
      </c>
      <c r="EZ14" s="50">
        <v>0</v>
      </c>
      <c r="FA14" s="47">
        <v>216</v>
      </c>
      <c r="FC14" s="43" t="s">
        <v>39</v>
      </c>
      <c r="FD14" s="44">
        <v>4</v>
      </c>
      <c r="FE14" s="15">
        <v>0</v>
      </c>
      <c r="FF14" s="15">
        <v>0</v>
      </c>
      <c r="FH14" s="15">
        <v>744</v>
      </c>
      <c r="FI14" s="13">
        <f t="shared" ref="FI14" si="143">(FH14/$FD$4)*100</f>
        <v>100</v>
      </c>
      <c r="FJ14" s="15">
        <v>0</v>
      </c>
      <c r="FK14" s="13">
        <f t="shared" ref="FK14" si="144">(FJ14/$FD$4)*100</f>
        <v>0</v>
      </c>
      <c r="FL14" s="13"/>
      <c r="FM14" s="13"/>
      <c r="FN14" s="15">
        <v>0</v>
      </c>
      <c r="FO14" s="13">
        <f>(FE14/$U$4)*100</f>
        <v>0</v>
      </c>
      <c r="FP14" s="13">
        <f t="shared" ref="FP14" si="145">((FE14-FN14)/$FD$4)*100</f>
        <v>0</v>
      </c>
      <c r="FQ14" s="45">
        <f t="shared" si="126"/>
        <v>100</v>
      </c>
      <c r="FR14" s="13">
        <f t="shared" ref="FR14" si="146">(FT14/($FD$4*FU14))*100</f>
        <v>0</v>
      </c>
      <c r="FT14" s="15">
        <v>0</v>
      </c>
      <c r="FU14" s="47">
        <v>216</v>
      </c>
      <c r="FW14" s="43" t="s">
        <v>39</v>
      </c>
      <c r="FX14" s="44">
        <v>4</v>
      </c>
      <c r="FY14" s="15">
        <v>0</v>
      </c>
      <c r="FZ14" s="15">
        <v>0</v>
      </c>
      <c r="GB14" s="15">
        <v>720</v>
      </c>
      <c r="GC14" s="13">
        <f t="shared" si="127"/>
        <v>100</v>
      </c>
      <c r="GD14" s="15">
        <v>0</v>
      </c>
      <c r="GE14" s="13">
        <f t="shared" si="128"/>
        <v>0</v>
      </c>
      <c r="GF14" s="13"/>
      <c r="GG14" s="13"/>
      <c r="GH14" s="15">
        <v>0</v>
      </c>
      <c r="GI14" s="13">
        <f>(FY14/$U$4)*100</f>
        <v>0</v>
      </c>
      <c r="GJ14" s="13">
        <f t="shared" si="129"/>
        <v>0</v>
      </c>
      <c r="GK14" s="45">
        <f t="shared" ref="GK14" si="147">IF((AND(FZ14=0,GB14=0)),0,(GB14+GH14)/(FZ14+GB14)*100)</f>
        <v>100</v>
      </c>
      <c r="GL14" s="13">
        <f>(GN14/($FX$4*GO14))*100</f>
        <v>0</v>
      </c>
      <c r="GN14" s="15">
        <v>0</v>
      </c>
      <c r="GO14" s="47">
        <v>216</v>
      </c>
      <c r="GQ14" s="43" t="s">
        <v>39</v>
      </c>
      <c r="GR14" s="44">
        <v>4</v>
      </c>
      <c r="GS14" s="15">
        <v>0</v>
      </c>
      <c r="GT14" s="15">
        <v>0</v>
      </c>
      <c r="GV14" s="15">
        <v>744</v>
      </c>
      <c r="GW14" s="15">
        <f t="shared" si="65"/>
        <v>100</v>
      </c>
      <c r="GX14" s="15">
        <v>0</v>
      </c>
      <c r="GY14" s="15">
        <f t="shared" si="65"/>
        <v>0</v>
      </c>
      <c r="HB14" s="15">
        <v>0</v>
      </c>
      <c r="HC14" s="13">
        <f>(GS14/GR$4)*100</f>
        <v>0</v>
      </c>
      <c r="HD14" s="15">
        <f t="shared" si="67"/>
        <v>0</v>
      </c>
      <c r="HE14" s="15">
        <f t="shared" si="68"/>
        <v>100</v>
      </c>
      <c r="HF14" s="13">
        <f t="shared" si="69"/>
        <v>0</v>
      </c>
      <c r="HH14" s="15">
        <v>0</v>
      </c>
      <c r="HI14" s="47">
        <v>216</v>
      </c>
      <c r="HK14" s="43" t="s">
        <v>39</v>
      </c>
      <c r="HL14" s="44">
        <v>4</v>
      </c>
      <c r="HM14" s="105">
        <v>0</v>
      </c>
      <c r="HN14" s="105">
        <v>0</v>
      </c>
      <c r="HO14" s="107">
        <v>0</v>
      </c>
      <c r="HP14" s="105">
        <v>0</v>
      </c>
      <c r="HQ14" s="13">
        <f t="shared" ref="HQ14" si="148">(HP14/$HL$4)*100</f>
        <v>0</v>
      </c>
      <c r="HR14" s="107">
        <v>0</v>
      </c>
      <c r="HS14" s="13">
        <f t="shared" ref="HS14" si="149">(HR14/$HL$4)*100</f>
        <v>0</v>
      </c>
      <c r="HT14" s="107">
        <v>0</v>
      </c>
      <c r="HU14" s="13">
        <f t="shared" ref="HU14" si="150">(HT14/$HL$4)*100</f>
        <v>0</v>
      </c>
      <c r="HV14" s="107">
        <v>0</v>
      </c>
      <c r="HW14" s="13">
        <f>(HM14/$HL$4)*100</f>
        <v>0</v>
      </c>
      <c r="HX14" s="48">
        <f>((HM14-HV14)/$HL$4)*100</f>
        <v>0</v>
      </c>
      <c r="HY14" s="13">
        <f t="shared" si="130"/>
        <v>0</v>
      </c>
      <c r="HZ14" s="13">
        <f>(IB14/($HL$4*IC14))*100</f>
        <v>0</v>
      </c>
      <c r="IB14" s="103">
        <v>0</v>
      </c>
      <c r="IC14" s="47">
        <v>216</v>
      </c>
    </row>
    <row r="15" spans="1:237" ht="13.8" x14ac:dyDescent="0.3">
      <c r="A15" s="43"/>
      <c r="B15" s="51" t="s">
        <v>37</v>
      </c>
      <c r="C15" s="52">
        <f>SUM(C13:C14)</f>
        <v>1268</v>
      </c>
      <c r="D15" s="52">
        <f t="shared" ref="D15:L15" si="151">SUM(D13:D14)</f>
        <v>1268</v>
      </c>
      <c r="E15" s="52">
        <f>SUM(E13:E14)</f>
        <v>0</v>
      </c>
      <c r="F15" s="52">
        <f t="shared" si="151"/>
        <v>220</v>
      </c>
      <c r="G15" s="53">
        <f>(G13*R13+G14*R14)/R15</f>
        <v>14.368854959206622</v>
      </c>
      <c r="H15" s="52">
        <f t="shared" si="151"/>
        <v>0</v>
      </c>
      <c r="I15" s="53">
        <f>(I13*R13+I14*R14)/R15</f>
        <v>0</v>
      </c>
      <c r="J15" s="53">
        <f>SUM(J13:J14)</f>
        <v>0</v>
      </c>
      <c r="K15" s="53">
        <f>(K13*R13+K14*R14)/R15</f>
        <v>0</v>
      </c>
      <c r="L15" s="52">
        <f t="shared" si="151"/>
        <v>0</v>
      </c>
      <c r="M15" s="53">
        <f>(M13*R13+M14*R14)/R15</f>
        <v>85.631145040793385</v>
      </c>
      <c r="N15" s="14">
        <f>(N13*R13+N14*R14)/R15</f>
        <v>85.631145040793385</v>
      </c>
      <c r="O15" s="14">
        <f>(O13*R13+O14*R14)/R15</f>
        <v>14.368854959206622</v>
      </c>
      <c r="P15" s="14">
        <f>(P13*R13+P14*R14)/R15</f>
        <v>85.631145040793385</v>
      </c>
      <c r="Q15" s="54">
        <f>SUM(Q13:Q14)</f>
        <v>193858</v>
      </c>
      <c r="R15" s="55">
        <f>SUM(R13:R14)</f>
        <v>304.2839469597908</v>
      </c>
      <c r="S15" s="36"/>
      <c r="T15" s="43"/>
      <c r="U15" s="51" t="s">
        <v>37</v>
      </c>
      <c r="V15" s="56">
        <f>SUM(V13:V14)</f>
        <v>677.5</v>
      </c>
      <c r="W15" s="56">
        <f t="shared" ref="W15:Y15" si="152">SUM(W13:W14)</f>
        <v>677.5</v>
      </c>
      <c r="X15" s="56">
        <f>SUM(X13:X14)</f>
        <v>0</v>
      </c>
      <c r="Y15" s="56">
        <f t="shared" si="152"/>
        <v>810.5</v>
      </c>
      <c r="Z15" s="57">
        <f>(Z13*AK13+Z14*AK14)/AK15</f>
        <v>54.469086021505376</v>
      </c>
      <c r="AA15" s="56">
        <f>SUM(AA13:AA14)</f>
        <v>0</v>
      </c>
      <c r="AB15" s="57">
        <f>(AB13*AK13+AB14*AK14)/AK15</f>
        <v>0</v>
      </c>
      <c r="AC15" s="57">
        <f>SUM(AC13:AC14)</f>
        <v>0</v>
      </c>
      <c r="AD15" s="57">
        <f>(AD13*AK13+AD14*AK14)/AK15</f>
        <v>0</v>
      </c>
      <c r="AE15" s="56">
        <f>SUM(AE13:AE14)</f>
        <v>51</v>
      </c>
      <c r="AF15" s="53">
        <f>(AF13*AK13+AF14*AK14)/AK15</f>
        <v>45.530913978494624</v>
      </c>
      <c r="AG15" s="57">
        <f>(AG13*AK13+AG14*AK14)/AK15</f>
        <v>42.103494623655905</v>
      </c>
      <c r="AH15" s="57">
        <f>(AH13*AK13+AH14*AK14)/AK15</f>
        <v>57.896505376344081</v>
      </c>
      <c r="AI15" s="14">
        <f>(AI13*AK13+AI14*AK14)/AK15</f>
        <v>32.093165073675827</v>
      </c>
      <c r="AJ15" s="54">
        <f>SUM(AJ13:AJ14)</f>
        <v>103150</v>
      </c>
      <c r="AK15" s="58">
        <f>SUM(AK13:AK14)</f>
        <v>432</v>
      </c>
      <c r="AL15" s="36"/>
      <c r="AM15" s="43"/>
      <c r="AN15" s="59" t="s">
        <v>37</v>
      </c>
      <c r="AO15" s="52">
        <f>SUM(AO13:AO14)</f>
        <v>720</v>
      </c>
      <c r="AP15" s="52">
        <f t="shared" ref="AP15:AX15" si="153">SUM(AP13:AP14)</f>
        <v>720</v>
      </c>
      <c r="AQ15" s="52">
        <f>SUM(AQ13:AQ14)</f>
        <v>0</v>
      </c>
      <c r="AR15" s="52">
        <f t="shared" si="153"/>
        <v>720</v>
      </c>
      <c r="AS15" s="53">
        <f>(AS13*BE13+AS14*BE14)/BE15</f>
        <v>50</v>
      </c>
      <c r="AT15" s="52">
        <f t="shared" si="153"/>
        <v>0</v>
      </c>
      <c r="AU15" s="53">
        <f>(AU13*BE13+AU14*BE14)/BE15</f>
        <v>0</v>
      </c>
      <c r="AV15" s="53">
        <f>SUM(AV13:AV14)</f>
        <v>0</v>
      </c>
      <c r="AW15" s="57">
        <f>(AW13*BE13+AW14*BE14)/BE15</f>
        <v>0</v>
      </c>
      <c r="AX15" s="52">
        <f t="shared" si="153"/>
        <v>55</v>
      </c>
      <c r="AY15" s="53">
        <f>(AY13*BE13+AY14*BE14)/BE15</f>
        <v>50</v>
      </c>
      <c r="AZ15" s="14">
        <f>(AZ13*BE13+AZ14*BE14)/BE15</f>
        <v>46.180555555555557</v>
      </c>
      <c r="BA15" s="14">
        <f>(BA13*BE13+BA14*BE14)/BE15</f>
        <v>53.819444444444443</v>
      </c>
      <c r="BB15" s="14">
        <f>(BB13*BE13+BB14*BE14)/BE15</f>
        <v>34.633166152263371</v>
      </c>
      <c r="BC15" s="56"/>
      <c r="BD15" s="60">
        <f>SUM(BD13:BD14)</f>
        <v>107723</v>
      </c>
      <c r="BE15" s="58">
        <f>SUM(BE13:BE14)</f>
        <v>432</v>
      </c>
      <c r="BG15" s="43"/>
      <c r="BH15" s="59" t="s">
        <v>37</v>
      </c>
      <c r="BI15" s="52">
        <f>SUM(BI13:BI14)</f>
        <v>724.2</v>
      </c>
      <c r="BJ15" s="52">
        <f t="shared" ref="BJ15:BR15" si="154">SUM(BJ13:BJ14)</f>
        <v>724.2</v>
      </c>
      <c r="BK15" s="52">
        <f>SUM(BK13:BK14)</f>
        <v>0</v>
      </c>
      <c r="BL15" s="52">
        <f t="shared" si="154"/>
        <v>763.8</v>
      </c>
      <c r="BM15" s="53">
        <f>(BM13*BY13+BM14*BY14)/BY15</f>
        <v>51.330645161290327</v>
      </c>
      <c r="BN15" s="52">
        <f t="shared" si="154"/>
        <v>0</v>
      </c>
      <c r="BO15" s="53">
        <f>(BO13*BY13+BO14*BY14)/BY15</f>
        <v>0</v>
      </c>
      <c r="BP15" s="53">
        <f>SUM(BP13:BP14)</f>
        <v>0</v>
      </c>
      <c r="BQ15" s="57">
        <f>(BQ13*BY13+BQ14*BY14)/BY15</f>
        <v>0</v>
      </c>
      <c r="BR15" s="52">
        <f t="shared" si="154"/>
        <v>56</v>
      </c>
      <c r="BS15" s="53">
        <f>(BS13*BY13+BS14*BY14)/BY15</f>
        <v>48.669354838709687</v>
      </c>
      <c r="BT15" s="14">
        <f>(BT13*BY13+BT14*BY14)/BY15</f>
        <v>44.905913978494624</v>
      </c>
      <c r="BU15" s="14">
        <f>(BU13*BY13+BU14*BY14)/BY15</f>
        <v>55.094086021505376</v>
      </c>
      <c r="BV15" s="14">
        <f>(BV13*BY13+BV14*BY14)/BY15</f>
        <v>33.698912285941859</v>
      </c>
      <c r="BW15" s="56"/>
      <c r="BX15" s="60">
        <f>SUM(BX13:BX14)</f>
        <v>108311</v>
      </c>
      <c r="BY15" s="58">
        <f>SUM(BY13:BY14)</f>
        <v>432</v>
      </c>
      <c r="BZ15" s="36"/>
      <c r="CA15" s="43"/>
      <c r="CB15" s="59" t="s">
        <v>37</v>
      </c>
      <c r="CC15" s="52">
        <f>SUM(CC13:CC14)</f>
        <v>674.33</v>
      </c>
      <c r="CD15" s="52">
        <f t="shared" ref="CD15:CL15" si="155">SUM(CD13:CD14)</f>
        <v>674.33</v>
      </c>
      <c r="CE15" s="52">
        <f>SUM(CE13:CE14)</f>
        <v>0</v>
      </c>
      <c r="CF15" s="52">
        <f t="shared" si="155"/>
        <v>765.67</v>
      </c>
      <c r="CG15" s="53">
        <f>(CG13*CS13+CG14*CS14)/CS15</f>
        <v>53.171527777777776</v>
      </c>
      <c r="CH15" s="52">
        <f t="shared" si="155"/>
        <v>0</v>
      </c>
      <c r="CI15" s="53">
        <f>(CI13*CS13+CI14*CS14)/CS15</f>
        <v>0</v>
      </c>
      <c r="CJ15" s="53">
        <f>SUM(CJ13:CJ14)</f>
        <v>0</v>
      </c>
      <c r="CK15" s="53">
        <f>(CK13*CS13+CK14*CS14)/CS15</f>
        <v>0</v>
      </c>
      <c r="CL15" s="52">
        <f t="shared" si="155"/>
        <v>50</v>
      </c>
      <c r="CM15" s="53">
        <f>(CM13*CS13+CM14*CS14)/CS15</f>
        <v>46.828472222222224</v>
      </c>
      <c r="CN15" s="14">
        <f>(CN13*CS13+CN14*CS14)/CS15</f>
        <v>43.356250000000003</v>
      </c>
      <c r="CO15" s="14">
        <f>(CO13*CS13+CO14*CS14)/CS15</f>
        <v>56.643749999999997</v>
      </c>
      <c r="CP15" s="14">
        <f>(CP13*CS13+CP14*CS14)/CS15</f>
        <v>28.226273148148145</v>
      </c>
      <c r="CQ15" s="56"/>
      <c r="CR15" s="60">
        <f>SUM(CR13:CR14)</f>
        <v>87795</v>
      </c>
      <c r="CS15" s="58">
        <f>SUM(CS13:CS14)</f>
        <v>432</v>
      </c>
      <c r="CT15" s="36"/>
      <c r="CU15" s="43"/>
      <c r="CV15" s="59" t="s">
        <v>37</v>
      </c>
      <c r="CW15" s="52">
        <f>SUM(CW13:CW14)</f>
        <v>621</v>
      </c>
      <c r="CX15" s="52">
        <f t="shared" ref="CX15:DF15" si="156">SUM(CX13:CX14)</f>
        <v>621</v>
      </c>
      <c r="CY15" s="52"/>
      <c r="CZ15" s="52">
        <f t="shared" si="156"/>
        <v>867</v>
      </c>
      <c r="DA15" s="53">
        <f>(DA13*DM13+DA14*DM14)/DM15</f>
        <v>58.266129032258064</v>
      </c>
      <c r="DB15" s="52">
        <f t="shared" si="156"/>
        <v>0</v>
      </c>
      <c r="DC15" s="53">
        <f>(DC13*DM13+DC14*DM14)/DM15</f>
        <v>0</v>
      </c>
      <c r="DD15" s="53"/>
      <c r="DE15" s="53"/>
      <c r="DF15" s="52">
        <f t="shared" si="156"/>
        <v>46</v>
      </c>
      <c r="DG15" s="53">
        <f>(DG13*DM13+DG14*DM14)/DM15</f>
        <v>41.733870967741936</v>
      </c>
      <c r="DH15" s="14">
        <f>(DH13*DM13+DH14*DM14)/DM15</f>
        <v>38.642473118279568</v>
      </c>
      <c r="DI15" s="14">
        <f>(DI13*DM13+DI14*DM14)/DM15</f>
        <v>61.357526881720432</v>
      </c>
      <c r="DJ15" s="14">
        <f>(DJ13*DM13+DJ14*DM14)/DM15</f>
        <v>27.433355734767023</v>
      </c>
      <c r="DK15" s="56"/>
      <c r="DL15" s="60">
        <f>SUM(DL13:DL14)</f>
        <v>88173</v>
      </c>
      <c r="DM15" s="58">
        <f>SUM(DM13:DM14)</f>
        <v>432</v>
      </c>
      <c r="DN15" s="36"/>
      <c r="DO15" s="43"/>
      <c r="DP15" s="59" t="s">
        <v>37</v>
      </c>
      <c r="DQ15" s="52">
        <f>SUM(DQ13:DQ14)</f>
        <v>738.37</v>
      </c>
      <c r="DR15" s="52">
        <f t="shared" ref="DR15:DZ15" si="157">SUM(DR13:DR14)</f>
        <v>738.37</v>
      </c>
      <c r="DS15" s="52"/>
      <c r="DT15" s="52">
        <f t="shared" si="157"/>
        <v>749.63</v>
      </c>
      <c r="DU15" s="53">
        <f>(DU13*EG13+DU14*EG14)/EG15</f>
        <v>50.378360215053767</v>
      </c>
      <c r="DV15" s="52">
        <f t="shared" si="157"/>
        <v>0</v>
      </c>
      <c r="DW15" s="53">
        <f>(DW13*EG13+DW14*EG14)/EG15</f>
        <v>0</v>
      </c>
      <c r="DX15" s="53"/>
      <c r="DY15" s="53"/>
      <c r="DZ15" s="52">
        <f t="shared" si="157"/>
        <v>69.33</v>
      </c>
      <c r="EA15" s="53">
        <f>(EA13*EG13+EA14*EG14)/EG15</f>
        <v>49.62163978494624</v>
      </c>
      <c r="EB15" s="14">
        <f>(EB13*EG13+EB14*EG14)/EG15</f>
        <v>44.962365591397848</v>
      </c>
      <c r="EC15" s="14">
        <f>(EC13*EG13+EC14*EG14)/EG15</f>
        <v>55.037634408602152</v>
      </c>
      <c r="ED15" s="14">
        <f>(ED13*EG13+ED14*EG14)/EG15</f>
        <v>33.251194743130227</v>
      </c>
      <c r="EE15" s="56"/>
      <c r="EF15" s="60">
        <f>SUM(EF13:EF14)</f>
        <v>106872</v>
      </c>
      <c r="EG15" s="58">
        <f>SUM(EG13:EG14)</f>
        <v>432</v>
      </c>
      <c r="EH15" s="36"/>
      <c r="EI15" s="43"/>
      <c r="EJ15" s="51" t="s">
        <v>37</v>
      </c>
      <c r="EK15" s="52">
        <f>SUM(EK13:EK14)</f>
        <v>666.37</v>
      </c>
      <c r="EL15" s="52">
        <f t="shared" ref="EL15:ET15" si="158">SUM(EL13:EL14)</f>
        <v>666.37</v>
      </c>
      <c r="EM15" s="52"/>
      <c r="EN15" s="52">
        <f t="shared" si="158"/>
        <v>678.67</v>
      </c>
      <c r="EO15" s="53">
        <f>(EO13*FA13+EO14*FA14)/FA15</f>
        <v>50.496279761904766</v>
      </c>
      <c r="EP15" s="52">
        <f t="shared" si="158"/>
        <v>0</v>
      </c>
      <c r="EQ15" s="53">
        <f>(EQ13*FA13+EQ14*FA14)/FA15</f>
        <v>0</v>
      </c>
      <c r="ER15" s="53"/>
      <c r="ES15" s="53"/>
      <c r="ET15" s="52">
        <f t="shared" si="158"/>
        <v>49.28</v>
      </c>
      <c r="EU15" s="53">
        <f>(EU13*FA13+EU14*FA14)/FA15</f>
        <v>44.78293010752688</v>
      </c>
      <c r="EV15" s="14">
        <f>(EV13*FA13+EV14*FA14)/FA15</f>
        <v>45.914434523809526</v>
      </c>
      <c r="EW15" s="14">
        <f>(EW13*FA13+EW14*FA14)/FA15</f>
        <v>54.156513728753126</v>
      </c>
      <c r="EX15" s="14">
        <f>(EX13*FA13+EX14*FA14)/FA15</f>
        <v>35.405299272486772</v>
      </c>
      <c r="EY15" s="56"/>
      <c r="EZ15" s="62">
        <f>SUM(EZ13:EZ14)</f>
        <v>102783</v>
      </c>
      <c r="FA15" s="58">
        <f>SUM(FA13:FA14)</f>
        <v>432</v>
      </c>
      <c r="FB15" s="36"/>
      <c r="FC15" s="43"/>
      <c r="FD15" s="51" t="s">
        <v>37</v>
      </c>
      <c r="FE15" s="52">
        <f>SUM(FE13:FE14)</f>
        <v>664</v>
      </c>
      <c r="FF15" s="52">
        <f t="shared" ref="FF15:FN15" si="159">SUM(FF13:FF14)</f>
        <v>664</v>
      </c>
      <c r="FG15" s="52"/>
      <c r="FH15" s="52">
        <f t="shared" si="159"/>
        <v>764.83</v>
      </c>
      <c r="FI15" s="53">
        <f>(FI13*FU13+FI14*FU14)/FU15</f>
        <v>51.399865591397848</v>
      </c>
      <c r="FJ15" s="52">
        <f t="shared" si="159"/>
        <v>0</v>
      </c>
      <c r="FK15" s="53">
        <f>(FK13*FU13+FK14*FU14)/FU15</f>
        <v>0</v>
      </c>
      <c r="FL15" s="53"/>
      <c r="FM15" s="53"/>
      <c r="FN15" s="52">
        <f t="shared" si="159"/>
        <v>47.41</v>
      </c>
      <c r="FO15" s="53">
        <f>(FO13*FU13+FO14*FU14)/FU15</f>
        <v>44.623655913978503</v>
      </c>
      <c r="FP15" s="14">
        <f>(FP13*FU13+FP14*FU14)/FU15</f>
        <v>41.437500000000007</v>
      </c>
      <c r="FQ15" s="14">
        <f>(FQ13*FU13+FQ14*FU14)/FU15</f>
        <v>54.982258370690538</v>
      </c>
      <c r="FR15" s="14">
        <f>(FR13*FU13+FR14*FU14)/FU15</f>
        <v>30.339319494225407</v>
      </c>
      <c r="FS15" s="56"/>
      <c r="FT15" s="60">
        <f>SUM(FT13:FT14)</f>
        <v>97513</v>
      </c>
      <c r="FU15" s="58">
        <f>SUM(FU13:FU14)</f>
        <v>432</v>
      </c>
      <c r="FV15" s="36"/>
      <c r="FW15" s="43"/>
      <c r="FX15" s="59" t="s">
        <v>37</v>
      </c>
      <c r="FY15" s="52">
        <f>SUM(FY13:FY14)</f>
        <v>548</v>
      </c>
      <c r="FZ15" s="52">
        <f t="shared" ref="FZ15:GH15" si="160">SUM(FZ13:FZ14)</f>
        <v>548</v>
      </c>
      <c r="GA15" s="52"/>
      <c r="GB15" s="52">
        <f t="shared" si="160"/>
        <v>733.92</v>
      </c>
      <c r="GC15" s="53">
        <f>(GC13*GO13+GC14*GO14)/GO15</f>
        <v>50.966666666666661</v>
      </c>
      <c r="GD15" s="52">
        <f t="shared" si="160"/>
        <v>0</v>
      </c>
      <c r="GE15" s="53">
        <f>(GE13*GO13+GE14*GO14)/GO15</f>
        <v>0</v>
      </c>
      <c r="GF15" s="53"/>
      <c r="GG15" s="53"/>
      <c r="GH15" s="52">
        <f t="shared" si="160"/>
        <v>37.32</v>
      </c>
      <c r="GI15" s="53">
        <f>(GI13*GO13+GI14*GO14)/GO15</f>
        <v>36.827956989247312</v>
      </c>
      <c r="GJ15" s="14">
        <f>(GJ13*GO13+GJ14*GO14)/GO15</f>
        <v>35.463888888888889</v>
      </c>
      <c r="GK15" s="14">
        <f>(GK13*GO13+GK14*GO14)/GO15</f>
        <v>54.55936788154898</v>
      </c>
      <c r="GL15" s="14">
        <f>(GL13*GO13+GL14*GO14)/GO15</f>
        <v>27.580375514403293</v>
      </c>
      <c r="GM15" s="56"/>
      <c r="GN15" s="60">
        <f>SUM(GN13:GN14)</f>
        <v>85786</v>
      </c>
      <c r="GO15" s="58">
        <f>SUM(GO13:GO14)</f>
        <v>432</v>
      </c>
      <c r="GP15" s="36"/>
      <c r="GQ15" s="43"/>
      <c r="GR15" s="59" t="s">
        <v>37</v>
      </c>
      <c r="GS15" s="52">
        <f>SUM(GS13:GS14)</f>
        <v>744</v>
      </c>
      <c r="GT15" s="52">
        <f t="shared" ref="GT15:HB15" si="161">SUM(GT13:GT14)</f>
        <v>744</v>
      </c>
      <c r="GU15" s="52"/>
      <c r="GV15" s="52">
        <f t="shared" si="161"/>
        <v>744</v>
      </c>
      <c r="GW15" s="53">
        <f>(GW13*HI13+GW14*HI14)/HI15</f>
        <v>50</v>
      </c>
      <c r="GX15" s="52">
        <f t="shared" si="161"/>
        <v>0</v>
      </c>
      <c r="GY15" s="53">
        <f>(GY13*HI13+GY14*HI14)/HI15</f>
        <v>0</v>
      </c>
      <c r="GZ15" s="53"/>
      <c r="HA15" s="53"/>
      <c r="HB15" s="52">
        <f t="shared" si="161"/>
        <v>73.489999999999995</v>
      </c>
      <c r="HC15" s="53">
        <f>(HC13*HI13+HC14*HI14)/HI15</f>
        <v>50</v>
      </c>
      <c r="HD15" s="14">
        <f>(HD13*HI13+HD14*HI14)/HI15</f>
        <v>45.061155913978503</v>
      </c>
      <c r="HE15" s="14">
        <f>(HE13*HI13+HE14*HI14)/HI15</f>
        <v>54.938844086021511</v>
      </c>
      <c r="HF15" s="14">
        <f>(HF13*HI13+HF14*HI14)/HI15</f>
        <v>33.615218040621265</v>
      </c>
      <c r="HG15" s="56"/>
      <c r="HH15" s="60">
        <f>SUM(HH13:HH14)</f>
        <v>108042</v>
      </c>
      <c r="HI15" s="58">
        <f>SUM(HI13:HI14)</f>
        <v>432</v>
      </c>
      <c r="HJ15" s="36"/>
      <c r="HK15" s="43"/>
      <c r="HL15" s="59" t="s">
        <v>37</v>
      </c>
      <c r="HM15" s="56">
        <f>SUM(HM13:HM14)</f>
        <v>540.84</v>
      </c>
      <c r="HN15" s="56">
        <f t="shared" ref="HN15:HV15" si="162">SUM(HN13:HN14)</f>
        <v>540.84</v>
      </c>
      <c r="HO15" s="56">
        <f t="shared" si="162"/>
        <v>0</v>
      </c>
      <c r="HP15" s="56">
        <f t="shared" si="162"/>
        <v>179.16</v>
      </c>
      <c r="HQ15" s="53">
        <f>(HQ13*IC13+HQ14*IC14)/IC15</f>
        <v>12.441666666666666</v>
      </c>
      <c r="HR15" s="56">
        <f t="shared" si="162"/>
        <v>0</v>
      </c>
      <c r="HS15" s="53">
        <f>(HS13*IC13+HS14*IC14)/IC15</f>
        <v>0</v>
      </c>
      <c r="HT15" s="56">
        <f t="shared" si="162"/>
        <v>0</v>
      </c>
      <c r="HU15" s="53">
        <f>(HU13*IC13+HU14*IC14)/IC15</f>
        <v>0</v>
      </c>
      <c r="HV15" s="56">
        <f t="shared" si="162"/>
        <v>140.85</v>
      </c>
      <c r="HW15" s="57">
        <f>(HW13*IC13+HW14*IC14)/IC15</f>
        <v>37.558333333333337</v>
      </c>
      <c r="HX15" s="61">
        <f>(HX13*IC13+HX14*IC14)/IC15</f>
        <v>27.777083333333334</v>
      </c>
      <c r="HY15" s="61">
        <f>(HY13*IC13+HY14*IC14)/IC15</f>
        <v>22.222916666666666</v>
      </c>
      <c r="HZ15" s="61">
        <f>(HZ13*IC13+HZ14*IC14)/IC15</f>
        <v>23.409188528806585</v>
      </c>
      <c r="IA15" s="56"/>
      <c r="IB15" s="91">
        <f>SUM(IB13:IB14)</f>
        <v>72811.94</v>
      </c>
      <c r="IC15" s="58">
        <f>SUM(IC13:IC14)</f>
        <v>432</v>
      </c>
    </row>
    <row r="16" spans="1:237" ht="13.8" x14ac:dyDescent="0.3">
      <c r="A16" s="23" t="s">
        <v>40</v>
      </c>
      <c r="B16" s="24">
        <v>5</v>
      </c>
      <c r="C16" s="12">
        <f>[1]DISP_JUL!$C$44</f>
        <v>73</v>
      </c>
      <c r="D16" s="12">
        <f>[1]DISP_JUL!$D$44</f>
        <v>73</v>
      </c>
      <c r="E16" s="12">
        <f>[1]DISP_JUL!$E$44</f>
        <v>0</v>
      </c>
      <c r="F16" s="12">
        <f>[1]DISP_JUL!$F$44</f>
        <v>95</v>
      </c>
      <c r="G16" s="12">
        <f>(F16/$B$4)*100</f>
        <v>12.768817204301076</v>
      </c>
      <c r="H16" s="12">
        <f>[1]DISP_JUL!$G$44</f>
        <v>576</v>
      </c>
      <c r="I16" s="12">
        <f>(H16/$B$4)*100</f>
        <v>77.41935483870968</v>
      </c>
      <c r="J16" s="12">
        <f>[1]DISP_JUL!$H$44</f>
        <v>0</v>
      </c>
      <c r="K16" s="12">
        <f>(J16/$B$4)*100</f>
        <v>0</v>
      </c>
      <c r="L16" s="25"/>
      <c r="M16" s="12">
        <f>(C16/$B$4)*100</f>
        <v>9.8118279569892461</v>
      </c>
      <c r="N16" s="12">
        <f>((C16-L16)/$B$4)*100</f>
        <v>9.8118279569892461</v>
      </c>
      <c r="O16" s="27">
        <f t="shared" si="99"/>
        <v>56.547619047619044</v>
      </c>
      <c r="P16" s="12">
        <f>(Q16/($B$4*R16))*100</f>
        <v>9.8118279569892461</v>
      </c>
      <c r="Q16" s="113">
        <f>[1]DISP_JUL!$M$44</f>
        <v>13090</v>
      </c>
      <c r="R16" s="113">
        <f>[1]DISP_JUL!$O$44</f>
        <v>179.3150684931507</v>
      </c>
      <c r="T16" s="23" t="s">
        <v>40</v>
      </c>
      <c r="U16" s="24">
        <v>5</v>
      </c>
      <c r="V16" s="25">
        <f>$U$4-Y16-AA16</f>
        <v>652.83000000000004</v>
      </c>
      <c r="W16" s="25">
        <v>652.83000000000004</v>
      </c>
      <c r="X16" s="25">
        <v>0</v>
      </c>
      <c r="Y16" s="25">
        <v>91.17</v>
      </c>
      <c r="Z16" s="12">
        <f t="shared" si="100"/>
        <v>12.254032258064516</v>
      </c>
      <c r="AA16" s="25">
        <v>0</v>
      </c>
      <c r="AB16" s="12">
        <f t="shared" si="101"/>
        <v>0</v>
      </c>
      <c r="AC16" s="12">
        <v>0</v>
      </c>
      <c r="AD16" s="12">
        <f t="shared" si="101"/>
        <v>0</v>
      </c>
      <c r="AE16" s="25">
        <v>161</v>
      </c>
      <c r="AF16" s="12">
        <f>(V16/$U$4)*100</f>
        <v>87.745967741935488</v>
      </c>
      <c r="AG16" s="12">
        <f t="shared" si="102"/>
        <v>66.106182795698928</v>
      </c>
      <c r="AH16" s="27">
        <f t="shared" si="103"/>
        <v>33.893817204301079</v>
      </c>
      <c r="AI16" s="12">
        <f>(AJ16/($U$4*AK16))*100</f>
        <v>54.153553632310512</v>
      </c>
      <c r="AJ16" s="28">
        <v>165190</v>
      </c>
      <c r="AK16" s="25">
        <v>410</v>
      </c>
      <c r="AM16" s="23" t="s">
        <v>40</v>
      </c>
      <c r="AN16" s="24">
        <v>5</v>
      </c>
      <c r="AO16" s="25">
        <v>720</v>
      </c>
      <c r="AP16" s="25">
        <v>720</v>
      </c>
      <c r="AQ16" s="25">
        <v>0</v>
      </c>
      <c r="AR16" s="25">
        <v>0</v>
      </c>
      <c r="AS16" s="12">
        <f t="shared" si="104"/>
        <v>0</v>
      </c>
      <c r="AT16" s="25">
        <v>0</v>
      </c>
      <c r="AU16" s="12">
        <f t="shared" si="105"/>
        <v>0</v>
      </c>
      <c r="AV16" s="12">
        <v>0</v>
      </c>
      <c r="AW16" s="12">
        <f>(AV16/$AN$4)*100</f>
        <v>0</v>
      </c>
      <c r="AX16" s="25">
        <v>220.25</v>
      </c>
      <c r="AY16" s="12">
        <f>(AO16/$AN$4)*100</f>
        <v>100</v>
      </c>
      <c r="AZ16" s="12">
        <f t="shared" si="106"/>
        <v>69.409722222222229</v>
      </c>
      <c r="BA16" s="27">
        <f t="shared" si="107"/>
        <v>30.590277777777779</v>
      </c>
      <c r="BB16" s="12">
        <f t="shared" ref="BB16:BB20" si="163">(BD16/($AN$4*BE16))*100</f>
        <v>62.645663956639567</v>
      </c>
      <c r="BC16" s="25"/>
      <c r="BD16" s="28">
        <v>184930</v>
      </c>
      <c r="BE16" s="25">
        <v>410</v>
      </c>
      <c r="BG16" s="23" t="s">
        <v>40</v>
      </c>
      <c r="BH16" s="24">
        <v>5</v>
      </c>
      <c r="BI16" s="25">
        <v>650.33000000000004</v>
      </c>
      <c r="BJ16" s="25">
        <v>650.33000000000004</v>
      </c>
      <c r="BK16" s="25">
        <v>0</v>
      </c>
      <c r="BL16" s="25">
        <v>93.67</v>
      </c>
      <c r="BM16" s="12">
        <f t="shared" si="109"/>
        <v>12.590053763440862</v>
      </c>
      <c r="BN16" s="25">
        <v>0</v>
      </c>
      <c r="BO16" s="12">
        <f t="shared" si="110"/>
        <v>0</v>
      </c>
      <c r="BP16" s="12">
        <v>0</v>
      </c>
      <c r="BQ16" s="12">
        <f>(BP16/$BH$4)*100</f>
        <v>0</v>
      </c>
      <c r="BR16" s="25">
        <v>256</v>
      </c>
      <c r="BS16" s="12">
        <f>(BI16/$BH$4)*100</f>
        <v>87.409946236559151</v>
      </c>
      <c r="BT16" s="12">
        <f t="shared" si="111"/>
        <v>53.001344086021504</v>
      </c>
      <c r="BU16" s="27">
        <f t="shared" si="112"/>
        <v>46.998655913978496</v>
      </c>
      <c r="BV16" s="12">
        <f t="shared" si="27"/>
        <v>49.691843692630478</v>
      </c>
      <c r="BW16" s="25"/>
      <c r="BX16" s="28">
        <v>151580</v>
      </c>
      <c r="BY16" s="25">
        <v>410</v>
      </c>
      <c r="CA16" s="23" t="s">
        <v>40</v>
      </c>
      <c r="CB16" s="24">
        <v>5</v>
      </c>
      <c r="CC16" s="25">
        <v>720</v>
      </c>
      <c r="CD16" s="25">
        <v>720</v>
      </c>
      <c r="CE16" s="25">
        <v>0</v>
      </c>
      <c r="CF16" s="25">
        <v>0</v>
      </c>
      <c r="CG16" s="12">
        <f t="shared" ref="CG16:CG17" si="164">(CF16/$CB$4)*100</f>
        <v>0</v>
      </c>
      <c r="CH16" s="25">
        <v>0</v>
      </c>
      <c r="CI16" s="12">
        <f t="shared" si="114"/>
        <v>0</v>
      </c>
      <c r="CJ16" s="12">
        <v>0</v>
      </c>
      <c r="CK16" s="12">
        <f>(CJ16/$CB$4)*100</f>
        <v>0</v>
      </c>
      <c r="CL16" s="25">
        <v>261</v>
      </c>
      <c r="CM16" s="12">
        <f>(CC16/$CB$4)*100</f>
        <v>100</v>
      </c>
      <c r="CN16" s="12">
        <f t="shared" si="115"/>
        <v>63.749999999999993</v>
      </c>
      <c r="CO16" s="27">
        <f>IF((AND(CD16=0,CF16=0)),0,(CF16+CL16)/(CD16+CF16)*100)</f>
        <v>36.25</v>
      </c>
      <c r="CP16" s="12">
        <f t="shared" si="34"/>
        <v>55.416666666666671</v>
      </c>
      <c r="CQ16" s="25"/>
      <c r="CR16" s="28">
        <v>163590</v>
      </c>
      <c r="CS16" s="25">
        <v>410</v>
      </c>
      <c r="CU16" s="23" t="s">
        <v>40</v>
      </c>
      <c r="CV16" s="24">
        <v>5</v>
      </c>
      <c r="CW16" s="25">
        <v>638</v>
      </c>
      <c r="CX16" s="25">
        <v>638</v>
      </c>
      <c r="CY16" s="25"/>
      <c r="CZ16" s="25">
        <v>106</v>
      </c>
      <c r="DA16" s="12">
        <f t="shared" si="116"/>
        <v>14.24731182795699</v>
      </c>
      <c r="DB16" s="25">
        <v>0</v>
      </c>
      <c r="DC16" s="12">
        <f t="shared" si="117"/>
        <v>0</v>
      </c>
      <c r="DD16" s="12"/>
      <c r="DE16" s="12"/>
      <c r="DF16" s="25">
        <v>324</v>
      </c>
      <c r="DG16" s="12">
        <f>(CW16/$U$4)*100</f>
        <v>85.752688172043008</v>
      </c>
      <c r="DH16" s="12">
        <f t="shared" si="118"/>
        <v>42.204301075268816</v>
      </c>
      <c r="DI16" s="27">
        <f t="shared" si="119"/>
        <v>57.795698924731184</v>
      </c>
      <c r="DJ16" s="12">
        <f>(DL16/($CV$4*DM16))*100</f>
        <v>39.909520062942569</v>
      </c>
      <c r="DK16" s="25"/>
      <c r="DL16" s="28">
        <v>121740</v>
      </c>
      <c r="DM16" s="25">
        <v>410</v>
      </c>
      <c r="DO16" s="23" t="s">
        <v>40</v>
      </c>
      <c r="DP16" s="24">
        <v>5</v>
      </c>
      <c r="DQ16" s="25">
        <v>696.08</v>
      </c>
      <c r="DR16" s="25">
        <v>696.08</v>
      </c>
      <c r="DS16" s="25"/>
      <c r="DT16" s="25">
        <v>47.92</v>
      </c>
      <c r="DU16" s="12">
        <f t="shared" ref="DU16:DU17" si="165">(DT16/$DP$4)*100</f>
        <v>6.440860215053763</v>
      </c>
      <c r="DV16" s="25">
        <v>0</v>
      </c>
      <c r="DW16" s="12">
        <f t="shared" ref="DW16:DW17" si="166">(DV16/$DP$4)*100</f>
        <v>0</v>
      </c>
      <c r="DX16" s="12"/>
      <c r="DY16" s="12"/>
      <c r="DZ16" s="25">
        <v>395.01</v>
      </c>
      <c r="EA16" s="12">
        <f>(DQ16/$U$4)*100</f>
        <v>93.55913978494624</v>
      </c>
      <c r="EB16" s="12">
        <f t="shared" ref="EB16:EB17" si="167">((DQ16-DZ16)/$DP$4)*100</f>
        <v>40.466397849462368</v>
      </c>
      <c r="EC16" s="27">
        <f>IF((AND(DR16=0,DT16=0)),0,(DT16+DZ16)/(DR16+DT16)*100)</f>
        <v>59.533602150537632</v>
      </c>
      <c r="ED16" s="12">
        <f>(EF16/($DP$4*EG16))*100</f>
        <v>46.380802517702598</v>
      </c>
      <c r="EE16" s="25"/>
      <c r="EF16" s="28">
        <v>141480</v>
      </c>
      <c r="EG16" s="25">
        <v>410</v>
      </c>
      <c r="EI16" s="23" t="s">
        <v>40</v>
      </c>
      <c r="EJ16" s="24">
        <v>5</v>
      </c>
      <c r="EK16" s="25">
        <v>646.73</v>
      </c>
      <c r="EL16" s="25">
        <v>646.73</v>
      </c>
      <c r="EM16" s="25"/>
      <c r="EN16" s="25">
        <v>0</v>
      </c>
      <c r="EO16" s="12">
        <f t="shared" si="123"/>
        <v>0</v>
      </c>
      <c r="EP16" s="25">
        <v>25.27</v>
      </c>
      <c r="EQ16" s="12">
        <f t="shared" si="124"/>
        <v>3.760416666666667</v>
      </c>
      <c r="ER16" s="12"/>
      <c r="ES16" s="12"/>
      <c r="ET16" s="25">
        <v>294.86</v>
      </c>
      <c r="EU16" s="12">
        <f>(EK16/$U$4)*100</f>
        <v>86.9260752688172</v>
      </c>
      <c r="EV16" s="12">
        <f t="shared" si="125"/>
        <v>52.361607142857146</v>
      </c>
      <c r="EW16" s="27">
        <f>IF((AND(EL16=0,EN16=0)),0,(EN16+ET16)/(EL16+EN16)*100)</f>
        <v>45.592441977332115</v>
      </c>
      <c r="EX16" s="12">
        <f>(EZ16/($EJ$4*FA16))*100</f>
        <v>45.056620209059233</v>
      </c>
      <c r="EY16" s="25"/>
      <c r="EZ16" s="28">
        <v>124140</v>
      </c>
      <c r="FA16" s="25">
        <v>410</v>
      </c>
      <c r="FC16" s="23" t="s">
        <v>40</v>
      </c>
      <c r="FD16" s="24">
        <v>5</v>
      </c>
      <c r="FE16" s="25">
        <v>0</v>
      </c>
      <c r="FF16" s="25">
        <v>0</v>
      </c>
      <c r="FG16" s="25"/>
      <c r="FH16" s="25">
        <v>0</v>
      </c>
      <c r="FI16" s="12">
        <f>(FH16/FD4)*100</f>
        <v>0</v>
      </c>
      <c r="FJ16" s="25">
        <v>744</v>
      </c>
      <c r="FK16" s="12">
        <f>(FJ16/$FD$4)*100</f>
        <v>100</v>
      </c>
      <c r="FL16" s="12"/>
      <c r="FM16" s="12"/>
      <c r="FN16" s="25">
        <v>0</v>
      </c>
      <c r="FO16" s="12">
        <f>(FE16/$U$4)*100</f>
        <v>0</v>
      </c>
      <c r="FP16" s="12">
        <f>((FE16-FN16)/$FD$4)*100</f>
        <v>0</v>
      </c>
      <c r="FQ16" s="27">
        <f t="shared" si="126"/>
        <v>0</v>
      </c>
      <c r="FR16" s="12">
        <f>(FT16/($FD$4*FU16))*100</f>
        <v>0</v>
      </c>
      <c r="FS16" s="25"/>
      <c r="FT16" s="25">
        <v>0</v>
      </c>
      <c r="FU16" s="25">
        <v>410</v>
      </c>
      <c r="FW16" s="23" t="s">
        <v>40</v>
      </c>
      <c r="FX16" s="24">
        <v>5</v>
      </c>
      <c r="FY16" s="25">
        <v>0</v>
      </c>
      <c r="FZ16" s="25">
        <v>0</v>
      </c>
      <c r="GA16" s="25"/>
      <c r="GB16" s="25">
        <v>0</v>
      </c>
      <c r="GC16" s="12">
        <f t="shared" si="127"/>
        <v>0</v>
      </c>
      <c r="GD16" s="25">
        <v>720</v>
      </c>
      <c r="GE16" s="12">
        <f t="shared" si="128"/>
        <v>100</v>
      </c>
      <c r="GF16" s="12"/>
      <c r="GG16" s="12"/>
      <c r="GH16" s="25">
        <v>0</v>
      </c>
      <c r="GI16" s="12">
        <f>(FY16/$U$4)*100</f>
        <v>0</v>
      </c>
      <c r="GJ16" s="12">
        <f t="shared" si="129"/>
        <v>0</v>
      </c>
      <c r="GK16" s="27">
        <f>IF((AND(FZ16=0,GB16=0)),0,(GB16+GH16)/(FZ16+GB16)*100)</f>
        <v>0</v>
      </c>
      <c r="GL16" s="12">
        <f>(GN16/($FX$4*GO16))*100</f>
        <v>0</v>
      </c>
      <c r="GM16" s="25"/>
      <c r="GN16" s="25">
        <v>0</v>
      </c>
      <c r="GO16" s="25">
        <v>410</v>
      </c>
      <c r="GQ16" s="23" t="s">
        <v>40</v>
      </c>
      <c r="GR16" s="24">
        <v>5</v>
      </c>
      <c r="GS16" s="25">
        <v>650.6</v>
      </c>
      <c r="GT16" s="25">
        <v>650.6</v>
      </c>
      <c r="GU16" s="25"/>
      <c r="GV16" s="25">
        <v>76.77</v>
      </c>
      <c r="GW16" s="12">
        <f t="shared" si="65"/>
        <v>10.318548387096774</v>
      </c>
      <c r="GX16" s="25">
        <v>18.63</v>
      </c>
      <c r="GY16" s="12">
        <f t="shared" si="65"/>
        <v>2.504032258064516</v>
      </c>
      <c r="GZ16" s="12"/>
      <c r="HA16" s="12"/>
      <c r="HB16" s="25">
        <v>77.87</v>
      </c>
      <c r="HC16" s="12">
        <f>(GS16/$GR$4)*100</f>
        <v>87.446236559139791</v>
      </c>
      <c r="HD16" s="12">
        <f t="shared" si="67"/>
        <v>76.979838709677423</v>
      </c>
      <c r="HE16" s="12">
        <f t="shared" si="68"/>
        <v>21.260156454074266</v>
      </c>
      <c r="HF16" s="12">
        <f t="shared" si="69"/>
        <v>53.881458169420405</v>
      </c>
      <c r="HG16" s="25"/>
      <c r="HH16" s="28">
        <v>164360</v>
      </c>
      <c r="HI16" s="25">
        <v>410</v>
      </c>
      <c r="HK16" s="23" t="s">
        <v>40</v>
      </c>
      <c r="HL16" s="24">
        <v>5</v>
      </c>
      <c r="HM16" s="108">
        <v>720</v>
      </c>
      <c r="HN16" s="108">
        <v>720</v>
      </c>
      <c r="HO16" s="110">
        <v>0</v>
      </c>
      <c r="HP16" s="108">
        <v>0</v>
      </c>
      <c r="HQ16" s="12">
        <f>(HP16/$HL$4)*100</f>
        <v>0</v>
      </c>
      <c r="HR16" s="25">
        <v>0</v>
      </c>
      <c r="HS16" s="12">
        <f>(HR16/$HL$4)*100</f>
        <v>0</v>
      </c>
      <c r="HT16" s="25">
        <v>0</v>
      </c>
      <c r="HU16" s="12">
        <f>(HT16/$HL$4)*100</f>
        <v>0</v>
      </c>
      <c r="HV16" s="108">
        <v>173.59</v>
      </c>
      <c r="HW16" s="12">
        <f>(HM16/$HL$4)*100</f>
        <v>100</v>
      </c>
      <c r="HX16" s="75">
        <f>((HM16-HV16)/$HL$4)*100</f>
        <v>75.890277777777769</v>
      </c>
      <c r="HY16" s="75">
        <f t="shared" ref="HY16:HY17" si="168">IF((AND(HN16=0,HP16=0)),0,(HP16+HV16)/(HN16+HP16)*100)</f>
        <v>24.109722222222224</v>
      </c>
      <c r="HZ16" s="12">
        <f>(IB16/($HL$4*IC16))*100</f>
        <v>66.537940379403793</v>
      </c>
      <c r="IA16" s="25"/>
      <c r="IB16" s="104">
        <v>196420</v>
      </c>
      <c r="IC16" s="25">
        <v>410</v>
      </c>
    </row>
    <row r="17" spans="1:237" ht="13.8" x14ac:dyDescent="0.3">
      <c r="A17" s="23" t="s">
        <v>41</v>
      </c>
      <c r="B17" s="24">
        <v>6</v>
      </c>
      <c r="C17" s="12">
        <f>[1]DISP_JUL!$C$46</f>
        <v>643</v>
      </c>
      <c r="D17" s="12">
        <f>[1]DISP_JUL!$D$46</f>
        <v>643</v>
      </c>
      <c r="E17" s="12">
        <f>[1]DISP_JUL!$E$46</f>
        <v>0</v>
      </c>
      <c r="F17" s="12">
        <f>[1]DISP_JUL!$F$46</f>
        <v>47</v>
      </c>
      <c r="G17" s="12">
        <f t="shared" ref="G17" si="169">(F17/$B$4)*100</f>
        <v>6.317204301075269</v>
      </c>
      <c r="H17" s="12">
        <f>[1]DISP_JUL!$G$46</f>
        <v>0</v>
      </c>
      <c r="I17" s="12">
        <f t="shared" ref="I17" si="170">(H17/$B$4)*100</f>
        <v>0</v>
      </c>
      <c r="J17" s="12">
        <f>[1]DISP_JUL!$H$46</f>
        <v>54</v>
      </c>
      <c r="K17" s="12">
        <f t="shared" ref="K17" si="171">(J17/$B$4)*100</f>
        <v>7.2580645161290329</v>
      </c>
      <c r="L17" s="25"/>
      <c r="M17" s="25">
        <f t="shared" ref="M17" si="172">(C17/$B$4)*100</f>
        <v>86.424731182795696</v>
      </c>
      <c r="N17" s="12">
        <f t="shared" ref="N17" si="173">((C17-L17)/$B$4)*100</f>
        <v>86.424731182795696</v>
      </c>
      <c r="O17" s="27">
        <f t="shared" si="99"/>
        <v>6.8115942028985508</v>
      </c>
      <c r="P17" s="12">
        <f t="shared" ref="P17" si="174">(Q17/($B$4*R17))*100</f>
        <v>86.424731182795696</v>
      </c>
      <c r="Q17" s="113">
        <f>[1]DISP_JUL!$M$46</f>
        <v>142050</v>
      </c>
      <c r="R17" s="113">
        <f>[1]DISP_JUL!$O$46</f>
        <v>220.91757387247279</v>
      </c>
      <c r="T17" s="23" t="s">
        <v>41</v>
      </c>
      <c r="U17" s="24">
        <v>6</v>
      </c>
      <c r="V17" s="25">
        <f>$U$4-Y17-AA17</f>
        <v>602.33000000000004</v>
      </c>
      <c r="W17" s="25">
        <v>602.33000000000004</v>
      </c>
      <c r="X17" s="25">
        <v>0</v>
      </c>
      <c r="Y17" s="25">
        <v>141.66999999999999</v>
      </c>
      <c r="Z17" s="12">
        <f t="shared" si="100"/>
        <v>19.041666666666664</v>
      </c>
      <c r="AA17" s="25">
        <v>0</v>
      </c>
      <c r="AB17" s="12">
        <f t="shared" si="101"/>
        <v>0</v>
      </c>
      <c r="AC17" s="12">
        <v>0</v>
      </c>
      <c r="AD17" s="12">
        <f t="shared" si="101"/>
        <v>0</v>
      </c>
      <c r="AE17" s="25">
        <v>75</v>
      </c>
      <c r="AF17" s="12">
        <f>(V17/$U$4)*100</f>
        <v>80.958333333333343</v>
      </c>
      <c r="AG17" s="12">
        <f t="shared" si="102"/>
        <v>70.877688172043023</v>
      </c>
      <c r="AH17" s="27">
        <f t="shared" si="103"/>
        <v>29.122311827956988</v>
      </c>
      <c r="AI17" s="12">
        <f t="shared" ref="AI17" si="175">(AJ17/($U$4*AK17))*100</f>
        <v>51.799763965381587</v>
      </c>
      <c r="AJ17" s="28">
        <v>158010</v>
      </c>
      <c r="AK17" s="25">
        <v>410</v>
      </c>
      <c r="AM17" s="23" t="s">
        <v>41</v>
      </c>
      <c r="AN17" s="24">
        <v>6</v>
      </c>
      <c r="AO17" s="25">
        <v>720</v>
      </c>
      <c r="AP17" s="25">
        <v>720</v>
      </c>
      <c r="AQ17" s="25">
        <v>0</v>
      </c>
      <c r="AR17" s="25">
        <v>0</v>
      </c>
      <c r="AS17" s="12">
        <f t="shared" si="104"/>
        <v>0</v>
      </c>
      <c r="AT17" s="25">
        <v>0</v>
      </c>
      <c r="AU17" s="12">
        <f t="shared" si="105"/>
        <v>0</v>
      </c>
      <c r="AV17" s="12">
        <v>0</v>
      </c>
      <c r="AW17" s="12">
        <f>(AV17/$AN$4)*100</f>
        <v>0</v>
      </c>
      <c r="AX17" s="25">
        <v>69.22</v>
      </c>
      <c r="AY17" s="12">
        <f t="shared" ref="AY17" si="176">(AO17/$AN$4)*100</f>
        <v>100</v>
      </c>
      <c r="AZ17" s="12">
        <f t="shared" si="106"/>
        <v>90.386111111111106</v>
      </c>
      <c r="BA17" s="27">
        <f t="shared" si="107"/>
        <v>9.6138888888888889</v>
      </c>
      <c r="BB17" s="12">
        <f t="shared" si="163"/>
        <v>68.441734417344165</v>
      </c>
      <c r="BC17" s="25"/>
      <c r="BD17" s="28">
        <v>202040</v>
      </c>
      <c r="BE17" s="25">
        <v>410</v>
      </c>
      <c r="BG17" s="23" t="s">
        <v>41</v>
      </c>
      <c r="BH17" s="24">
        <v>6</v>
      </c>
      <c r="BI17" s="25">
        <v>744</v>
      </c>
      <c r="BJ17" s="25">
        <v>744</v>
      </c>
      <c r="BK17" s="25">
        <v>0</v>
      </c>
      <c r="BL17" s="25">
        <v>0</v>
      </c>
      <c r="BM17" s="12">
        <f t="shared" si="109"/>
        <v>0</v>
      </c>
      <c r="BN17" s="25">
        <v>0</v>
      </c>
      <c r="BO17" s="12">
        <f t="shared" si="110"/>
        <v>0</v>
      </c>
      <c r="BP17" s="12">
        <v>0</v>
      </c>
      <c r="BQ17" s="12">
        <f>(BP17/$BH$4)*100</f>
        <v>0</v>
      </c>
      <c r="BR17" s="25">
        <v>77</v>
      </c>
      <c r="BS17" s="12">
        <f t="shared" ref="BS17" si="177">(BI17/$BH$4)*100</f>
        <v>100</v>
      </c>
      <c r="BT17" s="12">
        <f t="shared" si="111"/>
        <v>89.650537634408607</v>
      </c>
      <c r="BU17" s="27">
        <f t="shared" si="112"/>
        <v>10.349462365591398</v>
      </c>
      <c r="BV17" s="12">
        <f t="shared" si="27"/>
        <v>70.069499082087589</v>
      </c>
      <c r="BW17" s="25"/>
      <c r="BX17" s="28">
        <v>213740</v>
      </c>
      <c r="BY17" s="25">
        <v>410</v>
      </c>
      <c r="CA17" s="23" t="s">
        <v>41</v>
      </c>
      <c r="CB17" s="24">
        <v>6</v>
      </c>
      <c r="CC17" s="25">
        <v>720</v>
      </c>
      <c r="CD17" s="25">
        <v>720</v>
      </c>
      <c r="CE17" s="25">
        <v>0</v>
      </c>
      <c r="CF17" s="25">
        <v>0</v>
      </c>
      <c r="CG17" s="12">
        <f t="shared" si="164"/>
        <v>0</v>
      </c>
      <c r="CH17" s="25">
        <v>0</v>
      </c>
      <c r="CI17" s="12">
        <f t="shared" si="114"/>
        <v>0</v>
      </c>
      <c r="CJ17" s="12">
        <v>0</v>
      </c>
      <c r="CK17" s="12">
        <f t="shared" ref="CK17" si="178">(CJ17/$CB$4)*100</f>
        <v>0</v>
      </c>
      <c r="CL17" s="25">
        <v>116</v>
      </c>
      <c r="CM17" s="12">
        <f t="shared" ref="CM17" si="179">(CC17/$CB$4)*100</f>
        <v>100</v>
      </c>
      <c r="CN17" s="12">
        <f t="shared" si="115"/>
        <v>83.888888888888886</v>
      </c>
      <c r="CO17" s="27">
        <f t="shared" ref="CO17" si="180">IF((AND(CD17=0,CF17=0)),0,(CF17+CL17)/(CD17+CF17)*100)</f>
        <v>16.111111111111111</v>
      </c>
      <c r="CP17" s="12">
        <f t="shared" si="34"/>
        <v>63.296070460704613</v>
      </c>
      <c r="CQ17" s="25"/>
      <c r="CR17" s="28">
        <v>186850</v>
      </c>
      <c r="CS17" s="25">
        <v>410</v>
      </c>
      <c r="CU17" s="23" t="s">
        <v>41</v>
      </c>
      <c r="CV17" s="24">
        <v>6</v>
      </c>
      <c r="CW17" s="25">
        <v>705</v>
      </c>
      <c r="CX17" s="25">
        <v>705</v>
      </c>
      <c r="CY17" s="25"/>
      <c r="CZ17" s="25">
        <v>38</v>
      </c>
      <c r="DA17" s="12">
        <f t="shared" si="116"/>
        <v>5.10752688172043</v>
      </c>
      <c r="DB17" s="25">
        <v>0</v>
      </c>
      <c r="DC17" s="12">
        <f t="shared" si="117"/>
        <v>0</v>
      </c>
      <c r="DD17" s="12"/>
      <c r="DE17" s="12"/>
      <c r="DF17" s="25">
        <v>70</v>
      </c>
      <c r="DG17" s="12">
        <f>(CW17/$U$4)*100</f>
        <v>94.758064516129039</v>
      </c>
      <c r="DH17" s="12">
        <f t="shared" si="118"/>
        <v>85.349462365591393</v>
      </c>
      <c r="DI17" s="27">
        <f t="shared" si="119"/>
        <v>14.535666218034994</v>
      </c>
      <c r="DJ17" s="12">
        <f t="shared" ref="DJ17" si="181">(DL17/($CV$4*DM17))*100</f>
        <v>61.686991869918693</v>
      </c>
      <c r="DK17" s="25"/>
      <c r="DL17" s="28">
        <v>188170</v>
      </c>
      <c r="DM17" s="25">
        <v>410</v>
      </c>
      <c r="DO17" s="23" t="s">
        <v>41</v>
      </c>
      <c r="DP17" s="24">
        <v>6</v>
      </c>
      <c r="DQ17" s="25">
        <v>720.37</v>
      </c>
      <c r="DR17" s="25">
        <v>720.37</v>
      </c>
      <c r="DS17" s="25"/>
      <c r="DT17" s="25">
        <v>23.63</v>
      </c>
      <c r="DU17" s="12">
        <f t="shared" si="165"/>
        <v>3.1760752688172045</v>
      </c>
      <c r="DV17" s="25">
        <v>0</v>
      </c>
      <c r="DW17" s="12">
        <f t="shared" si="166"/>
        <v>0</v>
      </c>
      <c r="DX17" s="12"/>
      <c r="DY17" s="12"/>
      <c r="DZ17" s="25">
        <v>633.78</v>
      </c>
      <c r="EA17" s="12">
        <f>(DQ17/$U$4)*100</f>
        <v>96.8239247311828</v>
      </c>
      <c r="EB17" s="12">
        <f t="shared" si="167"/>
        <v>11.638440860215058</v>
      </c>
      <c r="EC17" s="27">
        <f t="shared" ref="EC17" si="182">IF((AND(DR17=0,DT17=0)),0,(DT17+DZ17)/(DR17+DT17)*100)</f>
        <v>88.361559139784944</v>
      </c>
      <c r="ED17" s="12">
        <f t="shared" ref="ED17" si="183">(EF17/($DP$4*EG17))*100</f>
        <v>63.014686598478889</v>
      </c>
      <c r="EE17" s="25"/>
      <c r="EF17" s="28">
        <v>192220</v>
      </c>
      <c r="EG17" s="25">
        <v>410</v>
      </c>
      <c r="EI17" s="23" t="s">
        <v>41</v>
      </c>
      <c r="EJ17" s="24">
        <v>6</v>
      </c>
      <c r="EK17" s="25">
        <v>664.83</v>
      </c>
      <c r="EL17" s="25">
        <v>664.83</v>
      </c>
      <c r="EM17" s="25"/>
      <c r="EN17" s="25">
        <v>7.17</v>
      </c>
      <c r="EO17" s="12">
        <f t="shared" si="123"/>
        <v>1.0669642857142856</v>
      </c>
      <c r="EP17" s="25">
        <v>0</v>
      </c>
      <c r="EQ17" s="12">
        <f t="shared" si="124"/>
        <v>0</v>
      </c>
      <c r="ER17" s="12"/>
      <c r="ES17" s="12"/>
      <c r="ET17" s="25">
        <v>64.849999999999994</v>
      </c>
      <c r="EU17" s="12">
        <f>(EK17/$U$4)*100</f>
        <v>89.35887096774195</v>
      </c>
      <c r="EV17" s="12">
        <f t="shared" si="125"/>
        <v>89.282738095238102</v>
      </c>
      <c r="EW17" s="27">
        <f t="shared" ref="EW17" si="184">IF((AND(EL17=0,EN17=0)),0,(EN17+ET17)/(EL17+EN17)*100)</f>
        <v>10.717261904761905</v>
      </c>
      <c r="EX17" s="12">
        <f t="shared" ref="EX17" si="185">(EZ17/($EJ$4*FA17))*100</f>
        <v>63.806620209059226</v>
      </c>
      <c r="EY17" s="25"/>
      <c r="EZ17" s="28">
        <v>175800</v>
      </c>
      <c r="FA17" s="25">
        <v>410</v>
      </c>
      <c r="FC17" s="23" t="s">
        <v>41</v>
      </c>
      <c r="FD17" s="24">
        <v>6</v>
      </c>
      <c r="FE17" s="25">
        <v>744</v>
      </c>
      <c r="FF17" s="25">
        <v>744</v>
      </c>
      <c r="FG17" s="25"/>
      <c r="FH17" s="25">
        <v>0</v>
      </c>
      <c r="FI17" s="12">
        <f>(FH17/FD4)*100</f>
        <v>0</v>
      </c>
      <c r="FJ17" s="25">
        <v>0</v>
      </c>
      <c r="FK17" s="12">
        <f t="shared" ref="FK17" si="186">(FJ17/$FD$4)*100</f>
        <v>0</v>
      </c>
      <c r="FL17" s="12"/>
      <c r="FM17" s="12"/>
      <c r="FN17" s="25">
        <v>98.46</v>
      </c>
      <c r="FO17" s="12">
        <f>(FE17/$U$4)*100</f>
        <v>100</v>
      </c>
      <c r="FP17" s="12">
        <f t="shared" ref="FP17" si="187">((FE17-FN17)/$FD$4)*100</f>
        <v>86.76612903225805</v>
      </c>
      <c r="FQ17" s="27">
        <f t="shared" si="126"/>
        <v>13.233870967741934</v>
      </c>
      <c r="FR17" s="12">
        <f t="shared" ref="FR17" si="188">(FT17/($FD$4*FU17))*100</f>
        <v>66.204432205612378</v>
      </c>
      <c r="FS17" s="25"/>
      <c r="FT17" s="28">
        <v>201950</v>
      </c>
      <c r="FU17" s="25">
        <v>410</v>
      </c>
      <c r="FW17" s="23" t="s">
        <v>41</v>
      </c>
      <c r="FX17" s="24">
        <v>6</v>
      </c>
      <c r="FY17" s="25">
        <v>691.77</v>
      </c>
      <c r="FZ17" s="25">
        <v>691.77</v>
      </c>
      <c r="GA17" s="25"/>
      <c r="GB17" s="25">
        <v>28.23</v>
      </c>
      <c r="GC17" s="12">
        <f t="shared" si="127"/>
        <v>3.9208333333333329</v>
      </c>
      <c r="GD17" s="25">
        <v>0</v>
      </c>
      <c r="GE17" s="12">
        <f t="shared" si="128"/>
        <v>0</v>
      </c>
      <c r="GF17" s="12"/>
      <c r="GG17" s="12"/>
      <c r="GH17" s="25">
        <v>101.23</v>
      </c>
      <c r="GI17" s="12">
        <f>(FY17/$U$4)*100</f>
        <v>92.979838709677423</v>
      </c>
      <c r="GJ17" s="12">
        <f t="shared" si="129"/>
        <v>82.019444444444446</v>
      </c>
      <c r="GK17" s="27">
        <f t="shared" ref="GK17" si="189">IF((AND(FZ17=0,GB17=0)),0,(GB17+GH17)/(FZ17+GB17)*100)</f>
        <v>17.980555555555558</v>
      </c>
      <c r="GL17" s="12">
        <f>(GN17/($FX$4*GO17))*100</f>
        <v>64.668021680216796</v>
      </c>
      <c r="GM17" s="25"/>
      <c r="GN17" s="28">
        <v>190900</v>
      </c>
      <c r="GO17" s="25">
        <v>410</v>
      </c>
      <c r="GQ17" s="23" t="s">
        <v>41</v>
      </c>
      <c r="GR17" s="24">
        <v>6</v>
      </c>
      <c r="GS17" s="24">
        <v>744</v>
      </c>
      <c r="GT17" s="24">
        <v>744</v>
      </c>
      <c r="GU17" s="24"/>
      <c r="GV17" s="24">
        <v>0</v>
      </c>
      <c r="GW17" s="25">
        <f t="shared" si="65"/>
        <v>0</v>
      </c>
      <c r="GX17" s="24">
        <v>0</v>
      </c>
      <c r="GY17" s="25">
        <f t="shared" si="65"/>
        <v>0</v>
      </c>
      <c r="GZ17" s="25"/>
      <c r="HA17" s="25"/>
      <c r="HB17" s="24">
        <v>108.88</v>
      </c>
      <c r="HC17" s="12">
        <f>(GS17/$GR$4)*100</f>
        <v>100</v>
      </c>
      <c r="HD17" s="12">
        <f t="shared" si="67"/>
        <v>85.365591397849457</v>
      </c>
      <c r="HE17" s="12">
        <f t="shared" si="68"/>
        <v>14.634408602150536</v>
      </c>
      <c r="HF17" s="12">
        <f t="shared" si="69"/>
        <v>68.197613427747186</v>
      </c>
      <c r="HG17" s="25"/>
      <c r="HH17" s="63">
        <v>208030</v>
      </c>
      <c r="HI17" s="25">
        <v>410</v>
      </c>
      <c r="HK17" s="23" t="s">
        <v>41</v>
      </c>
      <c r="HL17" s="24">
        <v>6</v>
      </c>
      <c r="HM17" s="108">
        <v>700.27</v>
      </c>
      <c r="HN17" s="108">
        <v>700.27</v>
      </c>
      <c r="HO17" s="110">
        <v>0</v>
      </c>
      <c r="HP17" s="108">
        <v>19.73</v>
      </c>
      <c r="HQ17" s="12">
        <f t="shared" ref="HQ17" si="190">(HP17/$HL$4)*100</f>
        <v>2.740277777777778</v>
      </c>
      <c r="HR17" s="25">
        <v>0</v>
      </c>
      <c r="HS17" s="12">
        <f t="shared" ref="HS17" si="191">(HR17/$HL$4)*100</f>
        <v>0</v>
      </c>
      <c r="HT17" s="25">
        <v>0</v>
      </c>
      <c r="HU17" s="12">
        <f t="shared" ref="HU17" si="192">(HT17/$HL$4)*100</f>
        <v>0</v>
      </c>
      <c r="HV17" s="108">
        <v>230.86</v>
      </c>
      <c r="HW17" s="12">
        <f>(HM17/$HL$4)*100</f>
        <v>97.259722222222223</v>
      </c>
      <c r="HX17" s="75">
        <f>((HM17-HV17)/$HL$4)*100</f>
        <v>65.195833333333326</v>
      </c>
      <c r="HY17" s="12">
        <f t="shared" si="168"/>
        <v>34.804166666666667</v>
      </c>
      <c r="HZ17" s="12">
        <f>(IB17/($HL$4*IC17))*100</f>
        <v>58.272357723577237</v>
      </c>
      <c r="IA17" s="25"/>
      <c r="IB17" s="104">
        <v>172020</v>
      </c>
      <c r="IC17" s="25">
        <v>410</v>
      </c>
    </row>
    <row r="18" spans="1:237" ht="13.8" x14ac:dyDescent="0.3">
      <c r="A18" s="23"/>
      <c r="B18" s="64" t="s">
        <v>37</v>
      </c>
      <c r="C18" s="38">
        <f>SUM(C16:C17)</f>
        <v>716</v>
      </c>
      <c r="D18" s="38">
        <f t="shared" ref="D18" si="193">SUM(D16:D17)</f>
        <v>716</v>
      </c>
      <c r="E18" s="31">
        <f>SUM(E16:E17)</f>
        <v>0</v>
      </c>
      <c r="F18" s="38">
        <f t="shared" ref="F18" si="194">SUM(F16:F17)</f>
        <v>142</v>
      </c>
      <c r="G18" s="32">
        <f>(G16*R16+G17*R17)/R18</f>
        <v>9.2077016947795958</v>
      </c>
      <c r="H18" s="38">
        <f t="shared" ref="H18:L18" si="195">SUM(H16:H17)</f>
        <v>576</v>
      </c>
      <c r="I18" s="32">
        <f>(I16*R16+I17*R17)/R18</f>
        <v>34.685968724451911</v>
      </c>
      <c r="J18" s="32">
        <f>SUM(J16:J17)</f>
        <v>54</v>
      </c>
      <c r="K18" s="32">
        <f>(K16*R16+K17*R17)/R18</f>
        <v>4.0062549482116658</v>
      </c>
      <c r="L18" s="38">
        <f t="shared" si="195"/>
        <v>0</v>
      </c>
      <c r="M18" s="32">
        <f>(M16*R16+M17*R17)/R18</f>
        <v>52.100074632556826</v>
      </c>
      <c r="N18" s="34">
        <f>(N16*R16+N17*R17)/R18</f>
        <v>52.100074632556826</v>
      </c>
      <c r="O18" s="34">
        <f>(O16*R16+O17*R17)/R18</f>
        <v>29.09468098186467</v>
      </c>
      <c r="P18" s="34">
        <f>(P16*R16+P17*R17)/R18</f>
        <v>52.100074632556826</v>
      </c>
      <c r="Q18" s="41">
        <f>SUM(Q16:Q17)</f>
        <v>155140</v>
      </c>
      <c r="R18" s="40">
        <f>SUM(R16:R17)</f>
        <v>400.23264236562352</v>
      </c>
      <c r="S18" s="36"/>
      <c r="T18" s="23"/>
      <c r="U18" s="64" t="s">
        <v>37</v>
      </c>
      <c r="V18" s="38">
        <f>SUM(V16:V17)</f>
        <v>1255.1600000000001</v>
      </c>
      <c r="W18" s="38">
        <f t="shared" ref="W18:Y18" si="196">SUM(W16:W17)</f>
        <v>1255.1600000000001</v>
      </c>
      <c r="X18" s="38">
        <f>SUM(X16:X17)</f>
        <v>0</v>
      </c>
      <c r="Y18" s="38">
        <f t="shared" si="196"/>
        <v>232.83999999999997</v>
      </c>
      <c r="Z18" s="39">
        <f>(Z16*AK16+Z17*AK17)/AK18</f>
        <v>15.647849462365588</v>
      </c>
      <c r="AA18" s="38">
        <f t="shared" ref="AA18:AE18" si="197">SUM(AA16:AA17)</f>
        <v>0</v>
      </c>
      <c r="AB18" s="39">
        <f>(AB16*AK16+AB17*AK17)/AK18</f>
        <v>0</v>
      </c>
      <c r="AC18" s="39">
        <f>SUM(AC16:AC17)</f>
        <v>0</v>
      </c>
      <c r="AD18" s="39">
        <f>(AD16*AK16+AD17*AK17)/AK18</f>
        <v>0</v>
      </c>
      <c r="AE18" s="38">
        <f t="shared" si="197"/>
        <v>236</v>
      </c>
      <c r="AF18" s="32">
        <f>(AF16*AK16+AF17*AK17)/AK18</f>
        <v>84.352150537634429</v>
      </c>
      <c r="AG18" s="39">
        <f>(AG16*AK16+AG17*AK17)/AK18</f>
        <v>68.491935483870975</v>
      </c>
      <c r="AH18" s="39">
        <f>(AH16*AK16+AH17*AK17)/AK18</f>
        <v>31.508064516129032</v>
      </c>
      <c r="AI18" s="34">
        <f>(AI16*AK16+AI17*AK17)/AK18</f>
        <v>52.976658798846053</v>
      </c>
      <c r="AJ18" s="42">
        <f>SUM(AJ16:AJ17)</f>
        <v>323200</v>
      </c>
      <c r="AK18" s="40">
        <f>SUM(AK16:AK17)</f>
        <v>820</v>
      </c>
      <c r="AL18" s="36"/>
      <c r="AM18" s="23"/>
      <c r="AN18" s="64" t="s">
        <v>37</v>
      </c>
      <c r="AO18" s="38">
        <f>SUM(AO16:AO17)</f>
        <v>1440</v>
      </c>
      <c r="AP18" s="38">
        <f t="shared" ref="AP18:AR18" si="198">SUM(AP16:AP17)</f>
        <v>1440</v>
      </c>
      <c r="AQ18" s="38">
        <f>SUM(AQ16:AQ17)</f>
        <v>0</v>
      </c>
      <c r="AR18" s="38">
        <f t="shared" si="198"/>
        <v>0</v>
      </c>
      <c r="AS18" s="32">
        <f>(AS16*BE16+AS17*BE17)/BE18</f>
        <v>0</v>
      </c>
      <c r="AT18" s="38">
        <f t="shared" ref="AT18:AX18" si="199">SUM(AT16:AT17)</f>
        <v>0</v>
      </c>
      <c r="AU18" s="32">
        <f>(AU16*BE16+AU17*BE17)/BE18</f>
        <v>0</v>
      </c>
      <c r="AV18" s="39">
        <f>SUM(AV16:AV17)</f>
        <v>0</v>
      </c>
      <c r="AW18" s="39">
        <f>(AW16*BE16+AW17*BE17)/BE18</f>
        <v>0</v>
      </c>
      <c r="AX18" s="38">
        <f t="shared" si="199"/>
        <v>289.47000000000003</v>
      </c>
      <c r="AY18" s="32">
        <f>(AY16*BE16+AY17*BE17)/BE18</f>
        <v>100</v>
      </c>
      <c r="AZ18" s="34">
        <f>(AZ16*BE16+AZ17*BE17)/BE18</f>
        <v>79.897916666666674</v>
      </c>
      <c r="BA18" s="34">
        <f>(BA16*BE16+BA17*BE17)/BE18</f>
        <v>20.102083333333333</v>
      </c>
      <c r="BB18" s="34">
        <f>(BB16*BE16+BB17*BE17)/BE18</f>
        <v>65.543699186991859</v>
      </c>
      <c r="BC18" s="38"/>
      <c r="BD18" s="41">
        <f>SUM(BD16:BD17)</f>
        <v>386970</v>
      </c>
      <c r="BE18" s="40">
        <f>SUM(BE16:BE17)</f>
        <v>820</v>
      </c>
      <c r="BF18" s="36"/>
      <c r="BG18" s="23"/>
      <c r="BH18" s="64" t="s">
        <v>37</v>
      </c>
      <c r="BI18" s="38">
        <f>SUM(BI16:BI17)</f>
        <v>1394.33</v>
      </c>
      <c r="BJ18" s="38">
        <f t="shared" ref="BJ18:BL18" si="200">SUM(BJ16:BJ17)</f>
        <v>1394.33</v>
      </c>
      <c r="BK18" s="38">
        <f>SUM(BK16:BK17)</f>
        <v>0</v>
      </c>
      <c r="BL18" s="38">
        <f t="shared" si="200"/>
        <v>93.67</v>
      </c>
      <c r="BM18" s="32">
        <f>(BM16*BY16+BM17*BY17)/BY18</f>
        <v>6.2950268817204309</v>
      </c>
      <c r="BN18" s="38">
        <f t="shared" ref="BN18:BR18" si="201">SUM(BN16:BN17)</f>
        <v>0</v>
      </c>
      <c r="BO18" s="32">
        <f>(BO16*BY16+BO17*BY17)/BY18</f>
        <v>0</v>
      </c>
      <c r="BP18" s="39">
        <f>SUM(BP16:BP17)</f>
        <v>0</v>
      </c>
      <c r="BQ18" s="39">
        <f>(BQ16*BY16+BQ17*BY17)/BY18</f>
        <v>0</v>
      </c>
      <c r="BR18" s="38">
        <f t="shared" si="201"/>
        <v>333</v>
      </c>
      <c r="BS18" s="32">
        <f>(BS16*BY16+BS17*BY17)/BY18</f>
        <v>93.704973118279582</v>
      </c>
      <c r="BT18" s="34">
        <f>(BT16*BY16+BT17*BY17)/BY18</f>
        <v>71.32594086021507</v>
      </c>
      <c r="BU18" s="34">
        <f>(BU16*BY16+BU17*BY17)/BY18</f>
        <v>28.674059139784944</v>
      </c>
      <c r="BV18" s="34">
        <f>(BV16*BY16+BV17*BY17)/BY18</f>
        <v>59.88067138735903</v>
      </c>
      <c r="BW18" s="38"/>
      <c r="BX18" s="41">
        <f>SUM(BX16:BX17)</f>
        <v>365320</v>
      </c>
      <c r="BY18" s="40">
        <f>SUM(BY16:BY17)</f>
        <v>820</v>
      </c>
      <c r="BZ18" s="36"/>
      <c r="CA18" s="23"/>
      <c r="CB18" s="64" t="s">
        <v>37</v>
      </c>
      <c r="CC18" s="38">
        <f>SUM(CC16:CC17)</f>
        <v>1440</v>
      </c>
      <c r="CD18" s="38">
        <f t="shared" ref="CD18:CF18" si="202">SUM(CD16:CD17)</f>
        <v>1440</v>
      </c>
      <c r="CE18" s="38">
        <f>SUM(CE16:CE17)</f>
        <v>0</v>
      </c>
      <c r="CF18" s="38">
        <f t="shared" si="202"/>
        <v>0</v>
      </c>
      <c r="CG18" s="32">
        <f>(CG16*CS16+CG17*CS17)/CS18</f>
        <v>0</v>
      </c>
      <c r="CH18" s="38">
        <f t="shared" ref="CH18:CL18" si="203">SUM(CH16:CH17)</f>
        <v>0</v>
      </c>
      <c r="CI18" s="32">
        <f>(CI16*CS16+CI17*CS17)/CS18</f>
        <v>0</v>
      </c>
      <c r="CJ18" s="39">
        <f>SUM(CJ16:CJ17)</f>
        <v>0</v>
      </c>
      <c r="CK18" s="32">
        <f>(CK16*CS16+CK17*CS17)/CS18</f>
        <v>0</v>
      </c>
      <c r="CL18" s="38">
        <f t="shared" si="203"/>
        <v>377</v>
      </c>
      <c r="CM18" s="32">
        <f>(CM16*CS16+CM17*CS17)/CS18</f>
        <v>100</v>
      </c>
      <c r="CN18" s="34">
        <f>(CN16*CS16+CN17*CS17)/CS18</f>
        <v>73.819444444444443</v>
      </c>
      <c r="CO18" s="34">
        <f>(CO16*CS16+CO17*CS17)/CS18</f>
        <v>26.180555555555554</v>
      </c>
      <c r="CP18" s="34">
        <f>(CP16*CS16+CP17*CS17)/CS18</f>
        <v>59.356368563685642</v>
      </c>
      <c r="CQ18" s="38"/>
      <c r="CR18" s="41">
        <f>SUM(CR16:CR17)</f>
        <v>350440</v>
      </c>
      <c r="CS18" s="40">
        <f>SUM(CS16:CS17)</f>
        <v>820</v>
      </c>
      <c r="CT18" s="36"/>
      <c r="CU18" s="23"/>
      <c r="CV18" s="64" t="s">
        <v>37</v>
      </c>
      <c r="CW18" s="38">
        <f>SUM(CW16:CW17)</f>
        <v>1343</v>
      </c>
      <c r="CX18" s="38">
        <f t="shared" ref="CX18:CZ18" si="204">SUM(CX16:CX17)</f>
        <v>1343</v>
      </c>
      <c r="CY18" s="38"/>
      <c r="CZ18" s="38">
        <f t="shared" si="204"/>
        <v>144</v>
      </c>
      <c r="DA18" s="32">
        <f>(DA16*DM16+DA17*DM17)/DM18</f>
        <v>9.67741935483871</v>
      </c>
      <c r="DB18" s="38">
        <f t="shared" ref="DB18:DF18" si="205">SUM(DB16:DB17)</f>
        <v>0</v>
      </c>
      <c r="DC18" s="32">
        <f>(DC16*DM16+DC17*DM17)/DM18</f>
        <v>0</v>
      </c>
      <c r="DD18" s="39"/>
      <c r="DE18" s="39"/>
      <c r="DF18" s="38">
        <f t="shared" si="205"/>
        <v>394</v>
      </c>
      <c r="DG18" s="32">
        <f>(DG16*DM16+DG17*DM17)/DM18</f>
        <v>90.255376344086017</v>
      </c>
      <c r="DH18" s="34">
        <f>(DH16*DM16+DH17*DM17)/DM18</f>
        <v>63.776881720430097</v>
      </c>
      <c r="DI18" s="34">
        <f>(DI16*DM16+DI17*DM17)/DM18</f>
        <v>36.165682571383094</v>
      </c>
      <c r="DJ18" s="34">
        <f>(DJ16*DM16+DJ17*DM17)/DM18</f>
        <v>50.798255966430631</v>
      </c>
      <c r="DK18" s="38"/>
      <c r="DL18" s="41">
        <f>SUM(DL16:DL17)</f>
        <v>309910</v>
      </c>
      <c r="DM18" s="40">
        <f>SUM(DM16:DM17)</f>
        <v>820</v>
      </c>
      <c r="DN18" s="36"/>
      <c r="DO18" s="23"/>
      <c r="DP18" s="64" t="s">
        <v>37</v>
      </c>
      <c r="DQ18" s="38">
        <f t="shared" ref="DQ18:DR18" si="206">SUM(DQ16:DQ17)</f>
        <v>1416.45</v>
      </c>
      <c r="DR18" s="38">
        <f t="shared" si="206"/>
        <v>1416.45</v>
      </c>
      <c r="DS18" s="38"/>
      <c r="DT18" s="38">
        <f t="shared" ref="DT18" si="207">SUM(DT16:DT17)</f>
        <v>71.55</v>
      </c>
      <c r="DU18" s="39">
        <f>(DU16*EG16+DU17*EG17)/EG18</f>
        <v>4.808467741935484</v>
      </c>
      <c r="DV18" s="38">
        <f t="shared" ref="DV18:DZ18" si="208">SUM(DV16:DV17)</f>
        <v>0</v>
      </c>
      <c r="DW18" s="39">
        <f>(DW16*EG16+DW17*EG17)/EG18</f>
        <v>0</v>
      </c>
      <c r="DX18" s="39"/>
      <c r="DY18" s="39"/>
      <c r="DZ18" s="38">
        <f t="shared" si="208"/>
        <v>1028.79</v>
      </c>
      <c r="EA18" s="32">
        <f>(EA16*EG16+EA17*EG17)/EG18</f>
        <v>95.191532258064527</v>
      </c>
      <c r="EB18" s="39">
        <f>(EB16*EG16+EB17*EG17)/EG18</f>
        <v>26.052419354838712</v>
      </c>
      <c r="EC18" s="65">
        <f>(EC16*EG16+EC17*EG17)/EG18</f>
        <v>73.947580645161295</v>
      </c>
      <c r="ED18" s="34">
        <f>(ED16*EG16+ED17*EG17)/EG18</f>
        <v>54.697744558090747</v>
      </c>
      <c r="EE18" s="38"/>
      <c r="EF18" s="41">
        <f>SUM(EF16:EF17)</f>
        <v>333700</v>
      </c>
      <c r="EG18" s="40">
        <f>SUM(EG16:EG17)</f>
        <v>820</v>
      </c>
      <c r="EH18" s="36"/>
      <c r="EI18" s="23"/>
      <c r="EJ18" s="66" t="s">
        <v>37</v>
      </c>
      <c r="EK18" s="38">
        <f t="shared" ref="EK18:EL18" si="209">SUM(EK16:EK17)</f>
        <v>1311.56</v>
      </c>
      <c r="EL18" s="38">
        <f t="shared" si="209"/>
        <v>1311.56</v>
      </c>
      <c r="EM18" s="38"/>
      <c r="EN18" s="38">
        <f t="shared" ref="EN18" si="210">SUM(EN16:EN17)</f>
        <v>7.17</v>
      </c>
      <c r="EO18" s="39">
        <f>(EO16*FA16+EO17*FA17)/FA18</f>
        <v>0.53348214285714279</v>
      </c>
      <c r="EP18" s="38">
        <f t="shared" ref="EP18" si="211">SUM(EP16:EP17)</f>
        <v>25.27</v>
      </c>
      <c r="EQ18" s="39">
        <f>(EQ16*FA16+EQ17*FA17)/FA18</f>
        <v>1.8802083333333335</v>
      </c>
      <c r="ER18" s="39"/>
      <c r="ES18" s="39"/>
      <c r="ET18" s="38">
        <f t="shared" ref="ET18" si="212">SUM(ET16:ET17)</f>
        <v>359.71000000000004</v>
      </c>
      <c r="EU18" s="32">
        <f>(EU16*FA16+EU17*FA17)/FA18</f>
        <v>88.142473118279568</v>
      </c>
      <c r="EV18" s="39">
        <f>(EV16*FA16+EV17*FA17)/FA18</f>
        <v>70.82217261904762</v>
      </c>
      <c r="EW18" s="65">
        <f>(EW16*FA16+EW17*FA17)/FA18</f>
        <v>28.154851941047013</v>
      </c>
      <c r="EX18" s="34">
        <f>(EX16*FA16+EX17*FA17)/FA18</f>
        <v>54.431620209059226</v>
      </c>
      <c r="EY18" s="38"/>
      <c r="EZ18" s="41">
        <f>SUM(EZ16:EZ17)</f>
        <v>299940</v>
      </c>
      <c r="FA18" s="40">
        <f>SUM(FA16:FA17)</f>
        <v>820</v>
      </c>
      <c r="FB18" s="36"/>
      <c r="FC18" s="23"/>
      <c r="FD18" s="64" t="s">
        <v>37</v>
      </c>
      <c r="FE18" s="38">
        <f>SUM(FE16:FE17)</f>
        <v>744</v>
      </c>
      <c r="FF18" s="38">
        <f t="shared" ref="FF18:FH18" si="213">SUM(FF16:FF17)</f>
        <v>744</v>
      </c>
      <c r="FG18" s="38"/>
      <c r="FH18" s="38">
        <f t="shared" si="213"/>
        <v>0</v>
      </c>
      <c r="FI18" s="32">
        <f>(FI16*FU16+FI17*FU17)/FU18</f>
        <v>0</v>
      </c>
      <c r="FJ18" s="38">
        <f t="shared" ref="FJ18:FN18" si="214">SUM(FJ16:FJ17)</f>
        <v>744</v>
      </c>
      <c r="FK18" s="32">
        <f>(FK16*FU16+FK17*FU17)/FU18</f>
        <v>50</v>
      </c>
      <c r="FL18" s="39"/>
      <c r="FM18" s="39"/>
      <c r="FN18" s="38">
        <f t="shared" si="214"/>
        <v>98.46</v>
      </c>
      <c r="FO18" s="32">
        <f>(FO16*FU16+FO17*FU17)/FU18</f>
        <v>50</v>
      </c>
      <c r="FP18" s="34">
        <f>(FP16*FU16+FP17*FU17)/FU18</f>
        <v>43.383064516129025</v>
      </c>
      <c r="FQ18" s="34">
        <f>(FQ16*FU16+FQ17*FU17)/FU18</f>
        <v>6.6169354838709671</v>
      </c>
      <c r="FR18" s="34">
        <f>(FR16*FU16+FR17*FU17)/FU18</f>
        <v>33.102216102806189</v>
      </c>
      <c r="FS18" s="38"/>
      <c r="FT18" s="41">
        <f>SUM(FT16:FT17)</f>
        <v>201950</v>
      </c>
      <c r="FU18" s="40">
        <f>SUM(FU16:FU17)</f>
        <v>820</v>
      </c>
      <c r="FV18" s="36"/>
      <c r="FW18" s="23"/>
      <c r="FX18" s="64" t="s">
        <v>37</v>
      </c>
      <c r="FY18" s="38">
        <f>SUM(FY16:FY17)</f>
        <v>691.77</v>
      </c>
      <c r="FZ18" s="38">
        <f t="shared" ref="FZ18:GB18" si="215">SUM(FZ16:FZ17)</f>
        <v>691.77</v>
      </c>
      <c r="GA18" s="38"/>
      <c r="GB18" s="38">
        <f t="shared" si="215"/>
        <v>28.23</v>
      </c>
      <c r="GC18" s="32">
        <f>(GC16*GO16+GC17*GO17)/GO18</f>
        <v>1.9604166666666665</v>
      </c>
      <c r="GD18" s="38">
        <f t="shared" ref="GD18:GH18" si="216">SUM(GD16:GD17)</f>
        <v>720</v>
      </c>
      <c r="GE18" s="32">
        <f>(GE16*GO16+GE17*GO17)/GO18</f>
        <v>50</v>
      </c>
      <c r="GF18" s="39"/>
      <c r="GG18" s="39"/>
      <c r="GH18" s="38">
        <f t="shared" si="216"/>
        <v>101.23</v>
      </c>
      <c r="GI18" s="32">
        <f>(GI16*GO16+GI17*GO17)/GO18</f>
        <v>46.489919354838712</v>
      </c>
      <c r="GJ18" s="34">
        <f>(GJ16*GO16+GJ17*GO17)/GO18</f>
        <v>41.00972222222223</v>
      </c>
      <c r="GK18" s="34">
        <f>(GK16*GO16+GK17*GO17)/GO18</f>
        <v>8.9902777777777789</v>
      </c>
      <c r="GL18" s="34">
        <f>(GL16*GO16+GL17*GO17)/GO18</f>
        <v>32.334010840108398</v>
      </c>
      <c r="GM18" s="38"/>
      <c r="GN18" s="41">
        <f>SUM(GN16:GN17)</f>
        <v>190900</v>
      </c>
      <c r="GO18" s="40">
        <f>SUM(GO16:GO17)</f>
        <v>820</v>
      </c>
      <c r="GP18" s="36"/>
      <c r="GQ18" s="23"/>
      <c r="GR18" s="64" t="s">
        <v>37</v>
      </c>
      <c r="GS18" s="38">
        <f>SUM(GS16:GS17)</f>
        <v>1394.6</v>
      </c>
      <c r="GT18" s="38">
        <f t="shared" ref="GT18:GV18" si="217">SUM(GT16:GT17)</f>
        <v>1394.6</v>
      </c>
      <c r="GU18" s="38"/>
      <c r="GV18" s="38">
        <f t="shared" si="217"/>
        <v>76.77</v>
      </c>
      <c r="GW18" s="32">
        <f>(GW16*HI16+GW17*HI17)/HI18</f>
        <v>5.159274193548387</v>
      </c>
      <c r="GX18" s="38">
        <f t="shared" ref="GX18:HB18" si="218">SUM(GX16:GX17)</f>
        <v>18.63</v>
      </c>
      <c r="GY18" s="32">
        <f>(GY16*HI16+GY17*HI17)/HI18</f>
        <v>1.2520161290322578</v>
      </c>
      <c r="GZ18" s="39"/>
      <c r="HA18" s="39"/>
      <c r="HB18" s="38">
        <f t="shared" si="218"/>
        <v>186.75</v>
      </c>
      <c r="HC18" s="32">
        <f>(HC16*HI16+HC17*HI17)/HI18</f>
        <v>93.723118279569903</v>
      </c>
      <c r="HD18" s="34">
        <f>(HD16*HI16+HD17*HI17)/HI18</f>
        <v>81.17271505376344</v>
      </c>
      <c r="HE18" s="34">
        <f>(HE16*HI16+HE17*HI17)/HI18</f>
        <v>17.9472825281124</v>
      </c>
      <c r="HF18" s="34">
        <f>(HF16*HI16+HF17*HI17)/HI18</f>
        <v>61.039535798583792</v>
      </c>
      <c r="HG18" s="38"/>
      <c r="HH18" s="67">
        <f>SUM(HH16:HH17)</f>
        <v>372390</v>
      </c>
      <c r="HI18" s="40">
        <f>SUM(HI16:HI17)</f>
        <v>820</v>
      </c>
      <c r="HJ18" s="36"/>
      <c r="HK18" s="23"/>
      <c r="HL18" s="37" t="s">
        <v>37</v>
      </c>
      <c r="HM18" s="68">
        <f>SUM(HM16:HM17)</f>
        <v>1420.27</v>
      </c>
      <c r="HN18" s="68">
        <f t="shared" ref="HN18:HT18" si="219">SUM(HN16:HN17)</f>
        <v>1420.27</v>
      </c>
      <c r="HO18" s="38">
        <f t="shared" si="219"/>
        <v>0</v>
      </c>
      <c r="HP18" s="68">
        <f t="shared" si="219"/>
        <v>19.73</v>
      </c>
      <c r="HQ18" s="32">
        <f>(HQ16*IC16+HQ17*IC17)/IC18</f>
        <v>1.370138888888889</v>
      </c>
      <c r="HR18" s="68">
        <f t="shared" si="219"/>
        <v>0</v>
      </c>
      <c r="HS18" s="32">
        <f>(HS16*IC16+HS17*IC17)/IC18</f>
        <v>0</v>
      </c>
      <c r="HT18" s="68">
        <f t="shared" si="219"/>
        <v>0</v>
      </c>
      <c r="HU18" s="32">
        <f>(HU16*IC16+HU17*IC17)/IC18</f>
        <v>0</v>
      </c>
      <c r="HV18" s="38">
        <f t="shared" ref="HV18" si="220">SUM(HV16:HV17)</f>
        <v>404.45000000000005</v>
      </c>
      <c r="HW18" s="39">
        <f>(HW16*IC16+HW17*IC17)/IC18</f>
        <v>98.629861111111111</v>
      </c>
      <c r="HX18" s="65">
        <f>(HX16*IC16+HX17*IC17)/IC18</f>
        <v>70.54305555555554</v>
      </c>
      <c r="HY18" s="65">
        <f>(HY16*IC16+HY17*IC17)/IC18</f>
        <v>29.456944444444446</v>
      </c>
      <c r="HZ18" s="65">
        <f>(HZ16*IC16+HZ17*IC17)/IC18</f>
        <v>62.405149051490511</v>
      </c>
      <c r="IA18" s="38"/>
      <c r="IB18" s="94">
        <f>SUM(IB16:IB17)</f>
        <v>368440</v>
      </c>
      <c r="IC18" s="40">
        <f>SUM(IC16:IC17)</f>
        <v>820</v>
      </c>
    </row>
    <row r="19" spans="1:237" ht="13.8" x14ac:dyDescent="0.3">
      <c r="A19" s="43" t="s">
        <v>42</v>
      </c>
      <c r="B19" s="44">
        <v>1</v>
      </c>
      <c r="C19" s="13">
        <f>[1]DISP_JUL!$C$50</f>
        <v>0</v>
      </c>
      <c r="D19" s="13">
        <f>[1]DISP_JUL!$D$50</f>
        <v>0</v>
      </c>
      <c r="E19" s="13">
        <f>[1]DISP_JUL!$E$50</f>
        <v>0</v>
      </c>
      <c r="F19" s="13">
        <f>[1]DISP_JUL!$F$50</f>
        <v>744</v>
      </c>
      <c r="G19" s="13">
        <f>(F19/$B$4)*100</f>
        <v>100</v>
      </c>
      <c r="H19" s="13">
        <f>[1]DISP_JUL!$G$50</f>
        <v>0</v>
      </c>
      <c r="I19" s="13">
        <f>(H19/$B$4)*100</f>
        <v>0</v>
      </c>
      <c r="J19" s="13">
        <f>[1]DISP_JUL!$H$50</f>
        <v>0</v>
      </c>
      <c r="K19" s="13">
        <f>(J19/$B$4)*100</f>
        <v>0</v>
      </c>
      <c r="M19" s="13">
        <f>(C19/$B$4)*100</f>
        <v>0</v>
      </c>
      <c r="N19" s="13">
        <f>((C19-L19)/$B$4)*100</f>
        <v>0</v>
      </c>
      <c r="O19" s="45">
        <f t="shared" si="99"/>
        <v>100</v>
      </c>
      <c r="P19" s="13">
        <f>IFERROR((Q19/($B$4*R19))*100,0)</f>
        <v>0</v>
      </c>
      <c r="Q19" s="95">
        <f>[1]DISP_JUL!$M$50</f>
        <v>0</v>
      </c>
      <c r="R19" s="95">
        <f>[1]DISP_JUL!$O$50</f>
        <v>0</v>
      </c>
      <c r="T19" s="43" t="s">
        <v>42</v>
      </c>
      <c r="U19" s="44">
        <v>1</v>
      </c>
      <c r="V19" s="15">
        <f>$U$4-Y19-AA19</f>
        <v>611.54999999999995</v>
      </c>
      <c r="W19" s="15">
        <v>611.54999999999995</v>
      </c>
      <c r="X19" s="15">
        <v>0</v>
      </c>
      <c r="Y19" s="15">
        <v>132.44999999999999</v>
      </c>
      <c r="Z19" s="13">
        <f t="shared" si="100"/>
        <v>17.802419354838708</v>
      </c>
      <c r="AA19" s="15">
        <v>0</v>
      </c>
      <c r="AB19" s="13">
        <f t="shared" si="101"/>
        <v>0</v>
      </c>
      <c r="AC19" s="13">
        <v>0</v>
      </c>
      <c r="AD19" s="13">
        <f t="shared" si="101"/>
        <v>0</v>
      </c>
      <c r="AE19" s="15">
        <v>244</v>
      </c>
      <c r="AF19" s="13">
        <f>(V19/$U$4)*100</f>
        <v>82.197580645161281</v>
      </c>
      <c r="AG19" s="13">
        <f t="shared" si="102"/>
        <v>49.401881720430104</v>
      </c>
      <c r="AH19" s="45">
        <f t="shared" si="103"/>
        <v>50.598118279569896</v>
      </c>
      <c r="AI19" s="13">
        <f>(AJ19/($U$4*AK19))*100</f>
        <v>33.911290322580648</v>
      </c>
      <c r="AJ19" s="46">
        <v>113535</v>
      </c>
      <c r="AK19" s="15">
        <v>450</v>
      </c>
      <c r="AM19" s="43" t="s">
        <v>42</v>
      </c>
      <c r="AN19" s="44">
        <v>1</v>
      </c>
      <c r="AO19" s="15">
        <v>425.75</v>
      </c>
      <c r="AP19" s="15">
        <v>425.75</v>
      </c>
      <c r="AQ19" s="15">
        <v>0</v>
      </c>
      <c r="AR19" s="15">
        <v>294.25</v>
      </c>
      <c r="AS19" s="13">
        <f t="shared" si="104"/>
        <v>40.868055555555557</v>
      </c>
      <c r="AT19" s="15">
        <v>0</v>
      </c>
      <c r="AU19" s="13">
        <f t="shared" si="105"/>
        <v>0</v>
      </c>
      <c r="AV19" s="13">
        <v>0</v>
      </c>
      <c r="AW19" s="13">
        <f>(AV19/$AN$4)*100</f>
        <v>0</v>
      </c>
      <c r="AX19" s="15">
        <v>138.26</v>
      </c>
      <c r="AY19" s="13">
        <f>(AO19/$AN$4)*100</f>
        <v>59.131944444444443</v>
      </c>
      <c r="AZ19" s="13">
        <f t="shared" si="106"/>
        <v>39.929166666666667</v>
      </c>
      <c r="BA19" s="45">
        <f t="shared" si="107"/>
        <v>60.070833333333326</v>
      </c>
      <c r="BB19" s="13">
        <f t="shared" si="163"/>
        <v>28.304012345679013</v>
      </c>
      <c r="BD19" s="46">
        <v>91705</v>
      </c>
      <c r="BE19" s="15">
        <v>450</v>
      </c>
      <c r="BG19" s="43" t="s">
        <v>42</v>
      </c>
      <c r="BH19" s="44">
        <v>1</v>
      </c>
      <c r="BI19" s="15">
        <v>512.32000000000005</v>
      </c>
      <c r="BJ19" s="15">
        <v>512.32000000000005</v>
      </c>
      <c r="BK19" s="15">
        <v>0</v>
      </c>
      <c r="BL19" s="15">
        <v>231.68</v>
      </c>
      <c r="BM19" s="13">
        <f t="shared" si="109"/>
        <v>31.13978494623656</v>
      </c>
      <c r="BN19" s="15">
        <v>0</v>
      </c>
      <c r="BO19" s="13">
        <f t="shared" si="110"/>
        <v>0</v>
      </c>
      <c r="BP19" s="13">
        <v>0</v>
      </c>
      <c r="BQ19" s="13">
        <f>(BP19/$BH$4)*100</f>
        <v>0</v>
      </c>
      <c r="BR19" s="15">
        <v>225.6</v>
      </c>
      <c r="BS19" s="13">
        <f t="shared" ref="BS19:BS20" si="221">(BI19/$BH$4)*100</f>
        <v>68.860215053763454</v>
      </c>
      <c r="BT19" s="13">
        <f t="shared" si="111"/>
        <v>38.537634408602159</v>
      </c>
      <c r="BU19" s="45">
        <f t="shared" si="112"/>
        <v>61.462365591397848</v>
      </c>
      <c r="BV19" s="13">
        <f t="shared" si="27"/>
        <v>33.531959378733575</v>
      </c>
      <c r="BX19" s="46">
        <v>112265</v>
      </c>
      <c r="BY19" s="15">
        <v>450</v>
      </c>
      <c r="CA19" s="43" t="s">
        <v>42</v>
      </c>
      <c r="CB19" s="44">
        <v>1</v>
      </c>
      <c r="CC19" s="15">
        <v>720</v>
      </c>
      <c r="CD19" s="15">
        <v>720</v>
      </c>
      <c r="CE19" s="15">
        <v>0</v>
      </c>
      <c r="CF19" s="15">
        <v>0</v>
      </c>
      <c r="CG19" s="13">
        <f t="shared" ref="CG19:CG20" si="222">(CF19/$CB$4)*100</f>
        <v>0</v>
      </c>
      <c r="CH19" s="15">
        <v>0</v>
      </c>
      <c r="CI19" s="13">
        <f t="shared" si="114"/>
        <v>0</v>
      </c>
      <c r="CJ19" s="13">
        <v>0</v>
      </c>
      <c r="CK19" s="13">
        <f>(CJ19/$CB$4)*100</f>
        <v>0</v>
      </c>
      <c r="CL19" s="15">
        <v>0</v>
      </c>
      <c r="CM19" s="13">
        <f>(CC19/$CB$4)*100</f>
        <v>100</v>
      </c>
      <c r="CN19" s="13">
        <f t="shared" si="115"/>
        <v>100</v>
      </c>
      <c r="CO19" s="45">
        <f>IF((AND(CD19=0,CF19=0)),0,(CF19+CL19)/(CD19+CF19)*100)</f>
        <v>0</v>
      </c>
      <c r="CP19" s="13">
        <f t="shared" si="34"/>
        <v>42.589506172839506</v>
      </c>
      <c r="CR19" s="46">
        <v>137990</v>
      </c>
      <c r="CS19" s="15">
        <v>450</v>
      </c>
      <c r="CU19" s="43" t="s">
        <v>42</v>
      </c>
      <c r="CV19" s="44">
        <v>1</v>
      </c>
      <c r="CW19" s="15">
        <v>0</v>
      </c>
      <c r="CX19" s="15">
        <v>0</v>
      </c>
      <c r="CZ19" s="15">
        <v>0</v>
      </c>
      <c r="DA19" s="13">
        <f t="shared" si="116"/>
        <v>0</v>
      </c>
      <c r="DB19" s="15">
        <v>744</v>
      </c>
      <c r="DC19" s="13">
        <f t="shared" si="117"/>
        <v>100</v>
      </c>
      <c r="DD19" s="13"/>
      <c r="DE19" s="13"/>
      <c r="DF19" s="15">
        <v>0</v>
      </c>
      <c r="DG19" s="13">
        <f>(CW19/$U$4)*100</f>
        <v>0</v>
      </c>
      <c r="DH19" s="13">
        <f t="shared" si="118"/>
        <v>0</v>
      </c>
      <c r="DI19" s="45">
        <f t="shared" si="119"/>
        <v>0</v>
      </c>
      <c r="DJ19" s="13">
        <f>(DL19/($CV$4*DM19))*100</f>
        <v>0</v>
      </c>
      <c r="DL19" s="15">
        <v>0</v>
      </c>
      <c r="DM19" s="15">
        <v>450</v>
      </c>
      <c r="DO19" s="43" t="s">
        <v>42</v>
      </c>
      <c r="DP19" s="44">
        <v>1</v>
      </c>
      <c r="DQ19" s="15">
        <v>293.60000000000002</v>
      </c>
      <c r="DR19" s="15">
        <v>293.60000000000002</v>
      </c>
      <c r="DT19" s="15">
        <v>360.43</v>
      </c>
      <c r="DU19" s="13">
        <f t="shared" ref="DU19:DU20" si="223">(DT19/$DP$4)*100</f>
        <v>48.44489247311828</v>
      </c>
      <c r="DV19" s="15">
        <v>89.97</v>
      </c>
      <c r="DW19" s="13">
        <f t="shared" ref="DW19:DW20" si="224">(DV19/$DP$4)*100</f>
        <v>12.09274193548387</v>
      </c>
      <c r="DX19" s="13"/>
      <c r="DY19" s="13"/>
      <c r="DZ19" s="15">
        <v>136.15</v>
      </c>
      <c r="EA19" s="13">
        <f>(DQ19/$U$4)*100</f>
        <v>39.462365591397855</v>
      </c>
      <c r="EB19" s="13">
        <f t="shared" ref="EB19:EB20" si="225">((DQ19-DZ19)/$DP$4)*100</f>
        <v>21.162634408602152</v>
      </c>
      <c r="EC19" s="45">
        <f>IF((AND(DR19=0,DT19=0)),0,(DT19+DZ19)/(DR19+DT19)*100)</f>
        <v>75.92618075623443</v>
      </c>
      <c r="ED19" s="13">
        <f>(EF19/($DP$4*EG19))*100</f>
        <v>20.098566308243729</v>
      </c>
      <c r="EF19" s="46">
        <v>67290</v>
      </c>
      <c r="EG19" s="15">
        <v>450</v>
      </c>
      <c r="EI19" s="43" t="s">
        <v>42</v>
      </c>
      <c r="EJ19" s="44">
        <v>1</v>
      </c>
      <c r="EK19" s="15">
        <v>325.02999999999997</v>
      </c>
      <c r="EL19" s="15">
        <v>325.02999999999997</v>
      </c>
      <c r="EN19" s="15">
        <v>346.97</v>
      </c>
      <c r="EO19" s="13">
        <f t="shared" si="123"/>
        <v>51.632440476190474</v>
      </c>
      <c r="EP19" s="15">
        <v>0</v>
      </c>
      <c r="EQ19" s="13">
        <f t="shared" si="124"/>
        <v>0</v>
      </c>
      <c r="ER19" s="13"/>
      <c r="ES19" s="13"/>
      <c r="ET19" s="15">
        <v>122.77</v>
      </c>
      <c r="EU19" s="13">
        <f>(EK19/$U$4)*100</f>
        <v>43.686827956989241</v>
      </c>
      <c r="EV19" s="13">
        <f t="shared" si="125"/>
        <v>30.098214285714285</v>
      </c>
      <c r="EW19" s="45">
        <f>IF((AND(EL19=0,EN19=0)),0,(EN19+ET19)/(EL19+EN19)*100)</f>
        <v>69.901785714285708</v>
      </c>
      <c r="EX19" s="13">
        <f t="shared" ref="EX19:EX20" si="226">(EZ19/($EJ$4*FA19))*100</f>
        <v>25.739087301587301</v>
      </c>
      <c r="EZ19" s="46">
        <v>77835</v>
      </c>
      <c r="FA19" s="15">
        <v>450</v>
      </c>
      <c r="FC19" s="43" t="s">
        <v>42</v>
      </c>
      <c r="FD19" s="44">
        <v>1</v>
      </c>
      <c r="FE19" s="15">
        <v>0</v>
      </c>
      <c r="FF19" s="15">
        <v>0</v>
      </c>
      <c r="FH19" s="15">
        <v>0</v>
      </c>
      <c r="FI19" s="13">
        <f>(FH19/$FD$4)*100</f>
        <v>0</v>
      </c>
      <c r="FJ19" s="15">
        <v>744</v>
      </c>
      <c r="FK19" s="13">
        <f>(FJ19/$FD$4)*100</f>
        <v>100</v>
      </c>
      <c r="FL19" s="13"/>
      <c r="FM19" s="13"/>
      <c r="FN19" s="15">
        <v>0</v>
      </c>
      <c r="FO19" s="13">
        <f>(FE19/$U$4)*100</f>
        <v>0</v>
      </c>
      <c r="FP19" s="13">
        <f>((FE19-FN19)/$FD$4)*100</f>
        <v>0</v>
      </c>
      <c r="FQ19" s="45">
        <f t="shared" si="126"/>
        <v>0</v>
      </c>
      <c r="FR19" s="13">
        <f>(FT19/($FD$4*FU19))*100</f>
        <v>0</v>
      </c>
      <c r="FT19" s="15">
        <v>0</v>
      </c>
      <c r="FU19" s="15">
        <v>450</v>
      </c>
      <c r="FW19" s="43" t="s">
        <v>42</v>
      </c>
      <c r="FX19" s="44">
        <v>1</v>
      </c>
      <c r="FY19" s="15">
        <v>0</v>
      </c>
      <c r="FZ19" s="15">
        <v>0</v>
      </c>
      <c r="GB19" s="15">
        <v>0</v>
      </c>
      <c r="GC19" s="13">
        <f t="shared" si="127"/>
        <v>0</v>
      </c>
      <c r="GD19" s="15">
        <v>0</v>
      </c>
      <c r="GE19" s="13">
        <f t="shared" si="128"/>
        <v>0</v>
      </c>
      <c r="GF19" s="13"/>
      <c r="GG19" s="13"/>
      <c r="GH19" s="15">
        <v>0</v>
      </c>
      <c r="GI19" s="13">
        <f>(FY19/$U$4)*100</f>
        <v>0</v>
      </c>
      <c r="GJ19" s="13">
        <f t="shared" si="129"/>
        <v>0</v>
      </c>
      <c r="GK19" s="45">
        <f>IF((AND(FZ19=0,GB19=0)),0,(GB19+GH19)/(FZ19+GB19)*100)</f>
        <v>0</v>
      </c>
      <c r="GL19" s="13">
        <f>(GN19/($FX$4*GO19))*100</f>
        <v>0</v>
      </c>
      <c r="GN19" s="15">
        <v>0</v>
      </c>
      <c r="GO19" s="15">
        <v>450</v>
      </c>
      <c r="GQ19" s="43" t="s">
        <v>42</v>
      </c>
      <c r="GR19" s="44">
        <v>1</v>
      </c>
      <c r="GS19" s="15">
        <v>0</v>
      </c>
      <c r="GT19" s="15">
        <v>0</v>
      </c>
      <c r="GV19" s="15">
        <v>744</v>
      </c>
      <c r="GW19" s="44">
        <f t="shared" ref="GW19:GY20" si="227">(GV19/$GR$4)*100</f>
        <v>100</v>
      </c>
      <c r="GX19" s="15">
        <v>0</v>
      </c>
      <c r="GY19" s="44">
        <f t="shared" si="227"/>
        <v>0</v>
      </c>
      <c r="GZ19" s="44"/>
      <c r="HA19" s="44"/>
      <c r="HB19" s="15">
        <v>0</v>
      </c>
      <c r="HC19" s="13">
        <f>(GS19/$GR$4)*100</f>
        <v>0</v>
      </c>
      <c r="HD19" s="48">
        <f t="shared" si="67"/>
        <v>0</v>
      </c>
      <c r="HE19" s="48">
        <f t="shared" si="68"/>
        <v>100</v>
      </c>
      <c r="HF19" s="13">
        <f t="shared" si="69"/>
        <v>0</v>
      </c>
      <c r="HH19" s="15">
        <v>0</v>
      </c>
      <c r="HI19" s="15">
        <v>450</v>
      </c>
      <c r="HK19" s="43" t="s">
        <v>42</v>
      </c>
      <c r="HL19" s="44">
        <v>1</v>
      </c>
      <c r="HM19" s="105">
        <v>0</v>
      </c>
      <c r="HN19" s="105">
        <v>0</v>
      </c>
      <c r="HO19" s="107">
        <v>0</v>
      </c>
      <c r="HP19" s="100">
        <v>720</v>
      </c>
      <c r="HQ19" s="13">
        <f>(HP19/$HL$4)*100</f>
        <v>100</v>
      </c>
      <c r="HR19" s="15">
        <v>0</v>
      </c>
      <c r="HS19" s="13">
        <f>(HR19/$HL$4)*100</f>
        <v>0</v>
      </c>
      <c r="HT19" s="15">
        <v>0</v>
      </c>
      <c r="HU19" s="13">
        <f>(HT19/$HL$4)*100</f>
        <v>0</v>
      </c>
      <c r="HV19" s="15">
        <v>0</v>
      </c>
      <c r="HW19" s="13">
        <f>(HM19/$HL$4)*100</f>
        <v>0</v>
      </c>
      <c r="HX19" s="48">
        <f>((HM19-HV19)/$HL$4)*100</f>
        <v>0</v>
      </c>
      <c r="HY19" s="48">
        <f t="shared" ref="HY19:HY20" si="228">IF((AND(HN19=0,HP19=0)),0,(HP19+HV19)/(HN19+HP19)*100)</f>
        <v>100</v>
      </c>
      <c r="HZ19" s="13">
        <f>(IB19/($HL$4*IC19))*100</f>
        <v>0</v>
      </c>
      <c r="IB19" s="105">
        <v>0</v>
      </c>
      <c r="IC19" s="15">
        <v>450</v>
      </c>
    </row>
    <row r="20" spans="1:237" ht="13.8" x14ac:dyDescent="0.3">
      <c r="B20" s="44">
        <v>2</v>
      </c>
      <c r="C20" s="13">
        <f>[1]DISP_JUL!$C$52</f>
        <v>577</v>
      </c>
      <c r="D20" s="13">
        <f>[1]DISP_JUL!$D$52</f>
        <v>577</v>
      </c>
      <c r="E20" s="13">
        <f>[1]DISP_JUL!$E$52</f>
        <v>0</v>
      </c>
      <c r="F20" s="13">
        <f>[1]DISP_JUL!$F$52</f>
        <v>167</v>
      </c>
      <c r="G20" s="13">
        <f t="shared" ref="G20" si="229">(F20/$B$4)*100</f>
        <v>22.446236559139784</v>
      </c>
      <c r="H20" s="13">
        <f>[1]DISP_JUL!$G$52</f>
        <v>0</v>
      </c>
      <c r="I20" s="13">
        <f t="shared" ref="I20" si="230">(H20/$B$4)*100</f>
        <v>0</v>
      </c>
      <c r="J20" s="13">
        <f>[1]DISP_JUL!$H$52</f>
        <v>0</v>
      </c>
      <c r="K20" s="13">
        <f t="shared" ref="K20" si="231">(J20/$B$4)*100</f>
        <v>0</v>
      </c>
      <c r="M20" s="13">
        <f t="shared" ref="M20" si="232">(C20/$B$4)*100</f>
        <v>77.553763440860209</v>
      </c>
      <c r="N20" s="13">
        <f t="shared" ref="N20:N35" si="233">((C20-L20)/$B$4)*100</f>
        <v>77.553763440860209</v>
      </c>
      <c r="O20" s="45">
        <f t="shared" si="99"/>
        <v>22.446236559139784</v>
      </c>
      <c r="P20" s="13">
        <f t="shared" ref="P20" si="234">(Q20/($B$4*R20))*100</f>
        <v>77.553763440860195</v>
      </c>
      <c r="Q20" s="95">
        <f>[1]DISP_JUL!$M$52</f>
        <v>172270</v>
      </c>
      <c r="R20" s="95">
        <f>[1]DISP_JUL!$O$52</f>
        <v>298.56152512998273</v>
      </c>
      <c r="U20" s="44">
        <v>2</v>
      </c>
      <c r="V20" s="15">
        <f>$U$4-Y20-AA20</f>
        <v>259.8</v>
      </c>
      <c r="W20" s="15">
        <v>259.8</v>
      </c>
      <c r="X20" s="15">
        <v>0</v>
      </c>
      <c r="Y20" s="15">
        <v>439.45</v>
      </c>
      <c r="Z20" s="13">
        <f t="shared" si="100"/>
        <v>59.065860215053767</v>
      </c>
      <c r="AA20" s="15">
        <v>44.75</v>
      </c>
      <c r="AB20" s="13">
        <f t="shared" si="101"/>
        <v>6.014784946236559</v>
      </c>
      <c r="AC20" s="13">
        <v>0</v>
      </c>
      <c r="AD20" s="13">
        <f t="shared" si="101"/>
        <v>0</v>
      </c>
      <c r="AE20" s="15">
        <v>50</v>
      </c>
      <c r="AF20" s="13">
        <f>(V20/$U$4)*100</f>
        <v>34.91935483870968</v>
      </c>
      <c r="AG20" s="13">
        <f t="shared" si="102"/>
        <v>28.198924731182796</v>
      </c>
      <c r="AH20" s="45">
        <f t="shared" si="103"/>
        <v>69.996424740793699</v>
      </c>
      <c r="AI20" s="13">
        <f t="shared" ref="AI20" si="235">(AJ20/($U$4*AK20))*100</f>
        <v>18.405017921146953</v>
      </c>
      <c r="AJ20" s="46">
        <v>61620</v>
      </c>
      <c r="AK20" s="15">
        <v>450</v>
      </c>
      <c r="AN20" s="44">
        <v>2</v>
      </c>
      <c r="AO20" s="15">
        <v>0</v>
      </c>
      <c r="AP20" s="15">
        <v>0</v>
      </c>
      <c r="AQ20" s="15">
        <v>0</v>
      </c>
      <c r="AR20" s="15">
        <v>720</v>
      </c>
      <c r="AS20" s="13">
        <f t="shared" si="104"/>
        <v>100</v>
      </c>
      <c r="AT20" s="15">
        <v>0</v>
      </c>
      <c r="AU20" s="13">
        <f t="shared" si="105"/>
        <v>0</v>
      </c>
      <c r="AV20" s="13">
        <v>0</v>
      </c>
      <c r="AW20" s="13">
        <f>(AV20/$AN$4)*100</f>
        <v>0</v>
      </c>
      <c r="AX20" s="15">
        <v>0</v>
      </c>
      <c r="AY20" s="13">
        <f>(AO20/$AN$4)*100</f>
        <v>0</v>
      </c>
      <c r="AZ20" s="13">
        <f t="shared" si="106"/>
        <v>0</v>
      </c>
      <c r="BA20" s="45">
        <f t="shared" si="107"/>
        <v>100</v>
      </c>
      <c r="BB20" s="13">
        <f t="shared" si="163"/>
        <v>0</v>
      </c>
      <c r="BD20" s="15">
        <v>0</v>
      </c>
      <c r="BE20" s="15">
        <v>450</v>
      </c>
      <c r="BH20" s="44">
        <v>2</v>
      </c>
      <c r="BI20" s="15">
        <v>0</v>
      </c>
      <c r="BJ20" s="15">
        <v>0</v>
      </c>
      <c r="BK20" s="15">
        <v>0</v>
      </c>
      <c r="BL20" s="15">
        <v>0</v>
      </c>
      <c r="BM20" s="13">
        <f t="shared" si="109"/>
        <v>0</v>
      </c>
      <c r="BN20" s="15">
        <v>744</v>
      </c>
      <c r="BO20" s="13">
        <f t="shared" si="110"/>
        <v>100</v>
      </c>
      <c r="BP20" s="13">
        <v>0</v>
      </c>
      <c r="BQ20" s="13">
        <f>(BP20/$BH$4)*100</f>
        <v>0</v>
      </c>
      <c r="BR20" s="15">
        <v>0</v>
      </c>
      <c r="BS20" s="13">
        <f t="shared" si="221"/>
        <v>0</v>
      </c>
      <c r="BT20" s="13">
        <f t="shared" si="111"/>
        <v>0</v>
      </c>
      <c r="BU20" s="45">
        <f t="shared" si="112"/>
        <v>0</v>
      </c>
      <c r="BV20" s="13">
        <f t="shared" si="27"/>
        <v>0</v>
      </c>
      <c r="BX20" s="15">
        <v>0</v>
      </c>
      <c r="BY20" s="15">
        <v>450</v>
      </c>
      <c r="CB20" s="44">
        <v>2</v>
      </c>
      <c r="CC20" s="15">
        <v>0</v>
      </c>
      <c r="CD20" s="15">
        <v>0</v>
      </c>
      <c r="CE20" s="15">
        <v>0</v>
      </c>
      <c r="CF20" s="15">
        <v>720</v>
      </c>
      <c r="CG20" s="13">
        <f t="shared" si="222"/>
        <v>100</v>
      </c>
      <c r="CH20" s="15">
        <v>0</v>
      </c>
      <c r="CI20" s="13">
        <f t="shared" si="114"/>
        <v>0</v>
      </c>
      <c r="CJ20" s="13">
        <v>0</v>
      </c>
      <c r="CK20" s="13">
        <f t="shared" ref="CK20" si="236">(CJ20/$CB$4)*100</f>
        <v>0</v>
      </c>
      <c r="CL20" s="15">
        <v>0</v>
      </c>
      <c r="CM20" s="13">
        <f>(CC20/$CB$4)*100</f>
        <v>0</v>
      </c>
      <c r="CN20" s="13">
        <f t="shared" si="115"/>
        <v>0</v>
      </c>
      <c r="CO20" s="45">
        <f t="shared" ref="CO20" si="237">IF((AND(CD20=0,CF20=0)),0,(CF20+CL20)/(CD20+CF20)*100)</f>
        <v>100</v>
      </c>
      <c r="CP20" s="13">
        <f t="shared" si="34"/>
        <v>0</v>
      </c>
      <c r="CR20" s="15">
        <v>0</v>
      </c>
      <c r="CS20" s="15">
        <v>450</v>
      </c>
      <c r="CV20" s="44">
        <v>2</v>
      </c>
      <c r="CW20" s="15">
        <v>0</v>
      </c>
      <c r="CX20" s="15">
        <v>0</v>
      </c>
      <c r="CZ20" s="15">
        <v>0</v>
      </c>
      <c r="DA20" s="13">
        <f t="shared" si="116"/>
        <v>0</v>
      </c>
      <c r="DB20" s="15">
        <v>744</v>
      </c>
      <c r="DC20" s="13">
        <f t="shared" si="117"/>
        <v>100</v>
      </c>
      <c r="DD20" s="13"/>
      <c r="DE20" s="13"/>
      <c r="DF20" s="15">
        <v>0</v>
      </c>
      <c r="DG20" s="13">
        <f>(CW20/$U$4)*100</f>
        <v>0</v>
      </c>
      <c r="DH20" s="13">
        <f t="shared" si="118"/>
        <v>0</v>
      </c>
      <c r="DI20" s="45">
        <f t="shared" si="119"/>
        <v>0</v>
      </c>
      <c r="DJ20" s="13">
        <f t="shared" ref="DJ20" si="238">(DL20/($CV$4*DM20))*100</f>
        <v>0</v>
      </c>
      <c r="DL20" s="15">
        <v>0</v>
      </c>
      <c r="DM20" s="15">
        <v>450</v>
      </c>
      <c r="DP20" s="44">
        <v>2</v>
      </c>
      <c r="DQ20" s="15">
        <v>0</v>
      </c>
      <c r="DR20" s="15">
        <v>0</v>
      </c>
      <c r="DT20" s="15">
        <v>0</v>
      </c>
      <c r="DU20" s="13">
        <f t="shared" si="223"/>
        <v>0</v>
      </c>
      <c r="DV20" s="15">
        <v>744</v>
      </c>
      <c r="DW20" s="13">
        <f t="shared" si="224"/>
        <v>100</v>
      </c>
      <c r="DX20" s="13"/>
      <c r="DY20" s="13"/>
      <c r="DZ20" s="15">
        <v>0</v>
      </c>
      <c r="EA20" s="13">
        <f>(DQ20/$U$4)*100</f>
        <v>0</v>
      </c>
      <c r="EB20" s="13">
        <f t="shared" si="225"/>
        <v>0</v>
      </c>
      <c r="EC20" s="45">
        <f t="shared" ref="EC20" si="239">IF((AND(DR20=0,DT20=0)),0,(DT20+DZ20)/(DR20+DT20)*100)</f>
        <v>0</v>
      </c>
      <c r="ED20" s="13">
        <f t="shared" ref="ED20" si="240">(EF20/($DP$4*EG20))*100</f>
        <v>0</v>
      </c>
      <c r="EF20" s="15">
        <v>0</v>
      </c>
      <c r="EG20" s="15">
        <v>450</v>
      </c>
      <c r="EJ20" s="44">
        <v>2</v>
      </c>
      <c r="EK20" s="13">
        <v>3.5</v>
      </c>
      <c r="EL20" s="13">
        <v>3.5</v>
      </c>
      <c r="EM20" s="13"/>
      <c r="EN20" s="15">
        <v>0</v>
      </c>
      <c r="EO20" s="13">
        <f t="shared" si="123"/>
        <v>0</v>
      </c>
      <c r="EP20" s="15">
        <v>668.5</v>
      </c>
      <c r="EQ20" s="13">
        <f t="shared" si="124"/>
        <v>99.479166666666657</v>
      </c>
      <c r="ER20" s="13"/>
      <c r="ES20" s="13"/>
      <c r="ET20" s="15">
        <v>0</v>
      </c>
      <c r="EU20" s="13">
        <f>(EK20/$U$4)*100</f>
        <v>0.47043010752688175</v>
      </c>
      <c r="EV20" s="13">
        <f t="shared" si="125"/>
        <v>0.52083333333333326</v>
      </c>
      <c r="EW20" s="45">
        <f t="shared" ref="EW20" si="241">IF((AND(EL20=0,EN20=0)),0,(EN20+ET20)/(EL20+EN20)*100)</f>
        <v>0</v>
      </c>
      <c r="EX20" s="13">
        <f t="shared" si="226"/>
        <v>6.1177248677248677E-2</v>
      </c>
      <c r="EZ20" s="15">
        <v>185</v>
      </c>
      <c r="FA20" s="15">
        <v>450</v>
      </c>
      <c r="FD20" s="44">
        <v>2</v>
      </c>
      <c r="FE20" s="15">
        <v>0</v>
      </c>
      <c r="FF20" s="15">
        <v>0</v>
      </c>
      <c r="FH20" s="15">
        <v>0</v>
      </c>
      <c r="FI20" s="13">
        <f t="shared" ref="FI20" si="242">(FH20/$FD$4)*100</f>
        <v>0</v>
      </c>
      <c r="FJ20" s="15">
        <v>744</v>
      </c>
      <c r="FK20" s="13">
        <f t="shared" ref="FK20" si="243">(FJ20/$FD$4)*100</f>
        <v>100</v>
      </c>
      <c r="FL20" s="13"/>
      <c r="FM20" s="13"/>
      <c r="FN20" s="15">
        <v>0</v>
      </c>
      <c r="FO20" s="13">
        <f>(FE20/$U$4)*100</f>
        <v>0</v>
      </c>
      <c r="FP20" s="13">
        <f t="shared" ref="FP20" si="244">((FE20-FN20)/$FD$4)*100</f>
        <v>0</v>
      </c>
      <c r="FQ20" s="45">
        <f t="shared" si="126"/>
        <v>0</v>
      </c>
      <c r="FR20" s="13">
        <f t="shared" ref="FR20" si="245">(FT20/($FD$4*FU20))*100</f>
        <v>0</v>
      </c>
      <c r="FT20" s="15">
        <v>0</v>
      </c>
      <c r="FU20" s="15">
        <v>450</v>
      </c>
      <c r="FX20" s="44">
        <v>2</v>
      </c>
      <c r="FY20" s="15">
        <v>0</v>
      </c>
      <c r="FZ20" s="15">
        <v>0</v>
      </c>
      <c r="GB20" s="15">
        <v>0</v>
      </c>
      <c r="GC20" s="13">
        <f t="shared" si="127"/>
        <v>0</v>
      </c>
      <c r="GD20" s="15">
        <v>0</v>
      </c>
      <c r="GE20" s="13">
        <f t="shared" si="128"/>
        <v>0</v>
      </c>
      <c r="GF20" s="13"/>
      <c r="GG20" s="13"/>
      <c r="GH20" s="15">
        <v>0</v>
      </c>
      <c r="GI20" s="13">
        <f>(FY20/$U$4)*100</f>
        <v>0</v>
      </c>
      <c r="GJ20" s="13">
        <f t="shared" si="129"/>
        <v>0</v>
      </c>
      <c r="GK20" s="45">
        <f t="shared" ref="GK20" si="246">IF((AND(FZ20=0,GB20=0)),0,(GB20+GH20)/(FZ20+GB20)*100)</f>
        <v>0</v>
      </c>
      <c r="GL20" s="13">
        <f>(GN20/($FX$4*GO20))*100</f>
        <v>0</v>
      </c>
      <c r="GN20" s="15">
        <v>0</v>
      </c>
      <c r="GO20" s="15">
        <v>450</v>
      </c>
      <c r="GR20" s="44">
        <v>2</v>
      </c>
      <c r="GS20" s="15">
        <v>0</v>
      </c>
      <c r="GT20" s="15">
        <v>0</v>
      </c>
      <c r="GV20" s="15">
        <v>744</v>
      </c>
      <c r="GW20" s="15">
        <f t="shared" si="227"/>
        <v>100</v>
      </c>
      <c r="GX20" s="15">
        <v>0</v>
      </c>
      <c r="GY20" s="15">
        <f t="shared" si="227"/>
        <v>0</v>
      </c>
      <c r="HB20" s="15">
        <v>0</v>
      </c>
      <c r="HC20" s="13">
        <f>(GS20/$GR$4)*100</f>
        <v>0</v>
      </c>
      <c r="HD20" s="15">
        <f t="shared" si="67"/>
        <v>0</v>
      </c>
      <c r="HE20" s="15">
        <f t="shared" si="68"/>
        <v>100</v>
      </c>
      <c r="HF20" s="13">
        <f t="shared" si="69"/>
        <v>0</v>
      </c>
      <c r="HH20" s="15">
        <v>0</v>
      </c>
      <c r="HI20" s="15">
        <v>450</v>
      </c>
      <c r="HL20" s="44">
        <v>2</v>
      </c>
      <c r="HM20" s="105">
        <v>218.07</v>
      </c>
      <c r="HN20" s="105">
        <v>218.07</v>
      </c>
      <c r="HO20" s="107">
        <v>0</v>
      </c>
      <c r="HP20" s="100">
        <v>501.93</v>
      </c>
      <c r="HQ20" s="13">
        <f t="shared" ref="HQ20" si="247">(HP20/$HL$4)*100</f>
        <v>69.712500000000006</v>
      </c>
      <c r="HR20" s="15">
        <v>0</v>
      </c>
      <c r="HS20" s="13">
        <f t="shared" ref="HS20" si="248">(HR20/$HL$4)*100</f>
        <v>0</v>
      </c>
      <c r="HT20" s="15">
        <v>0</v>
      </c>
      <c r="HU20" s="13">
        <f t="shared" ref="HU20" si="249">(HT20/$HL$4)*100</f>
        <v>0</v>
      </c>
      <c r="HV20" s="15">
        <v>57.97</v>
      </c>
      <c r="HW20" s="13">
        <f>(HM20/$HL$4)*100</f>
        <v>30.287500000000001</v>
      </c>
      <c r="HX20" s="48">
        <f>((HM20-HV20)/$HL$4)*100</f>
        <v>22.236111111111111</v>
      </c>
      <c r="HY20" s="13">
        <f t="shared" si="228"/>
        <v>77.763888888888886</v>
      </c>
      <c r="HZ20" s="13">
        <f>(IB20/($HL$4*IC20))*100</f>
        <v>13.402777777777777</v>
      </c>
      <c r="IB20" s="111">
        <v>43425</v>
      </c>
      <c r="IC20" s="15">
        <v>450</v>
      </c>
    </row>
    <row r="21" spans="1:237" ht="13.8" x14ac:dyDescent="0.3">
      <c r="B21" s="51" t="s">
        <v>37</v>
      </c>
      <c r="C21" s="52">
        <f>SUM(C19:C20)</f>
        <v>577</v>
      </c>
      <c r="D21" s="52">
        <f t="shared" ref="D21" si="250">SUM(D19:D20)</f>
        <v>577</v>
      </c>
      <c r="E21" s="52">
        <f>SUM(E19:E20)</f>
        <v>0</v>
      </c>
      <c r="F21" s="52">
        <f t="shared" ref="F21" si="251">SUM(F19:F20)</f>
        <v>911</v>
      </c>
      <c r="G21" s="53">
        <f>(G19*R19+G20*R20)/R21</f>
        <v>22.446236559139784</v>
      </c>
      <c r="H21" s="52">
        <f t="shared" ref="H21:L21" si="252">SUM(H19:H20)</f>
        <v>0</v>
      </c>
      <c r="I21" s="53">
        <f>(I19*R19+I20*R20)/R21</f>
        <v>0</v>
      </c>
      <c r="J21" s="53">
        <f>SUM(J19:J20)</f>
        <v>0</v>
      </c>
      <c r="K21" s="53">
        <f>(K19*R19+K20*R20)/R21</f>
        <v>0</v>
      </c>
      <c r="L21" s="52">
        <f t="shared" si="252"/>
        <v>0</v>
      </c>
      <c r="M21" s="53">
        <f>(M19*R19+M20*R20)/R21</f>
        <v>77.553763440860209</v>
      </c>
      <c r="N21" s="14">
        <f>(N19*R19+N20*R20)/R21</f>
        <v>77.553763440860209</v>
      </c>
      <c r="O21" s="14">
        <f>(O19*R19+O20*R20)/R21</f>
        <v>22.446236559139784</v>
      </c>
      <c r="P21" s="14">
        <f>(P19*R19+P20*R20)/R21</f>
        <v>77.553763440860195</v>
      </c>
      <c r="Q21" s="69">
        <f>SUM(Q19:Q20)</f>
        <v>172270</v>
      </c>
      <c r="R21" s="55">
        <f>SUM(R19:R20)</f>
        <v>298.56152512998273</v>
      </c>
      <c r="S21" s="36"/>
      <c r="U21" s="59" t="s">
        <v>37</v>
      </c>
      <c r="V21" s="56">
        <f>SUM(V19:V20)</f>
        <v>871.34999999999991</v>
      </c>
      <c r="W21" s="56">
        <f t="shared" ref="W21" si="253">SUM(W19:W20)</f>
        <v>871.34999999999991</v>
      </c>
      <c r="X21" s="56">
        <f>SUM(X19:X20)</f>
        <v>0</v>
      </c>
      <c r="Y21" s="56">
        <f t="shared" ref="Y21" si="254">SUM(Y19:Y20)</f>
        <v>571.9</v>
      </c>
      <c r="Z21" s="57">
        <f>(Z19*AK19+Z20*AK20)/AK21</f>
        <v>38.43413978494624</v>
      </c>
      <c r="AA21" s="56">
        <f>SUM(AA19:AA20)</f>
        <v>44.75</v>
      </c>
      <c r="AB21" s="57">
        <f>(AB19*AK19+AB20*AK20)/AK21</f>
        <v>3.0073924731182795</v>
      </c>
      <c r="AC21" s="57">
        <f>SUM(AC19:AC20)</f>
        <v>0</v>
      </c>
      <c r="AD21" s="57">
        <f>(AD19*AK19+AD20*AK20)/AK21</f>
        <v>0</v>
      </c>
      <c r="AE21" s="56">
        <f>SUM(AE19:AE20)</f>
        <v>294</v>
      </c>
      <c r="AF21" s="53">
        <f>(AF19*AK19+AF20*AK20)/AK21</f>
        <v>58.55846774193548</v>
      </c>
      <c r="AG21" s="57">
        <f>(AG19*AK19+AG20*AK20)/AK21</f>
        <v>38.800403225806448</v>
      </c>
      <c r="AH21" s="57">
        <f>(AH19*AK19+AH20*AK20)/AK21</f>
        <v>60.297271510181794</v>
      </c>
      <c r="AI21" s="14">
        <f>(AI19*AK19+AI20*AK20)/AK21</f>
        <v>26.158154121863799</v>
      </c>
      <c r="AJ21" s="54">
        <f>SUM(AJ19:AJ20)</f>
        <v>175155</v>
      </c>
      <c r="AK21" s="58">
        <f>SUM(AK19:AK20)</f>
        <v>900</v>
      </c>
      <c r="AL21" s="36"/>
      <c r="AN21" s="59" t="s">
        <v>37</v>
      </c>
      <c r="AO21" s="52">
        <f>SUM(AO19:AO20)</f>
        <v>425.75</v>
      </c>
      <c r="AP21" s="52">
        <f t="shared" ref="AP21:AR21" si="255">SUM(AP19:AP20)</f>
        <v>425.75</v>
      </c>
      <c r="AQ21" s="52">
        <f>SUM(AQ19:AQ20)</f>
        <v>0</v>
      </c>
      <c r="AR21" s="52">
        <f t="shared" si="255"/>
        <v>1014.25</v>
      </c>
      <c r="AS21" s="53">
        <f>(AS19*BE19+AS20*BE20)/BE21</f>
        <v>70.434027777777771</v>
      </c>
      <c r="AT21" s="52">
        <f t="shared" ref="AT21:AX21" si="256">SUM(AT19:AT20)</f>
        <v>0</v>
      </c>
      <c r="AU21" s="53">
        <f>(AU19*BE19+AU20*BE20)/BE21</f>
        <v>0</v>
      </c>
      <c r="AV21" s="53">
        <f>SUM(AV19:AV20)</f>
        <v>0</v>
      </c>
      <c r="AW21" s="57">
        <f>(AW19*BE19+AW20*BE20)/BE21</f>
        <v>0</v>
      </c>
      <c r="AX21" s="52">
        <f t="shared" si="256"/>
        <v>138.26</v>
      </c>
      <c r="AY21" s="53">
        <f>(AY19*BE19+AY20*BE20)/BE21</f>
        <v>29.565972222222221</v>
      </c>
      <c r="AZ21" s="14">
        <f>(AZ19*BE19+AZ20*BE20)/BE21</f>
        <v>19.964583333333334</v>
      </c>
      <c r="BA21" s="14">
        <f>(BA19*BE19+BA20*BE20)/BE21</f>
        <v>80.035416666666663</v>
      </c>
      <c r="BB21" s="14">
        <f>(BB19*BE19+BB20*BE20)/BE21</f>
        <v>14.152006172839508</v>
      </c>
      <c r="BC21" s="56"/>
      <c r="BD21" s="60">
        <f>SUM(BD19:BD20)</f>
        <v>91705</v>
      </c>
      <c r="BE21" s="58">
        <f>SUM(BE19:BE20)</f>
        <v>900</v>
      </c>
      <c r="BF21" s="36"/>
      <c r="BH21" s="59" t="s">
        <v>37</v>
      </c>
      <c r="BI21" s="52">
        <f>SUM(BI19:BI20)</f>
        <v>512.32000000000005</v>
      </c>
      <c r="BJ21" s="52">
        <f t="shared" ref="BJ21:BL21" si="257">SUM(BJ19:BJ20)</f>
        <v>512.32000000000005</v>
      </c>
      <c r="BK21" s="52">
        <f>SUM(BK19:BK20)</f>
        <v>0</v>
      </c>
      <c r="BL21" s="52">
        <f t="shared" si="257"/>
        <v>231.68</v>
      </c>
      <c r="BM21" s="53">
        <f>(BM19*BY19+BM20*BY20)/BY21</f>
        <v>15.56989247311828</v>
      </c>
      <c r="BN21" s="52">
        <f t="shared" ref="BN21:BR21" si="258">SUM(BN19:BN20)</f>
        <v>744</v>
      </c>
      <c r="BO21" s="53">
        <f>(BO19*BY19+BO20*BY20)/BY21</f>
        <v>50</v>
      </c>
      <c r="BP21" s="53">
        <f>SUM(BP19:BP20)</f>
        <v>0</v>
      </c>
      <c r="BQ21" s="57">
        <f>(BQ19*BY19+BQ20*BY20)/BY21</f>
        <v>0</v>
      </c>
      <c r="BR21" s="52">
        <f t="shared" si="258"/>
        <v>225.6</v>
      </c>
      <c r="BS21" s="53">
        <f>(BS19*BY19+BS20*BY20)/BY21</f>
        <v>34.430107526881727</v>
      </c>
      <c r="BT21" s="14">
        <f>(BT19*BY19+BT20*BY20)/BY21</f>
        <v>19.268817204301083</v>
      </c>
      <c r="BU21" s="14">
        <f>(BU19*BY19+BU20*BY20)/BY21</f>
        <v>30.731182795698924</v>
      </c>
      <c r="BV21" s="14">
        <f>(BV19*BY19+BV20*BY20)/BY21</f>
        <v>16.765979689366787</v>
      </c>
      <c r="BW21" s="56"/>
      <c r="BX21" s="60">
        <f>SUM(BX19:BX20)</f>
        <v>112265</v>
      </c>
      <c r="BY21" s="58">
        <f>SUM(BY19:BY20)</f>
        <v>900</v>
      </c>
      <c r="BZ21" s="36"/>
      <c r="CB21" s="59" t="s">
        <v>37</v>
      </c>
      <c r="CC21" s="52">
        <f>SUM(CC19:CC20)</f>
        <v>720</v>
      </c>
      <c r="CD21" s="52">
        <f t="shared" ref="CD21:CF21" si="259">SUM(CD19:CD20)</f>
        <v>720</v>
      </c>
      <c r="CE21" s="52">
        <f>SUM(CE19:CE20)</f>
        <v>0</v>
      </c>
      <c r="CF21" s="52">
        <f t="shared" si="259"/>
        <v>720</v>
      </c>
      <c r="CG21" s="53">
        <f>(CG19*CS19+CG20*CS20)/CS21</f>
        <v>50</v>
      </c>
      <c r="CH21" s="52">
        <f t="shared" ref="CH21:CL21" si="260">SUM(CH19:CH20)</f>
        <v>0</v>
      </c>
      <c r="CI21" s="53">
        <f>(CI19*CS19+CI20*CS20)/CS21</f>
        <v>0</v>
      </c>
      <c r="CJ21" s="53">
        <f>SUM(CJ19:CJ20)</f>
        <v>0</v>
      </c>
      <c r="CK21" s="53">
        <f>(CK19*CS19+CK20*CS20)/CS21</f>
        <v>0</v>
      </c>
      <c r="CL21" s="52">
        <f t="shared" si="260"/>
        <v>0</v>
      </c>
      <c r="CM21" s="53">
        <f>(CM19*CS19+CM20*CS20)/CS21</f>
        <v>50</v>
      </c>
      <c r="CN21" s="14">
        <f>(CN19*CS19+CN20*CS20)/CS21</f>
        <v>50</v>
      </c>
      <c r="CO21" s="14">
        <f>(CO19*CS19+CO20*CS20)/CS21</f>
        <v>50</v>
      </c>
      <c r="CP21" s="14">
        <f>(CP19*CS19+CP20*CS20)/CS21</f>
        <v>21.294753086419753</v>
      </c>
      <c r="CQ21" s="56"/>
      <c r="CR21" s="60">
        <f>SUM(CR19:CR20)</f>
        <v>137990</v>
      </c>
      <c r="CS21" s="58">
        <f>SUM(CS19:CS20)</f>
        <v>900</v>
      </c>
      <c r="CT21" s="36"/>
      <c r="CV21" s="59" t="s">
        <v>37</v>
      </c>
      <c r="CW21" s="52">
        <f>SUM(CW19:CW20)</f>
        <v>0</v>
      </c>
      <c r="CX21" s="52">
        <f t="shared" ref="CX21:CZ21" si="261">SUM(CX19:CX20)</f>
        <v>0</v>
      </c>
      <c r="CY21" s="52"/>
      <c r="CZ21" s="52">
        <f t="shared" si="261"/>
        <v>0</v>
      </c>
      <c r="DA21" s="53">
        <f>(DA19*DM19+DA20*DM20)/DM21</f>
        <v>0</v>
      </c>
      <c r="DB21" s="52">
        <f t="shared" ref="DB21:DF21" si="262">SUM(DB19:DB20)</f>
        <v>1488</v>
      </c>
      <c r="DC21" s="53">
        <f>(DC19*DM19+DC20*DM20)/DM21</f>
        <v>100</v>
      </c>
      <c r="DD21" s="53"/>
      <c r="DE21" s="53"/>
      <c r="DF21" s="52">
        <f t="shared" si="262"/>
        <v>0</v>
      </c>
      <c r="DG21" s="53">
        <f>(DG19*DM19+DG20*DM20)/DM21</f>
        <v>0</v>
      </c>
      <c r="DH21" s="14">
        <f>(DH19*DM19+DH20*DM20)/DM21</f>
        <v>0</v>
      </c>
      <c r="DI21" s="14">
        <f>(DI19*DM19+DI20*DM20)/DM21</f>
        <v>0</v>
      </c>
      <c r="DJ21" s="14">
        <f>(DJ19*DM19+DJ20*DM20)/DM21</f>
        <v>0</v>
      </c>
      <c r="DK21" s="56"/>
      <c r="DL21" s="56">
        <f>SUM(DL19:DL20)</f>
        <v>0</v>
      </c>
      <c r="DM21" s="58">
        <f>SUM(DM19:DM20)</f>
        <v>900</v>
      </c>
      <c r="DN21" s="36"/>
      <c r="DP21" s="59" t="s">
        <v>37</v>
      </c>
      <c r="DQ21" s="52">
        <f>SUM(DQ19:DQ20)</f>
        <v>293.60000000000002</v>
      </c>
      <c r="DR21" s="52">
        <f t="shared" ref="DR21:DT21" si="263">SUM(DR19:DR20)</f>
        <v>293.60000000000002</v>
      </c>
      <c r="DS21" s="52"/>
      <c r="DT21" s="52">
        <f t="shared" si="263"/>
        <v>360.43</v>
      </c>
      <c r="DU21" s="53">
        <f>(DU19*EG19+DU20*EG20)/EG21</f>
        <v>24.22244623655914</v>
      </c>
      <c r="DV21" s="52">
        <f t="shared" ref="DV21:DZ21" si="264">SUM(DV19:DV20)</f>
        <v>833.97</v>
      </c>
      <c r="DW21" s="53">
        <f>(DW19*EG19+DW20*EG20)/EG21</f>
        <v>56.046370967741936</v>
      </c>
      <c r="DX21" s="53"/>
      <c r="DY21" s="53"/>
      <c r="DZ21" s="52">
        <f t="shared" si="264"/>
        <v>136.15</v>
      </c>
      <c r="EA21" s="53">
        <f>(EA19*EG19+EA20*EG20)/EG21</f>
        <v>19.731182795698928</v>
      </c>
      <c r="EB21" s="14">
        <f>(EB19*EG19+EB20*EG20)/EG21</f>
        <v>10.581317204301076</v>
      </c>
      <c r="EC21" s="14">
        <f>(EC19*EG19+EC20*EG20)/EG21</f>
        <v>37.963090378117222</v>
      </c>
      <c r="ED21" s="14">
        <f>(ED19*EG19+ED20*EG20)/EG21</f>
        <v>10.049283154121865</v>
      </c>
      <c r="EE21" s="56"/>
      <c r="EF21" s="60">
        <f>SUM(EF19:EF20)</f>
        <v>67290</v>
      </c>
      <c r="EG21" s="58">
        <f>SUM(EG19:EG20)</f>
        <v>900</v>
      </c>
      <c r="EH21" s="36"/>
      <c r="EJ21" s="51" t="s">
        <v>37</v>
      </c>
      <c r="EK21" s="52">
        <f>SUM(EK19:EK20)</f>
        <v>328.53</v>
      </c>
      <c r="EL21" s="52">
        <f t="shared" ref="EL21:EN21" si="265">SUM(EL19:EL20)</f>
        <v>328.53</v>
      </c>
      <c r="EM21" s="52"/>
      <c r="EN21" s="52">
        <f t="shared" si="265"/>
        <v>346.97</v>
      </c>
      <c r="EO21" s="53">
        <f>(EO19*FA19+EO20*FA20)/FA21</f>
        <v>25.816220238095237</v>
      </c>
      <c r="EP21" s="52">
        <f t="shared" ref="EP21:ET21" si="266">SUM(EP19:EP20)</f>
        <v>668.5</v>
      </c>
      <c r="EQ21" s="53">
        <f>(EQ19*FA19+EQ20*FA20)/FA21</f>
        <v>49.739583333333329</v>
      </c>
      <c r="ER21" s="53"/>
      <c r="ES21" s="53"/>
      <c r="ET21" s="52">
        <f t="shared" si="266"/>
        <v>122.77</v>
      </c>
      <c r="EU21" s="53">
        <f>(EU19*FA19+EU20*FA20)/FA21</f>
        <v>22.078629032258064</v>
      </c>
      <c r="EV21" s="14">
        <f>(EV19*FA19+EV20*FA20)/FA21</f>
        <v>15.309523809523808</v>
      </c>
      <c r="EW21" s="14">
        <f>(EW19*FA19+EW20*FA20)/FA21</f>
        <v>34.950892857142854</v>
      </c>
      <c r="EX21" s="14">
        <f>(EX19*FA19+EX20*FA20)/FA21</f>
        <v>12.900132275132274</v>
      </c>
      <c r="EY21" s="56"/>
      <c r="EZ21" s="60">
        <f>SUM(EZ19:EZ20)</f>
        <v>78020</v>
      </c>
      <c r="FA21" s="58">
        <f>SUM(FA19:FA20)</f>
        <v>900</v>
      </c>
      <c r="FB21" s="36"/>
      <c r="FD21" s="51" t="s">
        <v>37</v>
      </c>
      <c r="FE21" s="52">
        <f>SUM(FE19:FE20)</f>
        <v>0</v>
      </c>
      <c r="FF21" s="52">
        <f t="shared" ref="FF21:FH21" si="267">SUM(FF19:FF20)</f>
        <v>0</v>
      </c>
      <c r="FG21" s="52"/>
      <c r="FH21" s="52">
        <f t="shared" si="267"/>
        <v>0</v>
      </c>
      <c r="FI21" s="53">
        <f>(FI19*FU19+FI20*FU20)/FU21</f>
        <v>0</v>
      </c>
      <c r="FJ21" s="52">
        <f t="shared" ref="FJ21:FN21" si="268">SUM(FJ19:FJ20)</f>
        <v>1488</v>
      </c>
      <c r="FK21" s="53">
        <f>(FK19*FU19+FK20*FU20)/FU21</f>
        <v>100</v>
      </c>
      <c r="FL21" s="53"/>
      <c r="FM21" s="53"/>
      <c r="FN21" s="52">
        <f t="shared" si="268"/>
        <v>0</v>
      </c>
      <c r="FO21" s="53">
        <f>(FO19*FU19+FO20*FU20)/FU21</f>
        <v>0</v>
      </c>
      <c r="FP21" s="14">
        <f>(FP19*FU19+FP20*FU20)/FU21</f>
        <v>0</v>
      </c>
      <c r="FQ21" s="14">
        <f>(FQ19*FU19+FQ20*FU20)/FU21</f>
        <v>0</v>
      </c>
      <c r="FR21" s="14">
        <f>(FR19*FU19+FR20*FU20)/FU21</f>
        <v>0</v>
      </c>
      <c r="FS21" s="56"/>
      <c r="FT21" s="56">
        <f>SUM(FT19:FT20)</f>
        <v>0</v>
      </c>
      <c r="FU21" s="58">
        <f>SUM(FU19:FU20)</f>
        <v>900</v>
      </c>
      <c r="FV21" s="36"/>
      <c r="FX21" s="59" t="s">
        <v>37</v>
      </c>
      <c r="FY21" s="52">
        <f>SUM(FY19:FY20)</f>
        <v>0</v>
      </c>
      <c r="FZ21" s="52">
        <f t="shared" ref="FZ21:GB21" si="269">SUM(FZ19:FZ20)</f>
        <v>0</v>
      </c>
      <c r="GA21" s="52"/>
      <c r="GB21" s="52">
        <f t="shared" si="269"/>
        <v>0</v>
      </c>
      <c r="GC21" s="53">
        <f>(GC19*GO19+GC20*GO20)/GO21</f>
        <v>0</v>
      </c>
      <c r="GD21" s="52">
        <f t="shared" ref="GD21:GH21" si="270">SUM(GD19:GD20)</f>
        <v>0</v>
      </c>
      <c r="GE21" s="53">
        <f>(GE19*GO19+GE20*GO20)/GO21</f>
        <v>0</v>
      </c>
      <c r="GF21" s="53"/>
      <c r="GG21" s="53"/>
      <c r="GH21" s="52">
        <f t="shared" si="270"/>
        <v>0</v>
      </c>
      <c r="GI21" s="53">
        <f>(GI19*GO19+GI20*GO20)/GO21</f>
        <v>0</v>
      </c>
      <c r="GJ21" s="14">
        <f>(GJ19*GO19+GJ20*GO20)/GO21</f>
        <v>0</v>
      </c>
      <c r="GK21" s="14">
        <f>(GK19*GO19+GK20*GO20)/GO21</f>
        <v>0</v>
      </c>
      <c r="GL21" s="14">
        <f>(GL19*GO19+GL20*GO20)/GO21</f>
        <v>0</v>
      </c>
      <c r="GM21" s="56"/>
      <c r="GN21" s="56">
        <f>SUM(GN19:GN20)</f>
        <v>0</v>
      </c>
      <c r="GO21" s="58">
        <f>SUM(GO19:GO20)</f>
        <v>900</v>
      </c>
      <c r="GP21" s="36"/>
      <c r="GR21" s="59" t="s">
        <v>37</v>
      </c>
      <c r="GS21" s="52">
        <f>SUM(GS19:GS20)</f>
        <v>0</v>
      </c>
      <c r="GT21" s="52">
        <f t="shared" ref="GT21:GV21" si="271">SUM(GT19:GT20)</f>
        <v>0</v>
      </c>
      <c r="GU21" s="52"/>
      <c r="GV21" s="52">
        <f t="shared" si="271"/>
        <v>1488</v>
      </c>
      <c r="GW21" s="53">
        <f>(GW19*HI19+GW20*HI20)/HI21</f>
        <v>100</v>
      </c>
      <c r="GX21" s="52">
        <f t="shared" ref="GX21:HB21" si="272">SUM(GX19:GX20)</f>
        <v>0</v>
      </c>
      <c r="GY21" s="53">
        <f>(GY19*HI19+GY20*HI20)/HI21</f>
        <v>0</v>
      </c>
      <c r="GZ21" s="53"/>
      <c r="HA21" s="53"/>
      <c r="HB21" s="52">
        <f t="shared" si="272"/>
        <v>0</v>
      </c>
      <c r="HC21" s="53">
        <f>(HC19*HI19+HC20*HI20)/HI21</f>
        <v>0</v>
      </c>
      <c r="HD21" s="14">
        <f>(HD19*HI19+HD20*HI20)/HI21</f>
        <v>0</v>
      </c>
      <c r="HE21" s="14">
        <f>(HE19*HI19+HE20*HI20)/HI21</f>
        <v>100</v>
      </c>
      <c r="HF21" s="14">
        <f>(HF19*HI19+HF20*HI20)/HI21</f>
        <v>0</v>
      </c>
      <c r="HG21" s="56"/>
      <c r="HH21" s="56">
        <f>SUM(HH19:HH20)</f>
        <v>0</v>
      </c>
      <c r="HI21" s="58">
        <f>SUM(HI19:HI20)</f>
        <v>900</v>
      </c>
      <c r="HJ21" s="36"/>
      <c r="HL21" s="59" t="s">
        <v>37</v>
      </c>
      <c r="HM21" s="56">
        <f>SUM(HM19:HM20)</f>
        <v>218.07</v>
      </c>
      <c r="HN21" s="56">
        <f t="shared" ref="HN21:HP21" si="273">SUM(HN19:HN20)</f>
        <v>218.07</v>
      </c>
      <c r="HO21" s="56">
        <f t="shared" si="273"/>
        <v>0</v>
      </c>
      <c r="HP21" s="56">
        <f t="shared" si="273"/>
        <v>1221.93</v>
      </c>
      <c r="HQ21" s="53">
        <f>(HQ19*IC19+HQ20*IC20)/IC21</f>
        <v>84.856250000000003</v>
      </c>
      <c r="HR21" s="56">
        <f t="shared" ref="HR21" si="274">SUM(HR19:HR20)</f>
        <v>0</v>
      </c>
      <c r="HS21" s="53">
        <f>(HS19*IC19+HS20*IC20)/IC21</f>
        <v>0</v>
      </c>
      <c r="HT21" s="56">
        <f t="shared" ref="HT21" si="275">SUM(HT19:HT20)</f>
        <v>0</v>
      </c>
      <c r="HU21" s="53">
        <f>(HU19*IC19+HU20*IC20)/IC21</f>
        <v>0</v>
      </c>
      <c r="HV21" s="56">
        <f t="shared" ref="HV21" si="276">SUM(HV19:HV20)</f>
        <v>57.97</v>
      </c>
      <c r="HW21" s="57">
        <f>(HW19*IC19+HW20*IC20)/IC21</f>
        <v>15.143750000000001</v>
      </c>
      <c r="HX21" s="61">
        <f>(HX19*IC19+HX20*IC20)/IC21</f>
        <v>11.118055555555555</v>
      </c>
      <c r="HY21" s="61">
        <f>(HY19*IC19+HY20*IC20)/IC21</f>
        <v>88.881944444444443</v>
      </c>
      <c r="HZ21" s="61">
        <f>(HZ19*IC19+HZ20*IC20)/IC21</f>
        <v>6.7013888888888893</v>
      </c>
      <c r="IA21" s="56"/>
      <c r="IB21" s="91">
        <f>SUM(IB19:IB20)</f>
        <v>43425</v>
      </c>
      <c r="IC21" s="58">
        <f>SUM(IC19:IC20)</f>
        <v>900</v>
      </c>
    </row>
    <row r="22" spans="1:237" ht="13.8" x14ac:dyDescent="0.3">
      <c r="A22" s="70" t="s">
        <v>44</v>
      </c>
      <c r="B22" s="25" t="s">
        <v>45</v>
      </c>
      <c r="C22" s="12">
        <f>[1]DISP_JUL!$C$67</f>
        <v>0</v>
      </c>
      <c r="D22" s="12">
        <f>[1]DISP_JUL!$D$67</f>
        <v>0</v>
      </c>
      <c r="E22" s="12">
        <f>[1]DISP_JUL!$E$67</f>
        <v>0</v>
      </c>
      <c r="F22" s="12">
        <f>[1]DISP_JUL!$F$67</f>
        <v>744</v>
      </c>
      <c r="G22" s="12">
        <f>(F22/$B$4)*100</f>
        <v>100</v>
      </c>
      <c r="H22" s="12">
        <f>[1]DISP_JUL!$G$67</f>
        <v>0</v>
      </c>
      <c r="I22" s="12">
        <f>(H22/$B$4)*100</f>
        <v>0</v>
      </c>
      <c r="J22" s="12">
        <f>[1]DISP_JUL!$H$67</f>
        <v>0</v>
      </c>
      <c r="K22" s="12">
        <f>(J22/$B$4)*100</f>
        <v>0</v>
      </c>
      <c r="L22" s="25"/>
      <c r="M22" s="12">
        <f>(C22/$B$4)*100</f>
        <v>0</v>
      </c>
      <c r="N22" s="12">
        <f t="shared" si="233"/>
        <v>0</v>
      </c>
      <c r="O22" s="12">
        <f t="shared" si="99"/>
        <v>100</v>
      </c>
      <c r="P22" s="12" t="e">
        <f>(Q22/($B$4*R22))*100</f>
        <v>#DIV/0!</v>
      </c>
      <c r="Q22" s="113">
        <f>[1]DISP_JUL!$M$67</f>
        <v>0</v>
      </c>
      <c r="R22" s="113">
        <f>[1]DISP_JUL!$O$67</f>
        <v>0</v>
      </c>
      <c r="T22" s="70" t="s">
        <v>44</v>
      </c>
      <c r="U22" s="25" t="s">
        <v>45</v>
      </c>
      <c r="V22" s="12">
        <f>$U$4-Y22-AA22-AC22</f>
        <v>636.79999999999995</v>
      </c>
      <c r="W22" s="25">
        <v>468</v>
      </c>
      <c r="X22" s="25">
        <v>168.8</v>
      </c>
      <c r="Y22" s="25">
        <v>107.2</v>
      </c>
      <c r="Z22" s="12">
        <f t="shared" si="100"/>
        <v>14.408602150537636</v>
      </c>
      <c r="AA22" s="25">
        <v>0</v>
      </c>
      <c r="AB22" s="25">
        <f t="shared" si="101"/>
        <v>0</v>
      </c>
      <c r="AC22" s="25">
        <v>0</v>
      </c>
      <c r="AD22" s="12">
        <f>(AC22/$U$4)*100</f>
        <v>0</v>
      </c>
      <c r="AE22" s="25">
        <v>0</v>
      </c>
      <c r="AF22" s="12">
        <f>(V22/$U$4)*100</f>
        <v>85.591397849462354</v>
      </c>
      <c r="AG22" s="12">
        <f t="shared" si="102"/>
        <v>85.591397849462354</v>
      </c>
      <c r="AH22" s="12">
        <f t="shared" si="103"/>
        <v>18.636995827538247</v>
      </c>
      <c r="AI22" s="12">
        <f>(AJ22/($U$4*AK22))*100</f>
        <v>16.301243279569892</v>
      </c>
      <c r="AJ22" s="28">
        <v>11643</v>
      </c>
      <c r="AK22" s="25">
        <v>96</v>
      </c>
      <c r="AM22" s="70" t="s">
        <v>44</v>
      </c>
      <c r="AN22" s="25" t="s">
        <v>45</v>
      </c>
      <c r="AO22" s="25">
        <v>405.8</v>
      </c>
      <c r="AP22" s="25">
        <v>356</v>
      </c>
      <c r="AQ22" s="25">
        <v>49.8</v>
      </c>
      <c r="AR22" s="25">
        <v>314.2</v>
      </c>
      <c r="AS22" s="12">
        <f t="shared" si="104"/>
        <v>43.638888888888886</v>
      </c>
      <c r="AT22" s="25">
        <v>0</v>
      </c>
      <c r="AU22" s="25">
        <f t="shared" si="105"/>
        <v>0</v>
      </c>
      <c r="AV22" s="25">
        <v>0</v>
      </c>
      <c r="AW22" s="12">
        <f>(AV22/$AN$4)*100</f>
        <v>0</v>
      </c>
      <c r="AX22" s="25">
        <v>0</v>
      </c>
      <c r="AY22" s="12">
        <f>(AO22/$AN$4)*100</f>
        <v>56.361111111111114</v>
      </c>
      <c r="AZ22" s="12">
        <f t="shared" si="106"/>
        <v>56.361111111111114</v>
      </c>
      <c r="BA22" s="12">
        <f t="shared" si="107"/>
        <v>46.881527902118762</v>
      </c>
      <c r="BB22" s="12">
        <f>(BD22/($AN$4*BE22))*100</f>
        <v>14.068287037037036</v>
      </c>
      <c r="BC22" s="25"/>
      <c r="BD22" s="28">
        <v>9724</v>
      </c>
      <c r="BE22" s="25">
        <v>96</v>
      </c>
      <c r="BG22" s="70" t="s">
        <v>44</v>
      </c>
      <c r="BH22" s="25" t="s">
        <v>45</v>
      </c>
      <c r="BI22" s="25">
        <v>721.1</v>
      </c>
      <c r="BJ22" s="25">
        <v>628</v>
      </c>
      <c r="BK22" s="25">
        <v>93.1</v>
      </c>
      <c r="BL22" s="25">
        <v>13.1</v>
      </c>
      <c r="BM22" s="12">
        <f t="shared" si="109"/>
        <v>1.760752688172043</v>
      </c>
      <c r="BN22" s="25">
        <v>0</v>
      </c>
      <c r="BO22" s="25">
        <f t="shared" si="110"/>
        <v>0</v>
      </c>
      <c r="BP22" s="25">
        <v>9.8000000000000007</v>
      </c>
      <c r="BQ22" s="12">
        <f>(BP22/$BH$4)*100</f>
        <v>1.3172043010752688</v>
      </c>
      <c r="BR22" s="25">
        <v>0</v>
      </c>
      <c r="BS22" s="12">
        <f>(BI22/$BH$4)*100</f>
        <v>96.922043010752688</v>
      </c>
      <c r="BT22" s="12">
        <f t="shared" si="111"/>
        <v>96.922043010752688</v>
      </c>
      <c r="BU22" s="12">
        <f t="shared" si="112"/>
        <v>2.043362969895492</v>
      </c>
      <c r="BV22" s="12">
        <f>(BX22/($BH$4*BY22))*100</f>
        <v>22.913866487455198</v>
      </c>
      <c r="BW22" s="25"/>
      <c r="BX22" s="28">
        <v>16366</v>
      </c>
      <c r="BY22" s="25">
        <v>96</v>
      </c>
      <c r="CA22" s="70" t="s">
        <v>44</v>
      </c>
      <c r="CB22" s="25" t="s">
        <v>45</v>
      </c>
      <c r="CC22" s="25">
        <v>720</v>
      </c>
      <c r="CD22" s="25">
        <v>239</v>
      </c>
      <c r="CE22" s="25">
        <v>481</v>
      </c>
      <c r="CF22" s="25">
        <v>0</v>
      </c>
      <c r="CG22" s="12">
        <f>(CF22/$CB$4)*100</f>
        <v>0</v>
      </c>
      <c r="CH22" s="25">
        <v>0</v>
      </c>
      <c r="CI22" s="12">
        <f t="shared" si="114"/>
        <v>0</v>
      </c>
      <c r="CJ22" s="12">
        <v>0</v>
      </c>
      <c r="CK22" s="12">
        <f>(CJ22/$CB$4)*100</f>
        <v>0</v>
      </c>
      <c r="CL22" s="25">
        <v>0</v>
      </c>
      <c r="CM22" s="12">
        <f>(CC22/$CB$4)*100</f>
        <v>100</v>
      </c>
      <c r="CN22" s="12">
        <f t="shared" si="115"/>
        <v>100</v>
      </c>
      <c r="CO22" s="27">
        <f>IF((AND(CD22=0,CF22=0)),0,(CF22+CL22)/(CD22+CF22)*100)</f>
        <v>0</v>
      </c>
      <c r="CP22" s="12">
        <f>(CR22/($CB$4*CS22))*100</f>
        <v>6.4163773148148158</v>
      </c>
      <c r="CQ22" s="25"/>
      <c r="CR22" s="71">
        <v>4435</v>
      </c>
      <c r="CS22" s="25">
        <v>96</v>
      </c>
      <c r="CU22" s="70" t="s">
        <v>44</v>
      </c>
      <c r="CV22" s="25" t="s">
        <v>45</v>
      </c>
      <c r="CW22" s="25">
        <v>283.10000000000002</v>
      </c>
      <c r="CX22" s="25">
        <v>241</v>
      </c>
      <c r="CY22" s="25"/>
      <c r="CZ22" s="25">
        <v>460.9</v>
      </c>
      <c r="DA22" s="12">
        <f t="shared" si="116"/>
        <v>61.9489247311828</v>
      </c>
      <c r="DB22" s="25">
        <v>0</v>
      </c>
      <c r="DC22" s="12">
        <f t="shared" si="117"/>
        <v>0</v>
      </c>
      <c r="DD22" s="12"/>
      <c r="DE22" s="12"/>
      <c r="DF22" s="25">
        <v>0</v>
      </c>
      <c r="DG22" s="12">
        <f>(CW22/$U$4)*100</f>
        <v>38.051075268817208</v>
      </c>
      <c r="DH22" s="12">
        <f t="shared" si="118"/>
        <v>38.051075268817208</v>
      </c>
      <c r="DI22" s="27">
        <f t="shared" si="119"/>
        <v>65.664624590397494</v>
      </c>
      <c r="DJ22" s="12">
        <f>(DL22/($CV$4*DM22))*100</f>
        <v>11.622143817204302</v>
      </c>
      <c r="DK22" s="25"/>
      <c r="DL22" s="28">
        <v>8301</v>
      </c>
      <c r="DM22" s="25">
        <v>96</v>
      </c>
      <c r="DO22" s="70" t="s">
        <v>44</v>
      </c>
      <c r="DP22" s="25" t="s">
        <v>45</v>
      </c>
      <c r="DQ22" s="25">
        <v>0</v>
      </c>
      <c r="DR22" s="25">
        <v>0</v>
      </c>
      <c r="DS22" s="25"/>
      <c r="DT22" s="25">
        <v>744</v>
      </c>
      <c r="DU22" s="12">
        <f>(DT22/$DP$4)*100</f>
        <v>100</v>
      </c>
      <c r="DV22" s="25">
        <v>0</v>
      </c>
      <c r="DW22" s="12">
        <f>(DV22/$DP$4)*100</f>
        <v>0</v>
      </c>
      <c r="DX22" s="12"/>
      <c r="DY22" s="12"/>
      <c r="DZ22" s="25">
        <v>0</v>
      </c>
      <c r="EA22" s="12">
        <f>(DQ22/$U$4)*100</f>
        <v>0</v>
      </c>
      <c r="EB22" s="12">
        <f>((DQ22-DZ22)/$DP$4)*100</f>
        <v>0</v>
      </c>
      <c r="EC22" s="27">
        <f>IF((AND(DR22=0,DT22=0)),0,(DT22+DZ22)/(DR22+DT22)*100)</f>
        <v>100</v>
      </c>
      <c r="ED22" s="12">
        <f>(EF22/($DP$4*EG22))*100</f>
        <v>0</v>
      </c>
      <c r="EE22" s="25"/>
      <c r="EF22" s="25">
        <v>0</v>
      </c>
      <c r="EG22" s="25">
        <v>96</v>
      </c>
      <c r="EI22" s="70" t="s">
        <v>44</v>
      </c>
      <c r="EJ22" s="25" t="s">
        <v>45</v>
      </c>
      <c r="EK22" s="25">
        <v>0</v>
      </c>
      <c r="EL22" s="25">
        <v>0</v>
      </c>
      <c r="EM22" s="25"/>
      <c r="EN22" s="25">
        <v>672</v>
      </c>
      <c r="EO22" s="12">
        <f t="shared" si="123"/>
        <v>100</v>
      </c>
      <c r="EP22" s="25">
        <v>0</v>
      </c>
      <c r="EQ22" s="12">
        <f t="shared" si="124"/>
        <v>0</v>
      </c>
      <c r="ER22" s="12"/>
      <c r="ES22" s="12"/>
      <c r="ET22" s="25">
        <v>0</v>
      </c>
      <c r="EU22" s="12">
        <f>(EK22/$U$4)*100</f>
        <v>0</v>
      </c>
      <c r="EV22" s="12">
        <f t="shared" si="125"/>
        <v>0</v>
      </c>
      <c r="EW22" s="27">
        <f>IF((AND(EL22=0,EN22=0)),0,(EN22+ET22)/(EL22+EN22)*100)</f>
        <v>100</v>
      </c>
      <c r="EX22" s="12">
        <f>(EZ22/($EJ$4*FA22))*100</f>
        <v>0</v>
      </c>
      <c r="EY22" s="25"/>
      <c r="EZ22" s="25">
        <v>0</v>
      </c>
      <c r="FA22" s="25">
        <v>96</v>
      </c>
      <c r="FC22" s="70" t="s">
        <v>44</v>
      </c>
      <c r="FD22" s="25" t="s">
        <v>45</v>
      </c>
      <c r="FE22" s="25">
        <v>0</v>
      </c>
      <c r="FF22" s="25">
        <v>0</v>
      </c>
      <c r="FG22" s="25"/>
      <c r="FH22" s="25">
        <v>744</v>
      </c>
      <c r="FI22" s="12">
        <f>(FH22/$FD$4)*100</f>
        <v>100</v>
      </c>
      <c r="FJ22" s="25">
        <v>0</v>
      </c>
      <c r="FK22" s="12">
        <f>(FJ22/$FD$4)*100</f>
        <v>0</v>
      </c>
      <c r="FL22" s="12"/>
      <c r="FM22" s="12"/>
      <c r="FN22" s="25">
        <v>0</v>
      </c>
      <c r="FO22" s="12">
        <f>(FE22/$U$4)*100</f>
        <v>0</v>
      </c>
      <c r="FP22" s="12">
        <f>((FE22-FN22)/$FD$4)*100</f>
        <v>0</v>
      </c>
      <c r="FQ22" s="27">
        <f t="shared" si="126"/>
        <v>100</v>
      </c>
      <c r="FR22" s="12">
        <f>(FT22/($FD$4*FU22))*100</f>
        <v>1.7515120967741933</v>
      </c>
      <c r="FS22" s="25"/>
      <c r="FT22" s="72">
        <v>1251</v>
      </c>
      <c r="FU22" s="25">
        <v>96</v>
      </c>
      <c r="FW22" s="70" t="s">
        <v>44</v>
      </c>
      <c r="FX22" s="25" t="s">
        <v>45</v>
      </c>
      <c r="FY22" s="25">
        <v>0</v>
      </c>
      <c r="FZ22" s="25">
        <v>0</v>
      </c>
      <c r="GA22" s="25"/>
      <c r="GB22" s="25">
        <v>720</v>
      </c>
      <c r="GC22" s="12">
        <f t="shared" si="127"/>
        <v>100</v>
      </c>
      <c r="GD22" s="25">
        <v>0</v>
      </c>
      <c r="GE22" s="12">
        <f t="shared" si="128"/>
        <v>0</v>
      </c>
      <c r="GF22" s="12"/>
      <c r="GG22" s="12"/>
      <c r="GH22" s="25">
        <v>0</v>
      </c>
      <c r="GI22" s="12">
        <f>(FY22/$U$4)*100</f>
        <v>0</v>
      </c>
      <c r="GJ22" s="12">
        <f t="shared" si="129"/>
        <v>0</v>
      </c>
      <c r="GK22" s="27">
        <f>IF((AND(FZ22=0,GB22=0)),0,(GB22+GH22)/(FZ22+GB22)*100)</f>
        <v>100</v>
      </c>
      <c r="GL22" s="12">
        <f>(GN22/($FX$4*GO22))*100</f>
        <v>0</v>
      </c>
      <c r="GM22" s="25"/>
      <c r="GN22" s="25">
        <v>0</v>
      </c>
      <c r="GO22" s="25">
        <v>96</v>
      </c>
      <c r="GQ22" s="70" t="s">
        <v>44</v>
      </c>
      <c r="GR22" s="25" t="s">
        <v>45</v>
      </c>
      <c r="GS22" s="25">
        <v>0</v>
      </c>
      <c r="GT22" s="25">
        <v>0</v>
      </c>
      <c r="GU22" s="25"/>
      <c r="GV22" s="25">
        <v>744</v>
      </c>
      <c r="GW22" s="12">
        <f t="shared" ref="GW22:GY37" si="277">(GV22/$GR$4)*100</f>
        <v>100</v>
      </c>
      <c r="GX22" s="25">
        <v>0</v>
      </c>
      <c r="GY22" s="12">
        <f t="shared" si="277"/>
        <v>0</v>
      </c>
      <c r="GZ22" s="12"/>
      <c r="HA22" s="12"/>
      <c r="HB22" s="25">
        <v>0</v>
      </c>
      <c r="HC22" s="12">
        <f>(GS22/$GR$4)*100</f>
        <v>0</v>
      </c>
      <c r="HD22" s="12">
        <f>((GS22-HB22)/$GR$4)*100</f>
        <v>0</v>
      </c>
      <c r="HE22" s="27">
        <f>IF((AND(GT22=0,GV22=0)),0,(GV22+HB22)/(GT22+GV22)*100)</f>
        <v>100</v>
      </c>
      <c r="HF22" s="12">
        <f>(HH22/($GR$4*HI22))*100</f>
        <v>0</v>
      </c>
      <c r="HG22" s="25"/>
      <c r="HH22" s="25">
        <v>0</v>
      </c>
      <c r="HI22" s="25">
        <v>96</v>
      </c>
      <c r="HK22" s="70" t="s">
        <v>44</v>
      </c>
      <c r="HL22" s="25" t="s">
        <v>45</v>
      </c>
      <c r="HM22" s="108">
        <v>0</v>
      </c>
      <c r="HN22" s="108">
        <v>0</v>
      </c>
      <c r="HO22" s="108">
        <v>0</v>
      </c>
      <c r="HP22" s="108">
        <v>720</v>
      </c>
      <c r="HQ22" s="12">
        <f>(HP22/$HL$4)*100</f>
        <v>100</v>
      </c>
      <c r="HR22" s="108">
        <v>0</v>
      </c>
      <c r="HS22" s="12">
        <f>(HR22/$HL$4)*100</f>
        <v>0</v>
      </c>
      <c r="HT22" s="108">
        <v>0</v>
      </c>
      <c r="HU22" s="12">
        <f>(HT22/$HL$4)*100</f>
        <v>0</v>
      </c>
      <c r="HV22" s="25">
        <v>0</v>
      </c>
      <c r="HW22" s="12">
        <f>(HM22/$HL$4)*100</f>
        <v>0</v>
      </c>
      <c r="HX22" s="12">
        <f>((HM22-HV22)/$HL$4)*100</f>
        <v>0</v>
      </c>
      <c r="HY22" s="27">
        <f>IF((AND(HN22=0,HP22=0)),0,(HP22+HV22)/(HN22+HP22)*100)</f>
        <v>100</v>
      </c>
      <c r="HZ22" s="12">
        <f>(IB22/($HL$4*IC22))*100</f>
        <v>0</v>
      </c>
      <c r="IA22" s="25"/>
      <c r="IB22" s="108">
        <v>0</v>
      </c>
      <c r="IC22" s="25">
        <v>96</v>
      </c>
    </row>
    <row r="23" spans="1:237" ht="13.8" x14ac:dyDescent="0.3">
      <c r="A23" s="25"/>
      <c r="B23" s="73" t="s">
        <v>46</v>
      </c>
      <c r="C23" s="12">
        <f>[1]DISP_JUL!$C$69</f>
        <v>743</v>
      </c>
      <c r="D23" s="12">
        <f>[1]DISP_JUL!$D$69</f>
        <v>631</v>
      </c>
      <c r="E23" s="12">
        <f>[1]DISP_JUL!$E$69</f>
        <v>112</v>
      </c>
      <c r="F23" s="12">
        <f>[1]DISP_JUL!$F$69</f>
        <v>1</v>
      </c>
      <c r="G23" s="12">
        <f t="shared" ref="G23:K62" si="278">(F23/$B$4)*100</f>
        <v>0.13440860215053765</v>
      </c>
      <c r="H23" s="12">
        <f>[1]DISP_JUL!$G$69</f>
        <v>0</v>
      </c>
      <c r="I23" s="12">
        <f t="shared" ref="I23:I62" si="279">(H23/$B$4)*100</f>
        <v>0</v>
      </c>
      <c r="J23" s="12">
        <f>[1]DISP_JUL!$H$69</f>
        <v>0</v>
      </c>
      <c r="K23" s="12">
        <f t="shared" ref="K23:K31" si="280">(J23/$B$4)*100</f>
        <v>0</v>
      </c>
      <c r="L23" s="25"/>
      <c r="M23" s="12">
        <f t="shared" ref="M23" si="281">(C23/$B$4)*100</f>
        <v>99.865591397849457</v>
      </c>
      <c r="N23" s="12">
        <f t="shared" si="233"/>
        <v>99.865591397849457</v>
      </c>
      <c r="O23" s="12">
        <f t="shared" si="99"/>
        <v>0.15822784810126583</v>
      </c>
      <c r="P23" s="12">
        <f t="shared" ref="P23:P31" si="282">(Q23/($B$4*R23))*100</f>
        <v>84.811827956989234</v>
      </c>
      <c r="Q23" s="113">
        <f>[1]DISP_JUL!$M$69</f>
        <v>21567</v>
      </c>
      <c r="R23" s="113">
        <f>[1]DISP_JUL!$O$69</f>
        <v>34.17908082408875</v>
      </c>
      <c r="T23" s="25"/>
      <c r="U23" s="73" t="s">
        <v>46</v>
      </c>
      <c r="V23" s="12">
        <f t="shared" ref="V23:V30" si="283">$U$4-Y23-AA23-AC23</f>
        <v>684.2</v>
      </c>
      <c r="W23" s="25">
        <v>434</v>
      </c>
      <c r="X23" s="25">
        <v>250.2</v>
      </c>
      <c r="Y23" s="25">
        <v>33.799999999999997</v>
      </c>
      <c r="Z23" s="12">
        <f t="shared" si="100"/>
        <v>4.543010752688172</v>
      </c>
      <c r="AA23" s="25">
        <v>17.899999999999999</v>
      </c>
      <c r="AB23" s="12">
        <f t="shared" si="101"/>
        <v>2.4059139784946235</v>
      </c>
      <c r="AC23" s="12">
        <v>8.1</v>
      </c>
      <c r="AD23" s="12">
        <f t="shared" ref="AD23:AD31" si="284">(AC23/$U$4)*100</f>
        <v>1.0887096774193548</v>
      </c>
      <c r="AE23" s="25">
        <v>0</v>
      </c>
      <c r="AF23" s="12">
        <f t="shared" ref="AF23:AF31" si="285">(V23/$U$4)*100</f>
        <v>91.962365591397855</v>
      </c>
      <c r="AG23" s="12">
        <f t="shared" si="102"/>
        <v>91.962365591397855</v>
      </c>
      <c r="AH23" s="12">
        <f t="shared" si="103"/>
        <v>7.2253099615220169</v>
      </c>
      <c r="AI23" s="12">
        <f t="shared" ref="AI23:AI31" si="286">(AJ23/($U$4*AK23))*100</f>
        <v>51.758064516129032</v>
      </c>
      <c r="AJ23" s="28">
        <v>19254</v>
      </c>
      <c r="AK23" s="25">
        <v>50</v>
      </c>
      <c r="AM23" s="25"/>
      <c r="AN23" s="73" t="s">
        <v>46</v>
      </c>
      <c r="AO23" s="25">
        <v>720</v>
      </c>
      <c r="AP23" s="25">
        <v>556</v>
      </c>
      <c r="AQ23" s="25">
        <v>164</v>
      </c>
      <c r="AR23" s="25">
        <v>0</v>
      </c>
      <c r="AS23" s="25">
        <f t="shared" si="104"/>
        <v>0</v>
      </c>
      <c r="AT23" s="25">
        <v>0</v>
      </c>
      <c r="AU23" s="25">
        <f t="shared" si="105"/>
        <v>0</v>
      </c>
      <c r="AV23" s="25">
        <v>0</v>
      </c>
      <c r="AW23" s="12">
        <f t="shared" ref="AW23:AW31" si="287">(AV23/$AN$4)*100</f>
        <v>0</v>
      </c>
      <c r="AX23" s="25">
        <v>0</v>
      </c>
      <c r="AY23" s="12">
        <f t="shared" ref="AY23:AY31" si="288">(AO23/$AN$4)*100</f>
        <v>100</v>
      </c>
      <c r="AZ23" s="25">
        <f t="shared" si="106"/>
        <v>100</v>
      </c>
      <c r="BA23" s="26">
        <f t="shared" si="107"/>
        <v>0</v>
      </c>
      <c r="BB23" s="12">
        <f t="shared" ref="BB23:BB25" si="289">(BD23/($AN$4*BE23))*100</f>
        <v>66.274999999999991</v>
      </c>
      <c r="BC23" s="25"/>
      <c r="BD23" s="28">
        <v>23859</v>
      </c>
      <c r="BE23" s="25">
        <v>50</v>
      </c>
      <c r="BG23" s="25"/>
      <c r="BH23" s="73" t="s">
        <v>46</v>
      </c>
      <c r="BI23" s="25">
        <v>744</v>
      </c>
      <c r="BJ23" s="25">
        <v>526</v>
      </c>
      <c r="BK23" s="25">
        <v>218</v>
      </c>
      <c r="BL23" s="25">
        <v>0</v>
      </c>
      <c r="BM23" s="26">
        <f t="shared" si="109"/>
        <v>0</v>
      </c>
      <c r="BN23" s="25">
        <v>0</v>
      </c>
      <c r="BO23" s="25">
        <f t="shared" si="110"/>
        <v>0</v>
      </c>
      <c r="BP23" s="25">
        <v>0</v>
      </c>
      <c r="BQ23" s="12">
        <f t="shared" ref="BQ23:BQ31" si="290">(BP23/$BH$4)*100</f>
        <v>0</v>
      </c>
      <c r="BR23" s="25">
        <v>0</v>
      </c>
      <c r="BS23" s="12">
        <f t="shared" ref="BS23:BS31" si="291">(BI23/$BH$4)*100</f>
        <v>100</v>
      </c>
      <c r="BT23" s="12">
        <f t="shared" si="111"/>
        <v>100</v>
      </c>
      <c r="BU23" s="12">
        <f t="shared" si="112"/>
        <v>0</v>
      </c>
      <c r="BV23" s="12">
        <f t="shared" ref="BV23:BV31" si="292">(BX23/($BH$4*BY23))*100</f>
        <v>66.096774193548384</v>
      </c>
      <c r="BW23" s="25"/>
      <c r="BX23" s="28">
        <v>24588</v>
      </c>
      <c r="BY23" s="25">
        <v>50</v>
      </c>
      <c r="CA23" s="25"/>
      <c r="CB23" s="73" t="s">
        <v>46</v>
      </c>
      <c r="CC23" s="25">
        <v>718</v>
      </c>
      <c r="CD23" s="25">
        <v>347</v>
      </c>
      <c r="CE23" s="25">
        <v>371</v>
      </c>
      <c r="CF23" s="25">
        <v>2</v>
      </c>
      <c r="CG23" s="12">
        <f t="shared" ref="CG23:CG26" si="293">(CF23/$CB$4)*100</f>
        <v>0.27777777777777779</v>
      </c>
      <c r="CH23" s="25">
        <v>0</v>
      </c>
      <c r="CI23" s="12">
        <f t="shared" si="114"/>
        <v>0</v>
      </c>
      <c r="CJ23" s="12">
        <v>0</v>
      </c>
      <c r="CK23" s="12">
        <f t="shared" ref="CK23:CK31" si="294">(CJ23/$CB$4)*100</f>
        <v>0</v>
      </c>
      <c r="CL23" s="25">
        <v>0</v>
      </c>
      <c r="CM23" s="12">
        <f t="shared" ref="CM23:CM31" si="295">(CC23/$CB$4)*100</f>
        <v>99.722222222222229</v>
      </c>
      <c r="CN23" s="12">
        <f t="shared" si="115"/>
        <v>99.722222222222229</v>
      </c>
      <c r="CO23" s="27">
        <f t="shared" ref="CO23:CO26" si="296">IF((AND(CD23=0,CF23=0)),0,(CF23+CL23)/(CD23+CF23)*100)</f>
        <v>0.57306590257879653</v>
      </c>
      <c r="CP23" s="12">
        <f t="shared" ref="CP23:CP31" si="297">(CR23/($CB$4*CS23))*100</f>
        <v>39.1</v>
      </c>
      <c r="CQ23" s="25"/>
      <c r="CR23" s="71">
        <v>14076</v>
      </c>
      <c r="CS23" s="25">
        <v>50</v>
      </c>
      <c r="CU23" s="25"/>
      <c r="CV23" s="73" t="s">
        <v>46</v>
      </c>
      <c r="CW23" s="25">
        <v>731.5</v>
      </c>
      <c r="CX23" s="25">
        <v>419</v>
      </c>
      <c r="CY23" s="25"/>
      <c r="CZ23" s="25">
        <v>12.5</v>
      </c>
      <c r="DA23" s="12">
        <f t="shared" si="116"/>
        <v>1.6801075268817203</v>
      </c>
      <c r="DB23" s="25">
        <v>0</v>
      </c>
      <c r="DC23" s="12">
        <f t="shared" si="117"/>
        <v>0</v>
      </c>
      <c r="DD23" s="12"/>
      <c r="DE23" s="12"/>
      <c r="DF23" s="25">
        <v>0</v>
      </c>
      <c r="DG23" s="12">
        <f t="shared" ref="DG23:DG31" si="298">(CW23/$U$4)*100</f>
        <v>98.319892473118273</v>
      </c>
      <c r="DH23" s="12">
        <f t="shared" si="118"/>
        <v>98.319892473118273</v>
      </c>
      <c r="DI23" s="27">
        <f t="shared" si="119"/>
        <v>2.8968713789107765</v>
      </c>
      <c r="DJ23" s="12">
        <f t="shared" ref="DJ23:DJ31" si="299">(DL23/($CV$4*DM23))*100</f>
        <v>49.08064516129032</v>
      </c>
      <c r="DK23" s="25"/>
      <c r="DL23" s="28">
        <v>18258</v>
      </c>
      <c r="DM23" s="25">
        <v>50</v>
      </c>
      <c r="DO23" s="25"/>
      <c r="DP23" s="73" t="s">
        <v>46</v>
      </c>
      <c r="DQ23" s="25">
        <v>737.9</v>
      </c>
      <c r="DR23" s="25">
        <v>343</v>
      </c>
      <c r="DS23" s="25"/>
      <c r="DT23" s="25">
        <v>6.1</v>
      </c>
      <c r="DU23" s="12">
        <f t="shared" ref="DU23:DU26" si="300">(DT23/$DP$4)*100</f>
        <v>0.81989247311827951</v>
      </c>
      <c r="DV23" s="25">
        <v>0</v>
      </c>
      <c r="DW23" s="12">
        <f t="shared" ref="DW23:DW26" si="301">(DV23/$DP$4)*100</f>
        <v>0</v>
      </c>
      <c r="DX23" s="12"/>
      <c r="DY23" s="12"/>
      <c r="DZ23" s="25">
        <v>0</v>
      </c>
      <c r="EA23" s="12">
        <f t="shared" ref="EA23:EA31" si="302">(DQ23/$U$4)*100</f>
        <v>99.180107526881727</v>
      </c>
      <c r="EB23" s="12">
        <f t="shared" ref="EB23:EB26" si="303">((DQ23-DZ23)/$DP$4)*100</f>
        <v>99.180107526881727</v>
      </c>
      <c r="EC23" s="27">
        <f t="shared" ref="EC23:EC26" si="304">IF((AND(DR23=0,DT23=0)),0,(DT23+DZ23)/(DR23+DT23)*100)</f>
        <v>1.7473503294185047</v>
      </c>
      <c r="ED23" s="12">
        <f t="shared" ref="ED23:ED31" si="305">(EF23/($DP$4*EG23))*100</f>
        <v>30.798387096774192</v>
      </c>
      <c r="EE23" s="25"/>
      <c r="EF23" s="28">
        <v>11457</v>
      </c>
      <c r="EG23" s="25">
        <v>50</v>
      </c>
      <c r="EI23" s="25"/>
      <c r="EJ23" s="73" t="s">
        <v>46</v>
      </c>
      <c r="EK23" s="25">
        <v>642.5</v>
      </c>
      <c r="EL23" s="25">
        <v>152</v>
      </c>
      <c r="EM23" s="25"/>
      <c r="EN23" s="74">
        <v>0</v>
      </c>
      <c r="EO23" s="12">
        <f t="shared" si="123"/>
        <v>0</v>
      </c>
      <c r="EP23" s="74">
        <v>29.5</v>
      </c>
      <c r="EQ23" s="12">
        <f t="shared" si="124"/>
        <v>4.3898809523809517</v>
      </c>
      <c r="ER23" s="12"/>
      <c r="ES23" s="12"/>
      <c r="ET23" s="25">
        <v>0</v>
      </c>
      <c r="EU23" s="12">
        <f t="shared" ref="EU23:EU31" si="306">(EK23/$U$4)*100</f>
        <v>86.357526881720432</v>
      </c>
      <c r="EV23" s="12">
        <f t="shared" si="125"/>
        <v>95.610119047619051</v>
      </c>
      <c r="EW23" s="27">
        <f t="shared" ref="EW23:EW26" si="307">IF((AND(EL23=0,EN23=0)),0,(EN23+ET23)/(EL23+EN23)*100)</f>
        <v>0</v>
      </c>
      <c r="EX23" s="12">
        <f t="shared" ref="EX23:EX31" si="308">(EZ23/($EJ$4*FA23))*100</f>
        <v>25.979166666666664</v>
      </c>
      <c r="EY23" s="25"/>
      <c r="EZ23" s="71">
        <v>8729</v>
      </c>
      <c r="FA23" s="25">
        <v>50</v>
      </c>
      <c r="FC23" s="25"/>
      <c r="FD23" s="73" t="s">
        <v>46</v>
      </c>
      <c r="FE23" s="75">
        <v>424.5</v>
      </c>
      <c r="FF23" s="74">
        <v>107</v>
      </c>
      <c r="FG23" s="74"/>
      <c r="FH23" s="25">
        <v>319.5</v>
      </c>
      <c r="FI23" s="12">
        <f t="shared" ref="FI23:FK23" si="309">(FH23/$FD$4)*100</f>
        <v>42.943548387096776</v>
      </c>
      <c r="FJ23" s="25">
        <v>0</v>
      </c>
      <c r="FK23" s="12">
        <f t="shared" si="309"/>
        <v>0</v>
      </c>
      <c r="FL23" s="12"/>
      <c r="FM23" s="12"/>
      <c r="FN23" s="25">
        <v>0</v>
      </c>
      <c r="FO23" s="12">
        <f t="shared" ref="FO23:FO31" si="310">(FE23/$U$4)*100</f>
        <v>57.056451612903224</v>
      </c>
      <c r="FP23" s="12">
        <f t="shared" ref="FP23" si="311">((FE23-FN23)/$FD$4)*100</f>
        <v>57.056451612903224</v>
      </c>
      <c r="FQ23" s="27">
        <f t="shared" si="126"/>
        <v>74.912075029308326</v>
      </c>
      <c r="FR23" s="12">
        <f t="shared" ref="FR23:FR31" si="312">(FT23/($FD$4*FU23))*100</f>
        <v>16.1747311827957</v>
      </c>
      <c r="FS23" s="25"/>
      <c r="FT23" s="72">
        <v>6017</v>
      </c>
      <c r="FU23" s="25">
        <v>50</v>
      </c>
      <c r="FW23" s="25"/>
      <c r="FX23" s="73" t="s">
        <v>46</v>
      </c>
      <c r="FY23" s="25">
        <v>710.1</v>
      </c>
      <c r="FZ23" s="25">
        <v>523</v>
      </c>
      <c r="GA23" s="25"/>
      <c r="GB23" s="25">
        <v>9.9</v>
      </c>
      <c r="GC23" s="12">
        <f t="shared" si="127"/>
        <v>1.375</v>
      </c>
      <c r="GD23" s="25">
        <v>0</v>
      </c>
      <c r="GE23" s="12">
        <f t="shared" si="127"/>
        <v>0</v>
      </c>
      <c r="GF23" s="12"/>
      <c r="GG23" s="12"/>
      <c r="GH23" s="25">
        <v>0</v>
      </c>
      <c r="GI23" s="12">
        <f t="shared" ref="GI23:GI31" si="313">(FY23/$U$4)*100</f>
        <v>95.443548387096783</v>
      </c>
      <c r="GJ23" s="12">
        <f t="shared" si="129"/>
        <v>98.625</v>
      </c>
      <c r="GK23" s="27">
        <f t="shared" ref="GK23:GK26" si="314">IF((AND(FZ23=0,GB23=0)),0,(GB23+GH23)/(FZ23+GB23)*100)</f>
        <v>1.8577594295364985</v>
      </c>
      <c r="GL23" s="12">
        <f t="shared" ref="GL23:GL31" si="315">(GN23/($FX$4*GO23))*100</f>
        <v>48.494444444444447</v>
      </c>
      <c r="GM23" s="25"/>
      <c r="GN23" s="71">
        <v>17458</v>
      </c>
      <c r="GO23" s="25">
        <v>50</v>
      </c>
      <c r="GQ23" s="25"/>
      <c r="GR23" s="73" t="s">
        <v>46</v>
      </c>
      <c r="GS23" s="25">
        <v>744</v>
      </c>
      <c r="GT23" s="25">
        <v>374</v>
      </c>
      <c r="GU23" s="25"/>
      <c r="GV23" s="25">
        <v>0</v>
      </c>
      <c r="GW23" s="25">
        <f t="shared" si="277"/>
        <v>0</v>
      </c>
      <c r="GX23" s="25">
        <v>0</v>
      </c>
      <c r="GY23" s="25">
        <f t="shared" si="277"/>
        <v>0</v>
      </c>
      <c r="GZ23" s="25"/>
      <c r="HA23" s="25"/>
      <c r="HB23" s="25">
        <v>0</v>
      </c>
      <c r="HC23" s="12">
        <f t="shared" ref="HC23:HC31" si="316">(GS23/$GR$4)*100</f>
        <v>100</v>
      </c>
      <c r="HD23" s="12">
        <f t="shared" ref="HD23:HD62" si="317">((GS23-HB23)/$GR$4)*100</f>
        <v>100</v>
      </c>
      <c r="HE23" s="27">
        <f t="shared" ref="HE23:HE77" si="318">IF((AND(GT23=0,GV23=0)),0,(GV23+HB23)/(GT23+GV23)*100)</f>
        <v>0</v>
      </c>
      <c r="HF23" s="12">
        <f t="shared" ref="HF23:HF31" si="319">(HH23/($GR$4*HI23))*100</f>
        <v>31.827956989247312</v>
      </c>
      <c r="HG23" s="25"/>
      <c r="HH23" s="28">
        <v>11840</v>
      </c>
      <c r="HI23" s="25">
        <v>50</v>
      </c>
      <c r="HK23" s="25"/>
      <c r="HL23" s="73" t="s">
        <v>46</v>
      </c>
      <c r="HM23" s="108">
        <v>720</v>
      </c>
      <c r="HN23" s="108">
        <v>395</v>
      </c>
      <c r="HO23" s="108">
        <v>325</v>
      </c>
      <c r="HP23" s="108">
        <v>0</v>
      </c>
      <c r="HQ23" s="12">
        <f t="shared" ref="HQ23:HQ31" si="320">(HP23/$HL$4)*100</f>
        <v>0</v>
      </c>
      <c r="HR23" s="108">
        <v>0</v>
      </c>
      <c r="HS23" s="12">
        <f t="shared" ref="HS23:HS27" si="321">(HR23/$HL$4)*100</f>
        <v>0</v>
      </c>
      <c r="HT23" s="108">
        <v>0</v>
      </c>
      <c r="HU23" s="12">
        <f t="shared" ref="HU23:HU27" si="322">(HT23/$HL$4)*100</f>
        <v>0</v>
      </c>
      <c r="HV23" s="25">
        <v>0</v>
      </c>
      <c r="HW23" s="12">
        <f t="shared" ref="HW23:HW27" si="323">(HM23/$HL$4)*100</f>
        <v>100</v>
      </c>
      <c r="HX23" s="12">
        <f t="shared" ref="HX23:HX31" si="324">((HM23-HV23)/$HL$4)*100</f>
        <v>100</v>
      </c>
      <c r="HY23" s="27">
        <f t="shared" ref="HY23:HY31" si="325">IF((AND(HN23=0,HP23=0)),0,(HP23+HV23)/(HN23+HP23)*100)</f>
        <v>0</v>
      </c>
      <c r="HZ23" s="12">
        <f t="shared" ref="HZ23:HZ27" si="326">(IB23/($HL$4*IC23))*100</f>
        <v>38.477777777777774</v>
      </c>
      <c r="IA23" s="25"/>
      <c r="IB23" s="112">
        <v>13852</v>
      </c>
      <c r="IC23" s="25">
        <v>50</v>
      </c>
    </row>
    <row r="24" spans="1:237" ht="13.8" x14ac:dyDescent="0.3">
      <c r="A24" s="25"/>
      <c r="B24" s="73" t="s">
        <v>47</v>
      </c>
      <c r="C24" s="12">
        <f>[1]DISP_JUL!$C$71</f>
        <v>744</v>
      </c>
      <c r="D24" s="12">
        <f>[1]DISP_JUL!$D$71</f>
        <v>631</v>
      </c>
      <c r="E24" s="12">
        <f>[1]DISP_JUL!$E$71</f>
        <v>113</v>
      </c>
      <c r="F24" s="12">
        <f>[1]DISP_JUL!$F$71</f>
        <v>0</v>
      </c>
      <c r="G24" s="12">
        <f t="shared" si="278"/>
        <v>0</v>
      </c>
      <c r="H24" s="12">
        <f>[1]DISP_JUL!$G$71</f>
        <v>0</v>
      </c>
      <c r="I24" s="12">
        <f t="shared" si="279"/>
        <v>0</v>
      </c>
      <c r="J24" s="12">
        <f>[1]DISP_JUL!$H$71</f>
        <v>0</v>
      </c>
      <c r="K24" s="12">
        <f t="shared" si="280"/>
        <v>0</v>
      </c>
      <c r="L24" s="25"/>
      <c r="M24" s="12">
        <f>(C24/$B$4)*100</f>
        <v>100</v>
      </c>
      <c r="N24" s="12">
        <f t="shared" si="233"/>
        <v>100</v>
      </c>
      <c r="O24" s="12">
        <f t="shared" si="99"/>
        <v>0</v>
      </c>
      <c r="P24" s="12">
        <f t="shared" si="282"/>
        <v>84.811827956989248</v>
      </c>
      <c r="Q24" s="113">
        <f>[1]DISP_JUL!$M$71</f>
        <v>21468</v>
      </c>
      <c r="R24" s="113">
        <f>[1]DISP_JUL!$O$71</f>
        <v>34.022187004754358</v>
      </c>
      <c r="T24" s="25"/>
      <c r="U24" s="73" t="s">
        <v>47</v>
      </c>
      <c r="V24" s="12">
        <f t="shared" si="283"/>
        <v>735.9</v>
      </c>
      <c r="W24" s="25">
        <v>607</v>
      </c>
      <c r="X24" s="25">
        <v>128.9</v>
      </c>
      <c r="Y24" s="25">
        <v>8.1</v>
      </c>
      <c r="Z24" s="12">
        <f t="shared" si="100"/>
        <v>1.0887096774193548</v>
      </c>
      <c r="AA24" s="25">
        <v>0</v>
      </c>
      <c r="AB24" s="25">
        <f t="shared" si="101"/>
        <v>0</v>
      </c>
      <c r="AC24" s="25">
        <v>0</v>
      </c>
      <c r="AD24" s="12">
        <f t="shared" si="284"/>
        <v>0</v>
      </c>
      <c r="AE24" s="25">
        <v>0</v>
      </c>
      <c r="AF24" s="12">
        <f t="shared" si="285"/>
        <v>98.911290322580641</v>
      </c>
      <c r="AG24" s="12">
        <f t="shared" si="102"/>
        <v>98.911290322580641</v>
      </c>
      <c r="AH24" s="12">
        <f t="shared" si="103"/>
        <v>1.3168590473093804</v>
      </c>
      <c r="AI24" s="12">
        <f t="shared" si="286"/>
        <v>73.534946236559136</v>
      </c>
      <c r="AJ24" s="28">
        <v>27355</v>
      </c>
      <c r="AK24" s="25">
        <v>50</v>
      </c>
      <c r="AM24" s="25"/>
      <c r="AN24" s="73" t="s">
        <v>47</v>
      </c>
      <c r="AO24" s="25">
        <v>720</v>
      </c>
      <c r="AP24" s="25">
        <v>652</v>
      </c>
      <c r="AQ24" s="25">
        <v>68</v>
      </c>
      <c r="AR24" s="25">
        <v>0</v>
      </c>
      <c r="AS24" s="25">
        <f t="shared" si="104"/>
        <v>0</v>
      </c>
      <c r="AT24" s="25">
        <v>0</v>
      </c>
      <c r="AU24" s="25">
        <f t="shared" si="105"/>
        <v>0</v>
      </c>
      <c r="AV24" s="25">
        <v>0</v>
      </c>
      <c r="AW24" s="12">
        <f t="shared" si="287"/>
        <v>0</v>
      </c>
      <c r="AX24" s="25">
        <v>0</v>
      </c>
      <c r="AY24" s="12">
        <f t="shared" si="288"/>
        <v>100</v>
      </c>
      <c r="AZ24" s="25">
        <f t="shared" si="106"/>
        <v>100</v>
      </c>
      <c r="BA24" s="26">
        <f t="shared" si="107"/>
        <v>0</v>
      </c>
      <c r="BB24" s="12">
        <f t="shared" si="289"/>
        <v>76.891666666666666</v>
      </c>
      <c r="BC24" s="25"/>
      <c r="BD24" s="28">
        <v>27681</v>
      </c>
      <c r="BE24" s="25">
        <v>50</v>
      </c>
      <c r="BG24" s="25"/>
      <c r="BH24" s="73" t="s">
        <v>47</v>
      </c>
      <c r="BI24" s="25">
        <v>734.3</v>
      </c>
      <c r="BJ24" s="25">
        <v>667</v>
      </c>
      <c r="BK24" s="25">
        <v>67.3</v>
      </c>
      <c r="BL24" s="25">
        <v>9.6999999999999993</v>
      </c>
      <c r="BM24" s="12">
        <f t="shared" si="109"/>
        <v>1.303763440860215</v>
      </c>
      <c r="BN24" s="25">
        <v>0</v>
      </c>
      <c r="BO24" s="25">
        <f t="shared" si="110"/>
        <v>0</v>
      </c>
      <c r="BP24" s="25">
        <v>0</v>
      </c>
      <c r="BQ24" s="12">
        <f t="shared" si="290"/>
        <v>0</v>
      </c>
      <c r="BR24" s="25">
        <v>0</v>
      </c>
      <c r="BS24" s="12">
        <f t="shared" si="291"/>
        <v>98.696236559139777</v>
      </c>
      <c r="BT24" s="12">
        <f t="shared" si="111"/>
        <v>98.696236559139777</v>
      </c>
      <c r="BU24" s="12">
        <f t="shared" si="112"/>
        <v>1.4334269247820304</v>
      </c>
      <c r="BV24" s="12">
        <f t="shared" si="292"/>
        <v>82.825268817204304</v>
      </c>
      <c r="BW24" s="25"/>
      <c r="BX24" s="28">
        <v>30811</v>
      </c>
      <c r="BY24" s="25">
        <v>50</v>
      </c>
      <c r="CA24" s="25"/>
      <c r="CB24" s="73" t="s">
        <v>47</v>
      </c>
      <c r="CC24" s="25">
        <v>598.4</v>
      </c>
      <c r="CD24" s="25">
        <v>269</v>
      </c>
      <c r="CE24" s="25">
        <v>329.4</v>
      </c>
      <c r="CF24" s="25">
        <v>0</v>
      </c>
      <c r="CG24" s="12">
        <f t="shared" si="293"/>
        <v>0</v>
      </c>
      <c r="CH24" s="25">
        <v>121.6</v>
      </c>
      <c r="CI24" s="12">
        <f t="shared" si="114"/>
        <v>16.888888888888889</v>
      </c>
      <c r="CJ24" s="12">
        <v>0</v>
      </c>
      <c r="CK24" s="12">
        <f t="shared" si="294"/>
        <v>0</v>
      </c>
      <c r="CL24" s="25">
        <v>0</v>
      </c>
      <c r="CM24" s="12">
        <f t="shared" si="295"/>
        <v>83.111111111111114</v>
      </c>
      <c r="CN24" s="12">
        <f t="shared" si="115"/>
        <v>83.111111111111114</v>
      </c>
      <c r="CO24" s="27">
        <f t="shared" si="296"/>
        <v>0</v>
      </c>
      <c r="CP24" s="12">
        <f t="shared" si="297"/>
        <v>28.480555555555554</v>
      </c>
      <c r="CQ24" s="25"/>
      <c r="CR24" s="71">
        <v>10253</v>
      </c>
      <c r="CS24" s="25">
        <v>50</v>
      </c>
      <c r="CU24" s="25"/>
      <c r="CV24" s="73" t="s">
        <v>47</v>
      </c>
      <c r="CW24" s="25">
        <v>731.5</v>
      </c>
      <c r="CX24" s="25">
        <v>423</v>
      </c>
      <c r="CY24" s="25"/>
      <c r="CZ24" s="25">
        <v>12.5</v>
      </c>
      <c r="DA24" s="12">
        <f t="shared" si="116"/>
        <v>1.6801075268817203</v>
      </c>
      <c r="DB24" s="25">
        <v>0</v>
      </c>
      <c r="DC24" s="12">
        <f t="shared" si="117"/>
        <v>0</v>
      </c>
      <c r="DD24" s="12"/>
      <c r="DE24" s="12"/>
      <c r="DF24" s="25">
        <v>0</v>
      </c>
      <c r="DG24" s="12">
        <f t="shared" si="298"/>
        <v>98.319892473118273</v>
      </c>
      <c r="DH24" s="12">
        <f t="shared" si="118"/>
        <v>98.319892473118273</v>
      </c>
      <c r="DI24" s="27">
        <f t="shared" si="119"/>
        <v>2.8702640642939152</v>
      </c>
      <c r="DJ24" s="12">
        <f t="shared" si="299"/>
        <v>46.3494623655914</v>
      </c>
      <c r="DK24" s="25"/>
      <c r="DL24" s="28">
        <v>17242</v>
      </c>
      <c r="DM24" s="25">
        <v>50</v>
      </c>
      <c r="DO24" s="25"/>
      <c r="DP24" s="73" t="s">
        <v>47</v>
      </c>
      <c r="DQ24" s="25">
        <v>385.1</v>
      </c>
      <c r="DR24" s="25">
        <v>208</v>
      </c>
      <c r="DS24" s="25"/>
      <c r="DT24" s="25">
        <v>358.9</v>
      </c>
      <c r="DU24" s="12">
        <f t="shared" si="300"/>
        <v>48.239247311827953</v>
      </c>
      <c r="DV24" s="25">
        <v>0</v>
      </c>
      <c r="DW24" s="12">
        <f t="shared" si="301"/>
        <v>0</v>
      </c>
      <c r="DX24" s="12"/>
      <c r="DY24" s="12"/>
      <c r="DZ24" s="25">
        <v>0</v>
      </c>
      <c r="EA24" s="12">
        <f t="shared" si="302"/>
        <v>51.760752688172055</v>
      </c>
      <c r="EB24" s="12">
        <f t="shared" si="303"/>
        <v>51.760752688172055</v>
      </c>
      <c r="EC24" s="27">
        <f t="shared" si="304"/>
        <v>63.309225612982885</v>
      </c>
      <c r="ED24" s="12">
        <f t="shared" si="305"/>
        <v>19.075268817204304</v>
      </c>
      <c r="EE24" s="25"/>
      <c r="EF24" s="28">
        <v>7096</v>
      </c>
      <c r="EG24" s="25">
        <v>50</v>
      </c>
      <c r="EI24" s="25"/>
      <c r="EJ24" s="73" t="s">
        <v>47</v>
      </c>
      <c r="EK24" s="25">
        <v>670.7</v>
      </c>
      <c r="EL24" s="25">
        <v>253</v>
      </c>
      <c r="EM24" s="25"/>
      <c r="EN24" s="74">
        <v>1.3</v>
      </c>
      <c r="EO24" s="12">
        <f t="shared" si="123"/>
        <v>0.19345238095238096</v>
      </c>
      <c r="EP24" s="74">
        <v>0</v>
      </c>
      <c r="EQ24" s="12">
        <f t="shared" si="124"/>
        <v>0</v>
      </c>
      <c r="ER24" s="12"/>
      <c r="ES24" s="12"/>
      <c r="ET24" s="25">
        <v>0</v>
      </c>
      <c r="EU24" s="12">
        <f t="shared" si="306"/>
        <v>90.147849462365599</v>
      </c>
      <c r="EV24" s="12">
        <f t="shared" si="125"/>
        <v>99.80654761904762</v>
      </c>
      <c r="EW24" s="27">
        <f t="shared" si="307"/>
        <v>0.51120723554856462</v>
      </c>
      <c r="EX24" s="12">
        <f t="shared" si="308"/>
        <v>30.077380952380949</v>
      </c>
      <c r="EY24" s="25"/>
      <c r="EZ24" s="71">
        <v>10106</v>
      </c>
      <c r="FA24" s="25">
        <v>50</v>
      </c>
      <c r="FC24" s="25"/>
      <c r="FD24" s="73" t="s">
        <v>47</v>
      </c>
      <c r="FE24" s="75">
        <v>744</v>
      </c>
      <c r="FF24" s="74">
        <v>441</v>
      </c>
      <c r="FG24" s="74"/>
      <c r="FH24" s="25">
        <v>0</v>
      </c>
      <c r="FI24" s="12">
        <f>(FH24/$FD$4)*100</f>
        <v>0</v>
      </c>
      <c r="FJ24" s="25">
        <v>0</v>
      </c>
      <c r="FK24" s="12">
        <f>(FJ24/$FD$4)*100</f>
        <v>0</v>
      </c>
      <c r="FL24" s="12"/>
      <c r="FM24" s="12"/>
      <c r="FN24" s="25">
        <v>0</v>
      </c>
      <c r="FO24" s="12">
        <f t="shared" si="310"/>
        <v>100</v>
      </c>
      <c r="FP24" s="12">
        <f>((FE24-FN24)/$FD$4)*100</f>
        <v>100</v>
      </c>
      <c r="FQ24" s="27">
        <f t="shared" si="126"/>
        <v>0</v>
      </c>
      <c r="FR24" s="12">
        <f t="shared" si="312"/>
        <v>28.306451612903228</v>
      </c>
      <c r="FS24" s="25"/>
      <c r="FT24" s="76">
        <v>10530</v>
      </c>
      <c r="FU24" s="25">
        <v>50</v>
      </c>
      <c r="FW24" s="25"/>
      <c r="FX24" s="73" t="s">
        <v>47</v>
      </c>
      <c r="FY24" s="25">
        <v>703.7</v>
      </c>
      <c r="FZ24" s="25">
        <v>486</v>
      </c>
      <c r="GA24" s="25"/>
      <c r="GB24" s="25">
        <v>16.3</v>
      </c>
      <c r="GC24" s="12">
        <f t="shared" si="127"/>
        <v>2.2638888888888888</v>
      </c>
      <c r="GD24" s="25">
        <v>0</v>
      </c>
      <c r="GE24" s="12">
        <f t="shared" si="127"/>
        <v>0</v>
      </c>
      <c r="GF24" s="12"/>
      <c r="GG24" s="12"/>
      <c r="GH24" s="25">
        <v>0</v>
      </c>
      <c r="GI24" s="12">
        <f t="shared" si="313"/>
        <v>94.583333333333343</v>
      </c>
      <c r="GJ24" s="12">
        <f t="shared" si="129"/>
        <v>97.736111111111114</v>
      </c>
      <c r="GK24" s="27">
        <f t="shared" si="314"/>
        <v>3.2450726657376068</v>
      </c>
      <c r="GL24" s="12">
        <f t="shared" si="315"/>
        <v>43.105555555555561</v>
      </c>
      <c r="GM24" s="25"/>
      <c r="GN24" s="71">
        <v>15518</v>
      </c>
      <c r="GO24" s="25">
        <v>50</v>
      </c>
      <c r="GQ24" s="25"/>
      <c r="GR24" s="73" t="s">
        <v>47</v>
      </c>
      <c r="GS24" s="25">
        <v>676.2</v>
      </c>
      <c r="GT24" s="25">
        <v>236</v>
      </c>
      <c r="GU24" s="25"/>
      <c r="GV24" s="25">
        <v>0</v>
      </c>
      <c r="GW24" s="25">
        <f t="shared" si="277"/>
        <v>0</v>
      </c>
      <c r="GX24" s="25">
        <v>58.3</v>
      </c>
      <c r="GY24" s="12">
        <f t="shared" si="277"/>
        <v>7.8360215053763431</v>
      </c>
      <c r="GZ24" s="12"/>
      <c r="HA24" s="12"/>
      <c r="HB24" s="25">
        <v>0</v>
      </c>
      <c r="HC24" s="12">
        <f t="shared" si="316"/>
        <v>90.887096774193552</v>
      </c>
      <c r="HD24" s="12">
        <f t="shared" si="317"/>
        <v>90.887096774193552</v>
      </c>
      <c r="HE24" s="27">
        <f t="shared" si="318"/>
        <v>0</v>
      </c>
      <c r="HF24" s="12">
        <f t="shared" si="319"/>
        <v>19.252688172043012</v>
      </c>
      <c r="HG24" s="25"/>
      <c r="HH24" s="28">
        <v>7162</v>
      </c>
      <c r="HI24" s="25">
        <v>50</v>
      </c>
      <c r="HK24" s="25"/>
      <c r="HL24" s="73" t="s">
        <v>47</v>
      </c>
      <c r="HM24" s="108">
        <v>696.7</v>
      </c>
      <c r="HN24" s="108">
        <v>298</v>
      </c>
      <c r="HO24" s="108">
        <v>398.7</v>
      </c>
      <c r="HP24" s="108">
        <v>23.3</v>
      </c>
      <c r="HQ24" s="12">
        <f t="shared" si="320"/>
        <v>3.2361111111111112</v>
      </c>
      <c r="HR24" s="108">
        <v>0</v>
      </c>
      <c r="HS24" s="12">
        <f t="shared" si="321"/>
        <v>0</v>
      </c>
      <c r="HT24" s="108">
        <v>0</v>
      </c>
      <c r="HU24" s="12">
        <f t="shared" si="322"/>
        <v>0</v>
      </c>
      <c r="HV24" s="25">
        <v>0</v>
      </c>
      <c r="HW24" s="12">
        <f t="shared" si="323"/>
        <v>96.7638888888889</v>
      </c>
      <c r="HX24" s="12">
        <f t="shared" si="324"/>
        <v>96.7638888888889</v>
      </c>
      <c r="HY24" s="27">
        <f t="shared" si="325"/>
        <v>7.2517896047307806</v>
      </c>
      <c r="HZ24" s="12">
        <f t="shared" si="326"/>
        <v>26.980555555555558</v>
      </c>
      <c r="IA24" s="25"/>
      <c r="IB24" s="112">
        <v>9713</v>
      </c>
      <c r="IC24" s="25">
        <v>50</v>
      </c>
    </row>
    <row r="25" spans="1:237" ht="13.8" x14ac:dyDescent="0.3">
      <c r="A25" s="25"/>
      <c r="B25" s="73" t="s">
        <v>48</v>
      </c>
      <c r="C25" s="12">
        <f>[1]DISP_JUL!$C$73</f>
        <v>0</v>
      </c>
      <c r="D25" s="12">
        <f>[1]DISP_JUL!$D$73</f>
        <v>0</v>
      </c>
      <c r="E25" s="12">
        <f>[1]DISP_JUL!$E$73</f>
        <v>0</v>
      </c>
      <c r="F25" s="12">
        <f>[1]DISP_JUL!$F$73</f>
        <v>0</v>
      </c>
      <c r="G25" s="12">
        <f t="shared" si="278"/>
        <v>0</v>
      </c>
      <c r="H25" s="12">
        <f>[1]DISP_JUL!$G$73</f>
        <v>744</v>
      </c>
      <c r="I25" s="12">
        <f t="shared" si="279"/>
        <v>100</v>
      </c>
      <c r="J25" s="12">
        <f>[1]DISP_JUL!$H$73</f>
        <v>0</v>
      </c>
      <c r="K25" s="12">
        <f t="shared" si="280"/>
        <v>0</v>
      </c>
      <c r="L25" s="25"/>
      <c r="M25" s="12">
        <f t="shared" ref="M25" si="327">(C25/$B$4)*100</f>
        <v>0</v>
      </c>
      <c r="N25" s="12">
        <f t="shared" si="233"/>
        <v>0</v>
      </c>
      <c r="O25" s="12">
        <f t="shared" si="99"/>
        <v>0</v>
      </c>
      <c r="P25" s="12" t="e">
        <f t="shared" si="282"/>
        <v>#DIV/0!</v>
      </c>
      <c r="Q25" s="113">
        <f>[1]DISP_JUL!$M$73</f>
        <v>0</v>
      </c>
      <c r="R25" s="113">
        <f>[1]DISP_JUL!$O$73</f>
        <v>0</v>
      </c>
      <c r="T25" s="25"/>
      <c r="U25" s="73" t="s">
        <v>48</v>
      </c>
      <c r="V25" s="12">
        <f>$U$4-Y25-AA25-AC25</f>
        <v>0</v>
      </c>
      <c r="W25" s="25">
        <v>0</v>
      </c>
      <c r="X25" s="25">
        <v>0</v>
      </c>
      <c r="Y25" s="25">
        <v>0</v>
      </c>
      <c r="Z25" s="25">
        <f t="shared" si="100"/>
        <v>0</v>
      </c>
      <c r="AA25" s="25">
        <v>744</v>
      </c>
      <c r="AB25" s="25">
        <f t="shared" si="101"/>
        <v>100</v>
      </c>
      <c r="AC25" s="25">
        <v>0</v>
      </c>
      <c r="AD25" s="12">
        <f t="shared" si="284"/>
        <v>0</v>
      </c>
      <c r="AE25" s="25">
        <v>0</v>
      </c>
      <c r="AF25" s="12">
        <f t="shared" si="285"/>
        <v>0</v>
      </c>
      <c r="AG25" s="25">
        <f t="shared" si="102"/>
        <v>0</v>
      </c>
      <c r="AH25" s="26">
        <f t="shared" si="103"/>
        <v>0</v>
      </c>
      <c r="AI25" s="12">
        <f t="shared" si="286"/>
        <v>0</v>
      </c>
      <c r="AJ25" s="25">
        <v>0</v>
      </c>
      <c r="AK25" s="25">
        <v>50</v>
      </c>
      <c r="AM25" s="25"/>
      <c r="AN25" s="73" t="s">
        <v>48</v>
      </c>
      <c r="AO25" s="25">
        <v>0</v>
      </c>
      <c r="AP25" s="25">
        <v>0</v>
      </c>
      <c r="AQ25" s="25">
        <v>0</v>
      </c>
      <c r="AR25" s="25">
        <v>0</v>
      </c>
      <c r="AS25" s="25">
        <f t="shared" si="104"/>
        <v>0</v>
      </c>
      <c r="AT25" s="25">
        <v>720</v>
      </c>
      <c r="AU25" s="25">
        <f t="shared" si="105"/>
        <v>100</v>
      </c>
      <c r="AV25" s="25">
        <v>0</v>
      </c>
      <c r="AW25" s="12">
        <f t="shared" si="287"/>
        <v>0</v>
      </c>
      <c r="AX25" s="25">
        <v>0</v>
      </c>
      <c r="AY25" s="12">
        <f t="shared" si="288"/>
        <v>0</v>
      </c>
      <c r="AZ25" s="25">
        <f t="shared" si="106"/>
        <v>0</v>
      </c>
      <c r="BA25" s="26">
        <f t="shared" si="107"/>
        <v>0</v>
      </c>
      <c r="BB25" s="12">
        <f t="shared" si="289"/>
        <v>0</v>
      </c>
      <c r="BC25" s="25"/>
      <c r="BD25" s="25">
        <v>0</v>
      </c>
      <c r="BE25" s="25">
        <v>50</v>
      </c>
      <c r="BG25" s="25"/>
      <c r="BH25" s="73" t="s">
        <v>48</v>
      </c>
      <c r="BI25" s="25">
        <v>0</v>
      </c>
      <c r="BJ25" s="25">
        <v>0</v>
      </c>
      <c r="BK25" s="25">
        <v>0</v>
      </c>
      <c r="BL25" s="25">
        <v>0</v>
      </c>
      <c r="BM25" s="26">
        <f t="shared" si="109"/>
        <v>0</v>
      </c>
      <c r="BN25" s="25">
        <v>744</v>
      </c>
      <c r="BO25" s="25">
        <f t="shared" si="110"/>
        <v>100</v>
      </c>
      <c r="BP25" s="25">
        <v>0</v>
      </c>
      <c r="BQ25" s="12">
        <f t="shared" si="290"/>
        <v>0</v>
      </c>
      <c r="BR25" s="25">
        <v>0</v>
      </c>
      <c r="BS25" s="12">
        <f t="shared" si="291"/>
        <v>0</v>
      </c>
      <c r="BT25" s="12">
        <f t="shared" si="111"/>
        <v>0</v>
      </c>
      <c r="BU25" s="12">
        <f t="shared" si="112"/>
        <v>0</v>
      </c>
      <c r="BV25" s="12">
        <f t="shared" si="292"/>
        <v>0</v>
      </c>
      <c r="BW25" s="25"/>
      <c r="BX25" s="25">
        <v>0</v>
      </c>
      <c r="BY25" s="25">
        <v>50</v>
      </c>
      <c r="CA25" s="25"/>
      <c r="CB25" s="73" t="s">
        <v>48</v>
      </c>
      <c r="CC25" s="25">
        <v>0</v>
      </c>
      <c r="CD25" s="25">
        <v>0</v>
      </c>
      <c r="CE25" s="25">
        <v>0</v>
      </c>
      <c r="CF25" s="25">
        <v>0</v>
      </c>
      <c r="CG25" s="12">
        <f t="shared" si="293"/>
        <v>0</v>
      </c>
      <c r="CH25" s="25">
        <v>720</v>
      </c>
      <c r="CI25" s="12">
        <f t="shared" si="114"/>
        <v>100</v>
      </c>
      <c r="CJ25" s="12">
        <v>0</v>
      </c>
      <c r="CK25" s="12">
        <f t="shared" si="294"/>
        <v>0</v>
      </c>
      <c r="CL25" s="25">
        <v>0</v>
      </c>
      <c r="CM25" s="12">
        <f t="shared" si="295"/>
        <v>0</v>
      </c>
      <c r="CN25" s="12">
        <f t="shared" si="115"/>
        <v>0</v>
      </c>
      <c r="CO25" s="27">
        <f t="shared" si="296"/>
        <v>0</v>
      </c>
      <c r="CP25" s="12">
        <f t="shared" si="297"/>
        <v>0</v>
      </c>
      <c r="CQ25" s="25"/>
      <c r="CR25" s="25">
        <v>0</v>
      </c>
      <c r="CS25" s="25">
        <v>50</v>
      </c>
      <c r="CU25" s="25"/>
      <c r="CV25" s="73" t="s">
        <v>48</v>
      </c>
      <c r="CW25" s="25">
        <v>0</v>
      </c>
      <c r="CX25" s="25">
        <v>0</v>
      </c>
      <c r="CY25" s="25"/>
      <c r="CZ25" s="25">
        <v>0</v>
      </c>
      <c r="DA25" s="12">
        <f t="shared" si="116"/>
        <v>0</v>
      </c>
      <c r="DB25" s="25">
        <v>744</v>
      </c>
      <c r="DC25" s="12">
        <f t="shared" si="117"/>
        <v>100</v>
      </c>
      <c r="DD25" s="12"/>
      <c r="DE25" s="12"/>
      <c r="DF25" s="25">
        <v>0</v>
      </c>
      <c r="DG25" s="12">
        <f t="shared" si="298"/>
        <v>0</v>
      </c>
      <c r="DH25" s="12">
        <f t="shared" si="118"/>
        <v>0</v>
      </c>
      <c r="DI25" s="27">
        <f t="shared" si="119"/>
        <v>0</v>
      </c>
      <c r="DJ25" s="12">
        <f t="shared" si="299"/>
        <v>0</v>
      </c>
      <c r="DK25" s="25"/>
      <c r="DL25" s="25">
        <v>0</v>
      </c>
      <c r="DM25" s="25">
        <v>50</v>
      </c>
      <c r="DO25" s="25"/>
      <c r="DP25" s="73" t="s">
        <v>48</v>
      </c>
      <c r="DQ25" s="25">
        <v>0</v>
      </c>
      <c r="DR25" s="25">
        <v>0</v>
      </c>
      <c r="DS25" s="25"/>
      <c r="DT25" s="25">
        <v>0</v>
      </c>
      <c r="DU25" s="12">
        <f t="shared" si="300"/>
        <v>0</v>
      </c>
      <c r="DV25" s="25">
        <v>744</v>
      </c>
      <c r="DW25" s="12">
        <f t="shared" si="301"/>
        <v>100</v>
      </c>
      <c r="DX25" s="12"/>
      <c r="DY25" s="12"/>
      <c r="DZ25" s="25">
        <v>0</v>
      </c>
      <c r="EA25" s="12">
        <f t="shared" si="302"/>
        <v>0</v>
      </c>
      <c r="EB25" s="12">
        <f t="shared" si="303"/>
        <v>0</v>
      </c>
      <c r="EC25" s="27">
        <f t="shared" si="304"/>
        <v>0</v>
      </c>
      <c r="ED25" s="12">
        <f t="shared" si="305"/>
        <v>0</v>
      </c>
      <c r="EE25" s="25"/>
      <c r="EF25" s="25">
        <v>0</v>
      </c>
      <c r="EG25" s="25">
        <v>50</v>
      </c>
      <c r="EI25" s="25"/>
      <c r="EJ25" s="73" t="s">
        <v>48</v>
      </c>
      <c r="EK25" s="25">
        <v>0</v>
      </c>
      <c r="EL25" s="25">
        <v>0</v>
      </c>
      <c r="EM25" s="25"/>
      <c r="EN25" s="74">
        <v>0</v>
      </c>
      <c r="EO25" s="12">
        <f t="shared" si="123"/>
        <v>0</v>
      </c>
      <c r="EP25" s="74">
        <v>672</v>
      </c>
      <c r="EQ25" s="12">
        <f t="shared" si="124"/>
        <v>100</v>
      </c>
      <c r="ER25" s="12"/>
      <c r="ES25" s="12"/>
      <c r="ET25" s="25">
        <v>0</v>
      </c>
      <c r="EU25" s="12">
        <f t="shared" si="306"/>
        <v>0</v>
      </c>
      <c r="EV25" s="12">
        <f t="shared" si="125"/>
        <v>0</v>
      </c>
      <c r="EW25" s="27">
        <f t="shared" si="307"/>
        <v>0</v>
      </c>
      <c r="EX25" s="12">
        <f t="shared" si="308"/>
        <v>0</v>
      </c>
      <c r="EY25" s="25"/>
      <c r="EZ25" s="25">
        <v>0</v>
      </c>
      <c r="FA25" s="25">
        <v>50</v>
      </c>
      <c r="FC25" s="25"/>
      <c r="FD25" s="73" t="s">
        <v>48</v>
      </c>
      <c r="FE25" s="75">
        <v>0</v>
      </c>
      <c r="FF25" s="74">
        <v>0</v>
      </c>
      <c r="FG25" s="74"/>
      <c r="FH25" s="25">
        <v>0</v>
      </c>
      <c r="FI25" s="12">
        <f t="shared" ref="FI25:FK26" si="328">(FH25/$FD$4)*100</f>
        <v>0</v>
      </c>
      <c r="FJ25" s="25">
        <v>744</v>
      </c>
      <c r="FK25" s="12">
        <f t="shared" si="328"/>
        <v>100</v>
      </c>
      <c r="FL25" s="12"/>
      <c r="FM25" s="12"/>
      <c r="FN25" s="25">
        <v>0</v>
      </c>
      <c r="FO25" s="12">
        <f t="shared" si="310"/>
        <v>0</v>
      </c>
      <c r="FP25" s="12">
        <f t="shared" ref="FP25:FP26" si="329">((FE25-FN25)/$FD$4)*100</f>
        <v>0</v>
      </c>
      <c r="FQ25" s="27">
        <f t="shared" si="126"/>
        <v>0</v>
      </c>
      <c r="FR25" s="12">
        <f t="shared" si="312"/>
        <v>0</v>
      </c>
      <c r="FS25" s="25"/>
      <c r="FT25" s="25">
        <v>0</v>
      </c>
      <c r="FU25" s="25">
        <v>50</v>
      </c>
      <c r="FW25" s="25"/>
      <c r="FX25" s="73" t="s">
        <v>48</v>
      </c>
      <c r="FY25" s="25">
        <v>0</v>
      </c>
      <c r="FZ25" s="25">
        <v>0</v>
      </c>
      <c r="GA25" s="25"/>
      <c r="GB25" s="25">
        <v>0</v>
      </c>
      <c r="GC25" s="12">
        <f t="shared" si="127"/>
        <v>0</v>
      </c>
      <c r="GD25" s="25">
        <v>720</v>
      </c>
      <c r="GE25" s="12">
        <f t="shared" si="127"/>
        <v>100</v>
      </c>
      <c r="GF25" s="12"/>
      <c r="GG25" s="12"/>
      <c r="GH25" s="25">
        <v>0</v>
      </c>
      <c r="GI25" s="12">
        <f t="shared" si="313"/>
        <v>0</v>
      </c>
      <c r="GJ25" s="12">
        <f t="shared" si="129"/>
        <v>0</v>
      </c>
      <c r="GK25" s="27">
        <f t="shared" si="314"/>
        <v>0</v>
      </c>
      <c r="GL25" s="12">
        <f t="shared" si="315"/>
        <v>0</v>
      </c>
      <c r="GM25" s="25"/>
      <c r="GN25" s="25">
        <v>0</v>
      </c>
      <c r="GO25" s="25">
        <v>50</v>
      </c>
      <c r="GQ25" s="25"/>
      <c r="GR25" s="73" t="s">
        <v>48</v>
      </c>
      <c r="GS25" s="25">
        <v>0</v>
      </c>
      <c r="GT25" s="25">
        <v>0</v>
      </c>
      <c r="GU25" s="25"/>
      <c r="GV25" s="25">
        <v>0</v>
      </c>
      <c r="GW25" s="25">
        <f t="shared" si="277"/>
        <v>0</v>
      </c>
      <c r="GX25" s="25">
        <v>744</v>
      </c>
      <c r="GY25" s="25">
        <f t="shared" si="277"/>
        <v>100</v>
      </c>
      <c r="GZ25" s="25"/>
      <c r="HA25" s="25"/>
      <c r="HB25" s="25">
        <v>0</v>
      </c>
      <c r="HC25" s="12">
        <f t="shared" si="316"/>
        <v>0</v>
      </c>
      <c r="HD25" s="12">
        <f t="shared" si="317"/>
        <v>0</v>
      </c>
      <c r="HE25" s="27">
        <f t="shared" si="318"/>
        <v>0</v>
      </c>
      <c r="HF25" s="12">
        <f t="shared" si="319"/>
        <v>0</v>
      </c>
      <c r="HG25" s="25"/>
      <c r="HH25" s="25">
        <v>0</v>
      </c>
      <c r="HI25" s="25">
        <v>50</v>
      </c>
      <c r="HK25" s="25"/>
      <c r="HL25" s="73" t="s">
        <v>48</v>
      </c>
      <c r="HM25" s="108">
        <v>0</v>
      </c>
      <c r="HN25" s="108">
        <v>0</v>
      </c>
      <c r="HO25" s="108">
        <v>0</v>
      </c>
      <c r="HP25" s="108">
        <v>0</v>
      </c>
      <c r="HQ25" s="12">
        <f t="shared" si="320"/>
        <v>0</v>
      </c>
      <c r="HR25" s="108">
        <v>720</v>
      </c>
      <c r="HS25" s="12">
        <f t="shared" si="321"/>
        <v>100</v>
      </c>
      <c r="HT25" s="108">
        <v>0</v>
      </c>
      <c r="HU25" s="12">
        <f t="shared" si="322"/>
        <v>0</v>
      </c>
      <c r="HV25" s="25">
        <v>0</v>
      </c>
      <c r="HW25" s="12">
        <f t="shared" si="323"/>
        <v>0</v>
      </c>
      <c r="HX25" s="12">
        <f t="shared" si="324"/>
        <v>0</v>
      </c>
      <c r="HY25" s="27">
        <f t="shared" si="325"/>
        <v>0</v>
      </c>
      <c r="HZ25" s="12">
        <f t="shared" si="326"/>
        <v>0</v>
      </c>
      <c r="IA25" s="25"/>
      <c r="IB25" s="108">
        <v>0</v>
      </c>
      <c r="IC25" s="25">
        <v>50</v>
      </c>
    </row>
    <row r="26" spans="1:237" ht="13.8" x14ac:dyDescent="0.3">
      <c r="A26" s="25"/>
      <c r="B26" s="73" t="s">
        <v>49</v>
      </c>
      <c r="C26" s="12">
        <f>[1]DISP_JUL!$C$75</f>
        <v>0</v>
      </c>
      <c r="D26" s="12">
        <f>[1]DISP_JUL!$D$75</f>
        <v>0</v>
      </c>
      <c r="E26" s="12">
        <f>[1]DISP_JUL!$E$75</f>
        <v>0</v>
      </c>
      <c r="F26" s="12">
        <f>[1]DISP_JUL!$F$75</f>
        <v>744</v>
      </c>
      <c r="G26" s="12">
        <f t="shared" si="278"/>
        <v>100</v>
      </c>
      <c r="H26" s="12">
        <f>[1]DISP_JUL!$G$75</f>
        <v>0</v>
      </c>
      <c r="I26" s="12">
        <f t="shared" si="279"/>
        <v>0</v>
      </c>
      <c r="J26" s="12">
        <f>[1]DISP_JUL!$H$75</f>
        <v>0</v>
      </c>
      <c r="K26" s="12">
        <f t="shared" si="280"/>
        <v>0</v>
      </c>
      <c r="L26" s="25"/>
      <c r="M26" s="12">
        <f>(C26/$B$4)*100</f>
        <v>0</v>
      </c>
      <c r="N26" s="12">
        <f t="shared" si="233"/>
        <v>0</v>
      </c>
      <c r="O26" s="12">
        <f t="shared" si="99"/>
        <v>100</v>
      </c>
      <c r="P26" s="12" t="e">
        <f t="shared" si="282"/>
        <v>#DIV/0!</v>
      </c>
      <c r="Q26" s="113">
        <f>[1]DISP_JUL!$M$75</f>
        <v>0</v>
      </c>
      <c r="R26" s="113">
        <f>[1]DISP_JUL!$O$75</f>
        <v>0</v>
      </c>
      <c r="T26" s="25"/>
      <c r="U26" s="73" t="s">
        <v>49</v>
      </c>
      <c r="V26" s="12">
        <f t="shared" si="283"/>
        <v>744</v>
      </c>
      <c r="W26" s="25">
        <v>398</v>
      </c>
      <c r="X26" s="25">
        <v>346</v>
      </c>
      <c r="Y26" s="25">
        <v>0</v>
      </c>
      <c r="Z26" s="25">
        <f t="shared" si="100"/>
        <v>0</v>
      </c>
      <c r="AA26" s="25">
        <v>0</v>
      </c>
      <c r="AB26" s="25">
        <f t="shared" si="101"/>
        <v>0</v>
      </c>
      <c r="AC26" s="25">
        <v>0</v>
      </c>
      <c r="AD26" s="12">
        <f t="shared" si="284"/>
        <v>0</v>
      </c>
      <c r="AE26" s="25">
        <v>0</v>
      </c>
      <c r="AF26" s="12">
        <f t="shared" si="285"/>
        <v>100</v>
      </c>
      <c r="AG26" s="25">
        <f t="shared" si="102"/>
        <v>100</v>
      </c>
      <c r="AH26" s="26">
        <f t="shared" si="103"/>
        <v>0</v>
      </c>
      <c r="AI26" s="12">
        <f t="shared" si="286"/>
        <v>35.943548387096776</v>
      </c>
      <c r="AJ26" s="28">
        <v>13371</v>
      </c>
      <c r="AK26" s="25">
        <v>50</v>
      </c>
      <c r="AM26" s="25"/>
      <c r="AN26" s="73" t="s">
        <v>49</v>
      </c>
      <c r="AO26" s="25">
        <v>720</v>
      </c>
      <c r="AP26" s="25">
        <v>338</v>
      </c>
      <c r="AQ26" s="25">
        <v>382</v>
      </c>
      <c r="AR26" s="25">
        <v>0</v>
      </c>
      <c r="AS26" s="25">
        <f t="shared" si="104"/>
        <v>0</v>
      </c>
      <c r="AT26" s="25">
        <v>0</v>
      </c>
      <c r="AU26" s="25">
        <f t="shared" si="105"/>
        <v>0</v>
      </c>
      <c r="AV26" s="25">
        <v>0</v>
      </c>
      <c r="AW26" s="12">
        <f t="shared" si="287"/>
        <v>0</v>
      </c>
      <c r="AX26" s="25">
        <v>0</v>
      </c>
      <c r="AY26" s="12">
        <f t="shared" si="288"/>
        <v>100</v>
      </c>
      <c r="AZ26" s="25">
        <f t="shared" si="106"/>
        <v>100</v>
      </c>
      <c r="BA26" s="26">
        <f t="shared" si="107"/>
        <v>0</v>
      </c>
      <c r="BB26" s="12">
        <f>(BD26/($AN$4*BE26))*100</f>
        <v>32.338888888888889</v>
      </c>
      <c r="BC26" s="25"/>
      <c r="BD26" s="28">
        <v>11642</v>
      </c>
      <c r="BE26" s="25">
        <v>50</v>
      </c>
      <c r="BG26" s="25"/>
      <c r="BH26" s="73" t="s">
        <v>49</v>
      </c>
      <c r="BI26" s="25">
        <v>744</v>
      </c>
      <c r="BJ26" s="25">
        <v>427</v>
      </c>
      <c r="BK26" s="25">
        <v>317</v>
      </c>
      <c r="BL26" s="25">
        <v>0</v>
      </c>
      <c r="BM26" s="26">
        <f t="shared" si="109"/>
        <v>0</v>
      </c>
      <c r="BN26" s="25">
        <v>0</v>
      </c>
      <c r="BO26" s="25">
        <f t="shared" si="110"/>
        <v>0</v>
      </c>
      <c r="BP26" s="25">
        <v>0</v>
      </c>
      <c r="BQ26" s="12">
        <f t="shared" si="290"/>
        <v>0</v>
      </c>
      <c r="BR26" s="25">
        <v>0</v>
      </c>
      <c r="BS26" s="12">
        <f t="shared" si="291"/>
        <v>100</v>
      </c>
      <c r="BT26" s="12">
        <f t="shared" si="111"/>
        <v>100</v>
      </c>
      <c r="BU26" s="12">
        <f t="shared" si="112"/>
        <v>0</v>
      </c>
      <c r="BV26" s="12">
        <f t="shared" si="292"/>
        <v>37.161290322580648</v>
      </c>
      <c r="BW26" s="25"/>
      <c r="BX26" s="28">
        <v>13824</v>
      </c>
      <c r="BY26" s="25">
        <v>50</v>
      </c>
      <c r="CA26" s="25"/>
      <c r="CB26" s="73" t="s">
        <v>49</v>
      </c>
      <c r="CC26" s="25">
        <v>578.79999999999995</v>
      </c>
      <c r="CD26" s="25">
        <v>162</v>
      </c>
      <c r="CE26" s="25">
        <v>416.8</v>
      </c>
      <c r="CF26" s="25">
        <v>141.19999999999999</v>
      </c>
      <c r="CG26" s="12">
        <f t="shared" si="293"/>
        <v>19.611111111111111</v>
      </c>
      <c r="CH26" s="25">
        <v>0</v>
      </c>
      <c r="CI26" s="12">
        <f t="shared" si="114"/>
        <v>0</v>
      </c>
      <c r="CJ26" s="12">
        <v>0</v>
      </c>
      <c r="CK26" s="12">
        <f t="shared" si="294"/>
        <v>0</v>
      </c>
      <c r="CL26" s="25">
        <v>0</v>
      </c>
      <c r="CM26" s="12">
        <f t="shared" si="295"/>
        <v>80.388888888888886</v>
      </c>
      <c r="CN26" s="12">
        <f t="shared" si="115"/>
        <v>80.388888888888886</v>
      </c>
      <c r="CO26" s="27">
        <f t="shared" si="296"/>
        <v>46.569920844327171</v>
      </c>
      <c r="CP26" s="12">
        <f t="shared" si="297"/>
        <v>13.763888888888889</v>
      </c>
      <c r="CQ26" s="25"/>
      <c r="CR26" s="71">
        <v>4955</v>
      </c>
      <c r="CS26" s="25">
        <v>50</v>
      </c>
      <c r="CU26" s="25"/>
      <c r="CV26" s="73" t="s">
        <v>49</v>
      </c>
      <c r="CW26" s="25">
        <v>724.9</v>
      </c>
      <c r="CX26" s="25">
        <v>218</v>
      </c>
      <c r="CY26" s="25"/>
      <c r="CZ26" s="25">
        <v>19.100000000000001</v>
      </c>
      <c r="DA26" s="12">
        <f t="shared" si="116"/>
        <v>2.567204301075269</v>
      </c>
      <c r="DB26" s="25">
        <v>0</v>
      </c>
      <c r="DC26" s="12">
        <f t="shared" si="117"/>
        <v>0</v>
      </c>
      <c r="DD26" s="12"/>
      <c r="DE26" s="12"/>
      <c r="DF26" s="25">
        <v>0</v>
      </c>
      <c r="DG26" s="12">
        <f t="shared" si="298"/>
        <v>97.432795698924721</v>
      </c>
      <c r="DH26" s="12">
        <f t="shared" si="118"/>
        <v>97.432795698924721</v>
      </c>
      <c r="DI26" s="27">
        <f t="shared" si="119"/>
        <v>8.0556727119358928</v>
      </c>
      <c r="DJ26" s="12">
        <f t="shared" si="299"/>
        <v>17.4758064516129</v>
      </c>
      <c r="DK26" s="25"/>
      <c r="DL26" s="28">
        <v>6501</v>
      </c>
      <c r="DM26" s="25">
        <v>50</v>
      </c>
      <c r="DO26" s="25"/>
      <c r="DP26" s="73" t="s">
        <v>49</v>
      </c>
      <c r="DQ26" s="25">
        <v>523.20000000000005</v>
      </c>
      <c r="DR26" s="25">
        <v>247</v>
      </c>
      <c r="DS26" s="25"/>
      <c r="DT26" s="25">
        <v>220.8</v>
      </c>
      <c r="DU26" s="12">
        <f t="shared" si="300"/>
        <v>29.677419354838712</v>
      </c>
      <c r="DV26" s="25">
        <v>0</v>
      </c>
      <c r="DW26" s="12">
        <f t="shared" si="301"/>
        <v>0</v>
      </c>
      <c r="DX26" s="12"/>
      <c r="DY26" s="12"/>
      <c r="DZ26" s="25">
        <v>0</v>
      </c>
      <c r="EA26" s="12">
        <f t="shared" si="302"/>
        <v>70.322580645161295</v>
      </c>
      <c r="EB26" s="12">
        <f t="shared" si="303"/>
        <v>70.322580645161295</v>
      </c>
      <c r="EC26" s="27">
        <f t="shared" si="304"/>
        <v>47.199657973492947</v>
      </c>
      <c r="ED26" s="12">
        <f t="shared" si="305"/>
        <v>20.940860215053764</v>
      </c>
      <c r="EE26" s="25"/>
      <c r="EF26" s="28">
        <v>7790</v>
      </c>
      <c r="EG26" s="25">
        <v>50</v>
      </c>
      <c r="EI26" s="25"/>
      <c r="EJ26" s="73" t="s">
        <v>49</v>
      </c>
      <c r="EK26" s="25">
        <v>672</v>
      </c>
      <c r="EL26" s="25">
        <v>235</v>
      </c>
      <c r="EM26" s="25"/>
      <c r="EN26" s="74">
        <v>0</v>
      </c>
      <c r="EO26" s="12">
        <f t="shared" si="123"/>
        <v>0</v>
      </c>
      <c r="EP26" s="74">
        <v>0</v>
      </c>
      <c r="EQ26" s="12">
        <f t="shared" si="124"/>
        <v>0</v>
      </c>
      <c r="ER26" s="12"/>
      <c r="ES26" s="12"/>
      <c r="ET26" s="25">
        <v>0</v>
      </c>
      <c r="EU26" s="12">
        <f t="shared" si="306"/>
        <v>90.322580645161281</v>
      </c>
      <c r="EV26" s="12">
        <f t="shared" si="125"/>
        <v>100</v>
      </c>
      <c r="EW26" s="27">
        <f t="shared" si="307"/>
        <v>0</v>
      </c>
      <c r="EX26" s="12">
        <f t="shared" si="308"/>
        <v>0</v>
      </c>
      <c r="EY26" s="25"/>
      <c r="EZ26" s="25">
        <v>0</v>
      </c>
      <c r="FA26" s="25">
        <v>50</v>
      </c>
      <c r="FC26" s="25"/>
      <c r="FD26" s="73" t="s">
        <v>49</v>
      </c>
      <c r="FE26" s="75">
        <v>744</v>
      </c>
      <c r="FF26" s="74">
        <v>379</v>
      </c>
      <c r="FG26" s="74"/>
      <c r="FH26" s="25">
        <v>0</v>
      </c>
      <c r="FI26" s="12">
        <f t="shared" si="328"/>
        <v>0</v>
      </c>
      <c r="FJ26" s="25">
        <v>0</v>
      </c>
      <c r="FK26" s="12">
        <f t="shared" si="328"/>
        <v>0</v>
      </c>
      <c r="FL26" s="12"/>
      <c r="FM26" s="12"/>
      <c r="FN26" s="25">
        <v>0</v>
      </c>
      <c r="FO26" s="12">
        <f t="shared" si="310"/>
        <v>100</v>
      </c>
      <c r="FP26" s="12">
        <f t="shared" si="329"/>
        <v>100</v>
      </c>
      <c r="FQ26" s="27">
        <f t="shared" si="126"/>
        <v>0</v>
      </c>
      <c r="FR26" s="12">
        <f t="shared" si="312"/>
        <v>0</v>
      </c>
      <c r="FS26" s="25"/>
      <c r="FT26" s="25">
        <v>0</v>
      </c>
      <c r="FU26" s="25">
        <v>50</v>
      </c>
      <c r="FW26" s="25"/>
      <c r="FX26" s="73" t="s">
        <v>49</v>
      </c>
      <c r="FY26" s="25">
        <v>709.7</v>
      </c>
      <c r="FZ26" s="25">
        <v>483</v>
      </c>
      <c r="GA26" s="25"/>
      <c r="GB26" s="25">
        <v>10.3</v>
      </c>
      <c r="GC26" s="12">
        <f t="shared" si="127"/>
        <v>1.4305555555555556</v>
      </c>
      <c r="GD26" s="25">
        <v>0</v>
      </c>
      <c r="GE26" s="12">
        <f t="shared" si="127"/>
        <v>0</v>
      </c>
      <c r="GF26" s="12"/>
      <c r="GG26" s="12"/>
      <c r="GH26" s="25">
        <v>0</v>
      </c>
      <c r="GI26" s="12">
        <f t="shared" si="313"/>
        <v>95.38978494623656</v>
      </c>
      <c r="GJ26" s="12">
        <f t="shared" si="129"/>
        <v>98.569444444444457</v>
      </c>
      <c r="GK26" s="27">
        <f t="shared" si="314"/>
        <v>2.0879789174944254</v>
      </c>
      <c r="GL26" s="12">
        <f t="shared" si="315"/>
        <v>43.883333333333333</v>
      </c>
      <c r="GM26" s="25"/>
      <c r="GN26" s="71">
        <v>15798</v>
      </c>
      <c r="GO26" s="25">
        <v>50</v>
      </c>
      <c r="GQ26" s="25"/>
      <c r="GR26" s="73" t="s">
        <v>49</v>
      </c>
      <c r="GS26" s="25">
        <v>744</v>
      </c>
      <c r="GT26" s="25">
        <v>277</v>
      </c>
      <c r="GU26" s="25"/>
      <c r="GV26" s="25">
        <v>0</v>
      </c>
      <c r="GW26" s="25">
        <f t="shared" si="277"/>
        <v>0</v>
      </c>
      <c r="GX26" s="25">
        <v>0</v>
      </c>
      <c r="GY26" s="25">
        <f t="shared" si="277"/>
        <v>0</v>
      </c>
      <c r="GZ26" s="25"/>
      <c r="HA26" s="25"/>
      <c r="HB26" s="25">
        <v>0</v>
      </c>
      <c r="HC26" s="12">
        <f t="shared" si="316"/>
        <v>100</v>
      </c>
      <c r="HD26" s="12">
        <f t="shared" si="317"/>
        <v>100</v>
      </c>
      <c r="HE26" s="27">
        <f t="shared" si="318"/>
        <v>0</v>
      </c>
      <c r="HF26" s="12">
        <f t="shared" si="319"/>
        <v>22.959677419354836</v>
      </c>
      <c r="HG26" s="25"/>
      <c r="HH26" s="28">
        <v>8541</v>
      </c>
      <c r="HI26" s="25">
        <v>50</v>
      </c>
      <c r="HK26" s="25"/>
      <c r="HL26" s="73" t="s">
        <v>49</v>
      </c>
      <c r="HM26" s="108">
        <v>720</v>
      </c>
      <c r="HN26" s="108">
        <v>335</v>
      </c>
      <c r="HO26" s="108">
        <v>385</v>
      </c>
      <c r="HP26" s="108">
        <v>0</v>
      </c>
      <c r="HQ26" s="12">
        <f t="shared" si="320"/>
        <v>0</v>
      </c>
      <c r="HR26" s="108">
        <v>0</v>
      </c>
      <c r="HS26" s="12">
        <f t="shared" si="321"/>
        <v>0</v>
      </c>
      <c r="HT26" s="108">
        <v>0</v>
      </c>
      <c r="HU26" s="12">
        <f t="shared" si="322"/>
        <v>0</v>
      </c>
      <c r="HV26" s="25">
        <v>0</v>
      </c>
      <c r="HW26" s="12">
        <f t="shared" si="323"/>
        <v>100</v>
      </c>
      <c r="HX26" s="12">
        <f t="shared" si="324"/>
        <v>100</v>
      </c>
      <c r="HY26" s="27">
        <f t="shared" si="325"/>
        <v>0</v>
      </c>
      <c r="HZ26" s="12">
        <f t="shared" si="326"/>
        <v>30.575000000000003</v>
      </c>
      <c r="IA26" s="25"/>
      <c r="IB26" s="112">
        <v>11007</v>
      </c>
      <c r="IC26" s="25">
        <v>50</v>
      </c>
    </row>
    <row r="27" spans="1:237" ht="13.8" x14ac:dyDescent="0.3">
      <c r="A27" s="25"/>
      <c r="B27" s="73" t="s">
        <v>50</v>
      </c>
      <c r="C27" s="12">
        <f>[1]DISP_JUL!$C$79</f>
        <v>0</v>
      </c>
      <c r="D27" s="12">
        <f>[1]DISP_JUL!$D$79</f>
        <v>0</v>
      </c>
      <c r="E27" s="12">
        <f>[1]DISP_JUL!$E$79</f>
        <v>0</v>
      </c>
      <c r="F27" s="12">
        <f>[1]DISP_JUL!$F$79</f>
        <v>0</v>
      </c>
      <c r="G27" s="12">
        <f t="shared" si="278"/>
        <v>0</v>
      </c>
      <c r="H27" s="12">
        <f>[1]DISP_JUL!$G$79</f>
        <v>744</v>
      </c>
      <c r="I27" s="12">
        <f>(H27/$B$4)*100</f>
        <v>100</v>
      </c>
      <c r="J27" s="12">
        <f>[1]DISP_JUL!$H$79</f>
        <v>0</v>
      </c>
      <c r="K27" s="12">
        <f t="shared" si="280"/>
        <v>0</v>
      </c>
      <c r="L27" s="25"/>
      <c r="M27" s="12">
        <f t="shared" ref="M27" si="330">(C27/$B$4)*100</f>
        <v>0</v>
      </c>
      <c r="N27" s="12">
        <f t="shared" si="233"/>
        <v>0</v>
      </c>
      <c r="O27" s="12">
        <f t="shared" si="99"/>
        <v>0</v>
      </c>
      <c r="P27" s="12" t="e">
        <f t="shared" si="282"/>
        <v>#DIV/0!</v>
      </c>
      <c r="Q27" s="113">
        <f>[1]DISP_JUL!$M$79</f>
        <v>0</v>
      </c>
      <c r="R27" s="113">
        <f>[1]DISP_JUL!$O$79</f>
        <v>0</v>
      </c>
      <c r="T27" s="25"/>
      <c r="U27" s="73" t="s">
        <v>50</v>
      </c>
      <c r="V27" s="12">
        <f t="shared" si="283"/>
        <v>0</v>
      </c>
      <c r="W27" s="25">
        <v>0</v>
      </c>
      <c r="X27" s="25">
        <v>0</v>
      </c>
      <c r="Y27" s="25">
        <v>0</v>
      </c>
      <c r="Z27" s="25">
        <f t="shared" si="100"/>
        <v>0</v>
      </c>
      <c r="AA27" s="25">
        <v>744</v>
      </c>
      <c r="AB27" s="25">
        <f t="shared" si="101"/>
        <v>100</v>
      </c>
      <c r="AC27" s="25">
        <v>0</v>
      </c>
      <c r="AD27" s="12">
        <f t="shared" si="284"/>
        <v>0</v>
      </c>
      <c r="AE27" s="25">
        <v>0</v>
      </c>
      <c r="AF27" s="12">
        <f t="shared" si="285"/>
        <v>0</v>
      </c>
      <c r="AG27" s="25">
        <f t="shared" si="102"/>
        <v>0</v>
      </c>
      <c r="AH27" s="26">
        <f t="shared" si="103"/>
        <v>0</v>
      </c>
      <c r="AI27" s="12">
        <f t="shared" si="286"/>
        <v>0</v>
      </c>
      <c r="AJ27" s="25">
        <v>0</v>
      </c>
      <c r="AK27" s="25">
        <v>96</v>
      </c>
      <c r="AM27" s="25"/>
      <c r="AN27" s="73" t="s">
        <v>50</v>
      </c>
      <c r="AO27" s="25">
        <v>0</v>
      </c>
      <c r="AP27" s="25">
        <v>0</v>
      </c>
      <c r="AQ27" s="25">
        <v>0</v>
      </c>
      <c r="AR27" s="25">
        <v>0</v>
      </c>
      <c r="AS27" s="25">
        <f t="shared" si="104"/>
        <v>0</v>
      </c>
      <c r="AT27" s="25">
        <v>720</v>
      </c>
      <c r="AU27" s="25">
        <f t="shared" si="105"/>
        <v>100</v>
      </c>
      <c r="AV27" s="25">
        <v>0</v>
      </c>
      <c r="AW27" s="12">
        <f t="shared" si="287"/>
        <v>0</v>
      </c>
      <c r="AX27" s="25">
        <v>0</v>
      </c>
      <c r="AY27" s="12">
        <f t="shared" si="288"/>
        <v>0</v>
      </c>
      <c r="AZ27" s="25">
        <f t="shared" si="106"/>
        <v>0</v>
      </c>
      <c r="BA27" s="26">
        <f t="shared" si="107"/>
        <v>0</v>
      </c>
      <c r="BB27" s="12">
        <f t="shared" ref="BB27:BB31" si="331">(BD27/($AN$4*BE27))*100</f>
        <v>0</v>
      </c>
      <c r="BC27" s="25"/>
      <c r="BD27" s="25">
        <v>0</v>
      </c>
      <c r="BE27" s="25">
        <v>96</v>
      </c>
      <c r="BG27" s="25"/>
      <c r="BH27" s="73" t="s">
        <v>50</v>
      </c>
      <c r="BI27" s="25">
        <v>0</v>
      </c>
      <c r="BJ27" s="25">
        <v>0</v>
      </c>
      <c r="BK27" s="25">
        <v>0</v>
      </c>
      <c r="BL27" s="25">
        <v>0</v>
      </c>
      <c r="BM27" s="26">
        <f t="shared" si="109"/>
        <v>0</v>
      </c>
      <c r="BN27" s="25">
        <v>744</v>
      </c>
      <c r="BO27" s="25">
        <f t="shared" si="110"/>
        <v>100</v>
      </c>
      <c r="BP27" s="25">
        <v>0</v>
      </c>
      <c r="BQ27" s="12">
        <f t="shared" si="290"/>
        <v>0</v>
      </c>
      <c r="BR27" s="25">
        <v>0</v>
      </c>
      <c r="BS27" s="12">
        <f t="shared" si="291"/>
        <v>0</v>
      </c>
      <c r="BT27" s="12">
        <f t="shared" si="111"/>
        <v>0</v>
      </c>
      <c r="BU27" s="12">
        <f t="shared" si="112"/>
        <v>0</v>
      </c>
      <c r="BV27" s="12">
        <f t="shared" si="292"/>
        <v>0</v>
      </c>
      <c r="BW27" s="25"/>
      <c r="BX27" s="25">
        <v>0</v>
      </c>
      <c r="BY27" s="25">
        <v>96</v>
      </c>
      <c r="CA27" s="25"/>
      <c r="CB27" s="73" t="s">
        <v>50</v>
      </c>
      <c r="CC27" s="25">
        <v>0</v>
      </c>
      <c r="CD27" s="25">
        <v>0</v>
      </c>
      <c r="CE27" s="25">
        <v>0</v>
      </c>
      <c r="CF27" s="25">
        <v>0</v>
      </c>
      <c r="CG27" s="12">
        <f>(CF27/$CB$4)*100</f>
        <v>0</v>
      </c>
      <c r="CH27" s="25">
        <v>720</v>
      </c>
      <c r="CI27" s="12">
        <f>(CH27/$CB$4)*100</f>
        <v>100</v>
      </c>
      <c r="CJ27" s="12">
        <v>0</v>
      </c>
      <c r="CK27" s="12">
        <f t="shared" si="294"/>
        <v>0</v>
      </c>
      <c r="CL27" s="25">
        <v>0</v>
      </c>
      <c r="CM27" s="12">
        <f t="shared" si="295"/>
        <v>0</v>
      </c>
      <c r="CN27" s="12">
        <f t="shared" si="115"/>
        <v>0</v>
      </c>
      <c r="CO27" s="27">
        <f>IF((AND(CD27=0,CF27=0)),0,(CF27+CL27)/(CD27+CF27)*100)</f>
        <v>0</v>
      </c>
      <c r="CP27" s="12">
        <f t="shared" si="297"/>
        <v>0</v>
      </c>
      <c r="CQ27" s="25"/>
      <c r="CR27" s="25">
        <v>0</v>
      </c>
      <c r="CS27" s="25">
        <v>96</v>
      </c>
      <c r="CU27" s="25"/>
      <c r="CV27" s="73" t="s">
        <v>50</v>
      </c>
      <c r="CW27" s="25">
        <v>0</v>
      </c>
      <c r="CX27" s="25">
        <v>0</v>
      </c>
      <c r="CY27" s="25"/>
      <c r="CZ27" s="25">
        <v>0</v>
      </c>
      <c r="DA27" s="12">
        <f>(CZ27/$CV$4)*100</f>
        <v>0</v>
      </c>
      <c r="DB27" s="25">
        <v>744</v>
      </c>
      <c r="DC27" s="12">
        <f>(DB27/$CV$4)*100</f>
        <v>100</v>
      </c>
      <c r="DD27" s="12"/>
      <c r="DE27" s="12"/>
      <c r="DF27" s="25">
        <v>0</v>
      </c>
      <c r="DG27" s="12">
        <f t="shared" si="298"/>
        <v>0</v>
      </c>
      <c r="DH27" s="12">
        <f>((CW27-DF27)/$CV$4)*100</f>
        <v>0</v>
      </c>
      <c r="DI27" s="27">
        <f>IF((AND(CX27=0,CZ27=0)),0,(CZ27+DF27)/(CX27+CZ27)*100)</f>
        <v>0</v>
      </c>
      <c r="DJ27" s="12">
        <f t="shared" si="299"/>
        <v>0</v>
      </c>
      <c r="DK27" s="25"/>
      <c r="DL27" s="25">
        <v>0</v>
      </c>
      <c r="DM27" s="25">
        <v>96</v>
      </c>
      <c r="DO27" s="25"/>
      <c r="DP27" s="73" t="s">
        <v>50</v>
      </c>
      <c r="DQ27" s="25">
        <v>0</v>
      </c>
      <c r="DR27" s="25">
        <v>0</v>
      </c>
      <c r="DS27" s="25"/>
      <c r="DT27" s="25">
        <v>0</v>
      </c>
      <c r="DU27" s="12">
        <f>(DT27/$DP$4)*100</f>
        <v>0</v>
      </c>
      <c r="DV27" s="25">
        <v>744</v>
      </c>
      <c r="DW27" s="12">
        <f>(DV27/$DP$4)*100</f>
        <v>100</v>
      </c>
      <c r="DX27" s="12"/>
      <c r="DY27" s="12"/>
      <c r="DZ27" s="25">
        <v>0</v>
      </c>
      <c r="EA27" s="12">
        <f t="shared" si="302"/>
        <v>0</v>
      </c>
      <c r="EB27" s="12">
        <f>((DQ27-DZ27)/$DP$4)*100</f>
        <v>0</v>
      </c>
      <c r="EC27" s="27">
        <f>IF((AND(DR27=0,DT27=0)),0,(DT27+DZ27)/(DR27+DT27)*100)</f>
        <v>0</v>
      </c>
      <c r="ED27" s="12">
        <f t="shared" si="305"/>
        <v>0</v>
      </c>
      <c r="EE27" s="25"/>
      <c r="EF27" s="25">
        <v>0</v>
      </c>
      <c r="EG27" s="25">
        <v>96</v>
      </c>
      <c r="EI27" s="25"/>
      <c r="EJ27" s="73" t="s">
        <v>50</v>
      </c>
      <c r="EK27" s="25">
        <v>0</v>
      </c>
      <c r="EL27" s="25">
        <v>0</v>
      </c>
      <c r="EM27" s="25"/>
      <c r="EN27" s="25">
        <v>0</v>
      </c>
      <c r="EO27" s="12">
        <f>(EN27/$EJ$4)*100</f>
        <v>0</v>
      </c>
      <c r="EP27" s="25">
        <v>672</v>
      </c>
      <c r="EQ27" s="12">
        <f>(EP27/$EJ$4)*100</f>
        <v>100</v>
      </c>
      <c r="ER27" s="12"/>
      <c r="ES27" s="12"/>
      <c r="ET27" s="25">
        <v>0</v>
      </c>
      <c r="EU27" s="12">
        <f t="shared" si="306"/>
        <v>0</v>
      </c>
      <c r="EV27" s="12">
        <f>((EK27-ET27)/$EJ$4)*100</f>
        <v>0</v>
      </c>
      <c r="EW27" s="27">
        <f>IF((AND(EL27=0,EN27=0)),0,(EN27+ET27)/(EL27+EN27)*100)</f>
        <v>0</v>
      </c>
      <c r="EX27" s="12">
        <f t="shared" si="308"/>
        <v>0</v>
      </c>
      <c r="EY27" s="25"/>
      <c r="EZ27" s="25">
        <v>0</v>
      </c>
      <c r="FA27" s="25">
        <v>96</v>
      </c>
      <c r="FC27" s="25"/>
      <c r="FD27" s="73" t="s">
        <v>50</v>
      </c>
      <c r="FE27" s="25">
        <v>0</v>
      </c>
      <c r="FF27" s="25">
        <v>0</v>
      </c>
      <c r="FG27" s="25"/>
      <c r="FH27" s="25">
        <v>0</v>
      </c>
      <c r="FI27" s="12">
        <f>(FH27/$FD$4)*100</f>
        <v>0</v>
      </c>
      <c r="FJ27" s="25">
        <v>744</v>
      </c>
      <c r="FK27" s="12">
        <f>(FJ27/$FD$4)*100</f>
        <v>100</v>
      </c>
      <c r="FL27" s="12"/>
      <c r="FM27" s="12"/>
      <c r="FN27" s="25">
        <v>0</v>
      </c>
      <c r="FO27" s="12">
        <f t="shared" si="310"/>
        <v>0</v>
      </c>
      <c r="FP27" s="12">
        <f>((FE27-FN27)/$FD$4)*100</f>
        <v>0</v>
      </c>
      <c r="FQ27" s="27">
        <f t="shared" si="126"/>
        <v>0</v>
      </c>
      <c r="FR27" s="12">
        <f t="shared" si="312"/>
        <v>0</v>
      </c>
      <c r="FS27" s="25"/>
      <c r="FT27" s="25">
        <v>0</v>
      </c>
      <c r="FU27" s="25">
        <v>96</v>
      </c>
      <c r="FW27" s="25"/>
      <c r="FX27" s="73" t="s">
        <v>50</v>
      </c>
      <c r="FY27" s="25">
        <v>0</v>
      </c>
      <c r="FZ27" s="25">
        <v>0</v>
      </c>
      <c r="GA27" s="25"/>
      <c r="GB27" s="25">
        <v>0</v>
      </c>
      <c r="GC27" s="12">
        <f>(GB27/$FX$4)*100</f>
        <v>0</v>
      </c>
      <c r="GD27" s="25">
        <v>720</v>
      </c>
      <c r="GE27" s="12">
        <f>(GD27/$FX$4)*100</f>
        <v>100</v>
      </c>
      <c r="GF27" s="12"/>
      <c r="GG27" s="12"/>
      <c r="GH27" s="25">
        <v>0</v>
      </c>
      <c r="GI27" s="12">
        <f t="shared" si="313"/>
        <v>0</v>
      </c>
      <c r="GJ27" s="12">
        <f>((FY27-GH27)/$FX$4)*100</f>
        <v>0</v>
      </c>
      <c r="GK27" s="27">
        <f>IF((AND(FZ27=0,GB27=0)),0,(GB27+GH27)/(FZ27+GB27)*100)</f>
        <v>0</v>
      </c>
      <c r="GL27" s="12">
        <f t="shared" si="315"/>
        <v>0</v>
      </c>
      <c r="GM27" s="25"/>
      <c r="GN27" s="25">
        <v>0</v>
      </c>
      <c r="GO27" s="25">
        <v>96</v>
      </c>
      <c r="GQ27" s="25"/>
      <c r="GR27" s="73" t="s">
        <v>50</v>
      </c>
      <c r="GS27" s="25">
        <v>0</v>
      </c>
      <c r="GT27" s="25">
        <v>0</v>
      </c>
      <c r="GU27" s="25"/>
      <c r="GV27" s="25">
        <v>0</v>
      </c>
      <c r="GW27" s="25">
        <f t="shared" si="277"/>
        <v>0</v>
      </c>
      <c r="GX27" s="25">
        <v>744</v>
      </c>
      <c r="GY27" s="25">
        <f t="shared" si="277"/>
        <v>100</v>
      </c>
      <c r="GZ27" s="25"/>
      <c r="HA27" s="25"/>
      <c r="HB27" s="25">
        <v>0</v>
      </c>
      <c r="HC27" s="12">
        <f t="shared" si="316"/>
        <v>0</v>
      </c>
      <c r="HD27" s="12">
        <f t="shared" si="317"/>
        <v>0</v>
      </c>
      <c r="HE27" s="27">
        <f t="shared" si="318"/>
        <v>0</v>
      </c>
      <c r="HF27" s="12">
        <f t="shared" si="319"/>
        <v>0</v>
      </c>
      <c r="HG27" s="25"/>
      <c r="HH27" s="25">
        <v>0</v>
      </c>
      <c r="HI27" s="25">
        <v>96</v>
      </c>
      <c r="HK27" s="25"/>
      <c r="HL27" s="73" t="s">
        <v>50</v>
      </c>
      <c r="HM27" s="108">
        <v>0</v>
      </c>
      <c r="HN27" s="108">
        <v>0</v>
      </c>
      <c r="HO27" s="108">
        <v>0</v>
      </c>
      <c r="HP27" s="108">
        <v>0</v>
      </c>
      <c r="HQ27" s="12">
        <f t="shared" si="320"/>
        <v>0</v>
      </c>
      <c r="HR27" s="108">
        <v>720</v>
      </c>
      <c r="HS27" s="12">
        <f t="shared" si="321"/>
        <v>100</v>
      </c>
      <c r="HT27" s="108">
        <v>0</v>
      </c>
      <c r="HU27" s="12">
        <f t="shared" si="322"/>
        <v>0</v>
      </c>
      <c r="HV27" s="25">
        <v>0</v>
      </c>
      <c r="HW27" s="12">
        <f t="shared" si="323"/>
        <v>0</v>
      </c>
      <c r="HX27" s="12">
        <f t="shared" si="324"/>
        <v>0</v>
      </c>
      <c r="HY27" s="27">
        <f t="shared" si="325"/>
        <v>0</v>
      </c>
      <c r="HZ27" s="12">
        <f t="shared" si="326"/>
        <v>0</v>
      </c>
      <c r="IA27" s="25"/>
      <c r="IB27" s="108">
        <v>0</v>
      </c>
      <c r="IC27" s="25">
        <v>96</v>
      </c>
    </row>
    <row r="28" spans="1:237" ht="13.8" x14ac:dyDescent="0.3">
      <c r="A28" s="70"/>
      <c r="B28" s="73" t="s">
        <v>51</v>
      </c>
      <c r="C28" s="12">
        <f>[1]DISP_JUL!$C$81</f>
        <v>4</v>
      </c>
      <c r="D28" s="12">
        <f>[1]DISP_JUL!$D$81</f>
        <v>4</v>
      </c>
      <c r="E28" s="12">
        <f>[1]DISP_JUL!$E$81</f>
        <v>0</v>
      </c>
      <c r="F28" s="12">
        <f>[1]DISP_JUL!$F$81</f>
        <v>740</v>
      </c>
      <c r="G28" s="12">
        <f>(F28/$B$4)*100</f>
        <v>99.462365591397855</v>
      </c>
      <c r="H28" s="12">
        <f>[1]DISP_JUL!$G$81</f>
        <v>0</v>
      </c>
      <c r="I28" s="12">
        <f t="shared" si="279"/>
        <v>0</v>
      </c>
      <c r="J28" s="12">
        <f>[1]DISP_JUL!$H$81</f>
        <v>0</v>
      </c>
      <c r="K28" s="12">
        <f>(J28/$B$4)*100</f>
        <v>0</v>
      </c>
      <c r="L28" s="25"/>
      <c r="M28" s="12">
        <f>(C28/$B$4)*100</f>
        <v>0.53763440860215062</v>
      </c>
      <c r="N28" s="12">
        <f t="shared" si="233"/>
        <v>0.53763440860215062</v>
      </c>
      <c r="O28" s="12">
        <f t="shared" si="99"/>
        <v>99.462365591397855</v>
      </c>
      <c r="P28" s="12">
        <f t="shared" si="282"/>
        <v>0.53763440860215062</v>
      </c>
      <c r="Q28" s="113">
        <f>[1]DISP_JUL!$M$81</f>
        <v>9</v>
      </c>
      <c r="R28" s="113">
        <f>[1]DISP_JUL!$O$81</f>
        <v>2.25</v>
      </c>
      <c r="T28" s="70"/>
      <c r="U28" s="73" t="s">
        <v>51</v>
      </c>
      <c r="V28" s="12">
        <f>$U$4-Y28-AA28-AC28</f>
        <v>0</v>
      </c>
      <c r="W28" s="25">
        <v>0</v>
      </c>
      <c r="X28" s="25">
        <v>0</v>
      </c>
      <c r="Y28" s="25">
        <v>744</v>
      </c>
      <c r="Z28" s="25">
        <f t="shared" si="100"/>
        <v>100</v>
      </c>
      <c r="AA28" s="25">
        <v>0</v>
      </c>
      <c r="AB28" s="25">
        <f t="shared" si="101"/>
        <v>0</v>
      </c>
      <c r="AC28" s="25">
        <v>0</v>
      </c>
      <c r="AD28" s="12">
        <f>(AC28/$U$4)*100</f>
        <v>0</v>
      </c>
      <c r="AE28" s="25">
        <v>0</v>
      </c>
      <c r="AF28" s="12">
        <f t="shared" si="285"/>
        <v>0</v>
      </c>
      <c r="AG28" s="25">
        <f t="shared" si="102"/>
        <v>0</v>
      </c>
      <c r="AH28" s="12">
        <f t="shared" si="103"/>
        <v>100</v>
      </c>
      <c r="AI28" s="12">
        <f t="shared" si="286"/>
        <v>0</v>
      </c>
      <c r="AJ28" s="25">
        <v>0</v>
      </c>
      <c r="AK28" s="25">
        <v>50</v>
      </c>
      <c r="AM28" s="70"/>
      <c r="AN28" s="73" t="s">
        <v>51</v>
      </c>
      <c r="AO28" s="25">
        <v>9</v>
      </c>
      <c r="AP28" s="25">
        <v>9</v>
      </c>
      <c r="AQ28" s="25">
        <v>0</v>
      </c>
      <c r="AR28" s="25">
        <v>711</v>
      </c>
      <c r="AS28" s="25">
        <f t="shared" si="104"/>
        <v>98.75</v>
      </c>
      <c r="AT28" s="25">
        <v>0</v>
      </c>
      <c r="AU28" s="25">
        <f t="shared" si="105"/>
        <v>0</v>
      </c>
      <c r="AV28" s="25">
        <v>0</v>
      </c>
      <c r="AW28" s="12">
        <f>(AV28/$AN$4)*100</f>
        <v>0</v>
      </c>
      <c r="AX28" s="25">
        <v>0</v>
      </c>
      <c r="AY28" s="12">
        <f t="shared" si="288"/>
        <v>1.25</v>
      </c>
      <c r="AZ28" s="25">
        <f t="shared" si="106"/>
        <v>1.25</v>
      </c>
      <c r="BA28" s="12">
        <f t="shared" si="107"/>
        <v>98.75</v>
      </c>
      <c r="BB28" s="12">
        <f t="shared" si="331"/>
        <v>1.1944444444444444</v>
      </c>
      <c r="BC28" s="25"/>
      <c r="BD28" s="25">
        <v>430</v>
      </c>
      <c r="BE28" s="25">
        <v>50</v>
      </c>
      <c r="BG28" s="70"/>
      <c r="BH28" s="73" t="s">
        <v>51</v>
      </c>
      <c r="BI28" s="25">
        <v>670.6</v>
      </c>
      <c r="BJ28" s="25">
        <v>341.5</v>
      </c>
      <c r="BK28" s="25">
        <v>329.1</v>
      </c>
      <c r="BL28" s="25">
        <v>54.8</v>
      </c>
      <c r="BM28" s="12">
        <f t="shared" si="109"/>
        <v>7.365591397849462</v>
      </c>
      <c r="BN28" s="25">
        <v>0</v>
      </c>
      <c r="BO28" s="25">
        <f t="shared" si="110"/>
        <v>0</v>
      </c>
      <c r="BP28" s="25">
        <v>18.600000000000001</v>
      </c>
      <c r="BQ28" s="12">
        <f>(BP28/$BH$4)*100</f>
        <v>2.5</v>
      </c>
      <c r="BR28" s="25">
        <v>0</v>
      </c>
      <c r="BS28" s="12">
        <f t="shared" si="291"/>
        <v>90.134408602150543</v>
      </c>
      <c r="BT28" s="12">
        <f t="shared" si="111"/>
        <v>90.134408602150543</v>
      </c>
      <c r="BU28" s="12">
        <f t="shared" si="112"/>
        <v>13.827908150391115</v>
      </c>
      <c r="BV28" s="12">
        <f>(BX28/($BH$4*BY28))*100</f>
        <v>27.841397849462368</v>
      </c>
      <c r="BW28" s="25"/>
      <c r="BX28" s="28">
        <v>10357</v>
      </c>
      <c r="BY28" s="25">
        <v>50</v>
      </c>
      <c r="CA28" s="70"/>
      <c r="CB28" s="73" t="s">
        <v>51</v>
      </c>
      <c r="CC28" s="25">
        <v>671.7</v>
      </c>
      <c r="CD28" s="25">
        <v>119.5</v>
      </c>
      <c r="CE28" s="25">
        <v>552.20000000000005</v>
      </c>
      <c r="CF28" s="25">
        <v>33.4</v>
      </c>
      <c r="CG28" s="12">
        <f t="shared" ref="CG28:CG38" si="332">(CF28/$CB$4)*100</f>
        <v>4.6388888888888893</v>
      </c>
      <c r="CH28" s="25">
        <v>0</v>
      </c>
      <c r="CI28" s="12">
        <f t="shared" ref="CI28:CI38" si="333">(CH28/$CB$4)*100</f>
        <v>0</v>
      </c>
      <c r="CJ28" s="12">
        <v>14.9</v>
      </c>
      <c r="CK28" s="12">
        <f>(CJ28/$CB$4)*100</f>
        <v>2.0694444444444446</v>
      </c>
      <c r="CL28" s="25">
        <v>0</v>
      </c>
      <c r="CM28" s="12">
        <f t="shared" si="295"/>
        <v>93.291666666666671</v>
      </c>
      <c r="CN28" s="12">
        <f t="shared" si="115"/>
        <v>93.291666666666671</v>
      </c>
      <c r="CO28" s="27">
        <f t="shared" ref="CO28:CO47" si="334">IF((AND(CD28=0,CF28=0)),0,(CF28+CL28)/(CD28+CF28)*100)</f>
        <v>21.844342707652061</v>
      </c>
      <c r="CP28" s="12">
        <f>(CR28/($CB$4*CS28))*100</f>
        <v>9.3166666666666664</v>
      </c>
      <c r="CQ28" s="25"/>
      <c r="CR28" s="71">
        <v>3354</v>
      </c>
      <c r="CS28" s="25">
        <v>50</v>
      </c>
      <c r="CU28" s="70"/>
      <c r="CV28" s="73" t="s">
        <v>51</v>
      </c>
      <c r="CW28" s="25">
        <v>620.9</v>
      </c>
      <c r="CX28" s="25">
        <v>149.6</v>
      </c>
      <c r="CY28" s="25"/>
      <c r="CZ28" s="25">
        <v>123.1</v>
      </c>
      <c r="DA28" s="12">
        <f t="shared" ref="DA28:DA77" si="335">(CZ28/$CV$4)*100</f>
        <v>16.54569892473118</v>
      </c>
      <c r="DB28" s="25">
        <v>0</v>
      </c>
      <c r="DC28" s="12">
        <f t="shared" ref="DC28:DC77" si="336">(DB28/$CV$4)*100</f>
        <v>0</v>
      </c>
      <c r="DD28" s="12"/>
      <c r="DE28" s="12"/>
      <c r="DF28" s="25">
        <v>0</v>
      </c>
      <c r="DG28" s="12">
        <f t="shared" si="298"/>
        <v>83.454301075268816</v>
      </c>
      <c r="DH28" s="12">
        <f t="shared" ref="DH28:DH31" si="337">((CW28-DF28)/$CV$4)*100</f>
        <v>83.454301075268816</v>
      </c>
      <c r="DI28" s="27">
        <f t="shared" ref="DI28:DI31" si="338">IF((AND(CX28=0,CZ28=0)),0,(CZ28+DF28)/(CX28+CZ28)*100)</f>
        <v>45.141180784745139</v>
      </c>
      <c r="DJ28" s="12">
        <f>(DL28/($CV$4*DM28))*100</f>
        <v>11.545698924731184</v>
      </c>
      <c r="DK28" s="25"/>
      <c r="DL28" s="28">
        <v>4295</v>
      </c>
      <c r="DM28" s="25">
        <v>50</v>
      </c>
      <c r="DO28" s="70"/>
      <c r="DP28" s="73" t="s">
        <v>51</v>
      </c>
      <c r="DQ28" s="25">
        <v>0</v>
      </c>
      <c r="DR28" s="25">
        <v>0</v>
      </c>
      <c r="DS28" s="25"/>
      <c r="DT28" s="25">
        <v>744</v>
      </c>
      <c r="DU28" s="12">
        <f t="shared" ref="DU28:DU77" si="339">(DT28/$DP$4)*100</f>
        <v>100</v>
      </c>
      <c r="DV28" s="25">
        <v>0</v>
      </c>
      <c r="DW28" s="12">
        <f t="shared" ref="DW28:DW77" si="340">(DV28/$DP$4)*100</f>
        <v>0</v>
      </c>
      <c r="DX28" s="12"/>
      <c r="DY28" s="12"/>
      <c r="DZ28" s="25">
        <v>0</v>
      </c>
      <c r="EA28" s="12">
        <f t="shared" si="302"/>
        <v>0</v>
      </c>
      <c r="EB28" s="12">
        <f t="shared" ref="EB28:EB31" si="341">((DQ28-DZ28)/$DP$4)*100</f>
        <v>0</v>
      </c>
      <c r="EC28" s="27">
        <f t="shared" ref="EC28:EC31" si="342">IF((AND(DR28=0,DT28=0)),0,(DT28+DZ28)/(DR28+DT28)*100)</f>
        <v>100</v>
      </c>
      <c r="ED28" s="12">
        <f>(EF28/($DP$4*EG28))*100</f>
        <v>0</v>
      </c>
      <c r="EE28" s="25"/>
      <c r="EF28" s="25">
        <v>0</v>
      </c>
      <c r="EG28" s="25">
        <v>50</v>
      </c>
      <c r="EI28" s="70"/>
      <c r="EJ28" s="73" t="s">
        <v>51</v>
      </c>
      <c r="EK28" s="24">
        <v>0</v>
      </c>
      <c r="EL28" s="29">
        <v>0</v>
      </c>
      <c r="EM28" s="29"/>
      <c r="EN28" s="25">
        <v>744</v>
      </c>
      <c r="EO28" s="12">
        <f t="shared" ref="EO28:EO77" si="343">(EN28/$EJ$4)*100</f>
        <v>110.71428571428572</v>
      </c>
      <c r="EP28" s="29">
        <v>0</v>
      </c>
      <c r="EQ28" s="12">
        <f t="shared" ref="EQ28:EQ77" si="344">(EP28/$EJ$4)*100</f>
        <v>0</v>
      </c>
      <c r="ER28" s="12"/>
      <c r="ES28" s="12"/>
      <c r="ET28" s="25">
        <v>0</v>
      </c>
      <c r="EU28" s="12">
        <f t="shared" si="306"/>
        <v>0</v>
      </c>
      <c r="EV28" s="12">
        <f t="shared" ref="EV28:EV31" si="345">((EK28-ET28)/$EJ$4)*100</f>
        <v>0</v>
      </c>
      <c r="EW28" s="27">
        <f t="shared" ref="EW28:EW31" si="346">IF((AND(EL28=0,EN28=0)),0,(EN28+ET28)/(EL28+EN28)*100)</f>
        <v>100</v>
      </c>
      <c r="EX28" s="12">
        <f>(EZ28/($EJ$4*FA28))*100</f>
        <v>0</v>
      </c>
      <c r="EY28" s="25"/>
      <c r="EZ28" s="25">
        <v>0</v>
      </c>
      <c r="FA28" s="25">
        <v>50</v>
      </c>
      <c r="FC28" s="70"/>
      <c r="FD28" s="73" t="s">
        <v>51</v>
      </c>
      <c r="FE28" s="25">
        <v>0</v>
      </c>
      <c r="FF28" s="25">
        <v>0</v>
      </c>
      <c r="FG28" s="25"/>
      <c r="FH28" s="25">
        <v>744</v>
      </c>
      <c r="FI28" s="12">
        <f t="shared" ref="FI28" si="347">(FH28/$FD$4)*100</f>
        <v>100</v>
      </c>
      <c r="FJ28" s="25">
        <v>0</v>
      </c>
      <c r="FK28" s="12">
        <f t="shared" ref="FK28" si="348">(FJ28/$FD$4)*100</f>
        <v>0</v>
      </c>
      <c r="FL28" s="12"/>
      <c r="FM28" s="12"/>
      <c r="FN28" s="25">
        <v>0</v>
      </c>
      <c r="FO28" s="12">
        <f t="shared" si="310"/>
        <v>0</v>
      </c>
      <c r="FP28" s="12">
        <f t="shared" ref="FP28" si="349">((FE28-FN28)/$FD$4)*100</f>
        <v>0</v>
      </c>
      <c r="FQ28" s="27">
        <f t="shared" si="126"/>
        <v>100</v>
      </c>
      <c r="FR28" s="12">
        <f>(FT28/($FD$4*FU28))*100</f>
        <v>0</v>
      </c>
      <c r="FS28" s="25"/>
      <c r="FT28" s="25">
        <v>0</v>
      </c>
      <c r="FU28" s="25">
        <v>50</v>
      </c>
      <c r="FW28" s="70"/>
      <c r="FX28" s="73" t="s">
        <v>51</v>
      </c>
      <c r="FY28" s="25">
        <v>0</v>
      </c>
      <c r="FZ28" s="25">
        <v>0</v>
      </c>
      <c r="GA28" s="25"/>
      <c r="GB28" s="25">
        <v>720</v>
      </c>
      <c r="GC28" s="12">
        <f t="shared" ref="GC28:GC50" si="350">(GB28/$FX$4)*100</f>
        <v>100</v>
      </c>
      <c r="GD28" s="25">
        <v>0</v>
      </c>
      <c r="GE28" s="12">
        <f t="shared" ref="GE28:GE50" si="351">(GD28/$FX$4)*100</f>
        <v>0</v>
      </c>
      <c r="GF28" s="12"/>
      <c r="GG28" s="12"/>
      <c r="GH28" s="25">
        <v>0</v>
      </c>
      <c r="GI28" s="12">
        <f t="shared" si="313"/>
        <v>0</v>
      </c>
      <c r="GJ28" s="12">
        <f t="shared" ref="GJ28:GJ35" si="352">((FY28-GH28)/$FX$4)*100</f>
        <v>0</v>
      </c>
      <c r="GK28" s="27">
        <f t="shared" ref="GK28:GK35" si="353">IF((AND(FZ28=0,GB28=0)),0,(GB28+GH28)/(FZ28+GB28)*100)</f>
        <v>100</v>
      </c>
      <c r="GL28" s="12">
        <f t="shared" si="315"/>
        <v>0</v>
      </c>
      <c r="GM28" s="25"/>
      <c r="GN28" s="25">
        <v>0</v>
      </c>
      <c r="GO28" s="25">
        <v>50</v>
      </c>
      <c r="GQ28" s="70"/>
      <c r="GR28" s="73" t="s">
        <v>51</v>
      </c>
      <c r="GS28" s="25">
        <v>540.5</v>
      </c>
      <c r="GT28" s="25">
        <v>249.6</v>
      </c>
      <c r="GU28" s="25"/>
      <c r="GV28" s="25">
        <v>186.4</v>
      </c>
      <c r="GW28" s="12">
        <f t="shared" si="277"/>
        <v>25.053763440860216</v>
      </c>
      <c r="GX28" s="25">
        <v>0</v>
      </c>
      <c r="GY28" s="25">
        <f t="shared" si="277"/>
        <v>0</v>
      </c>
      <c r="GZ28" s="25"/>
      <c r="HA28" s="25"/>
      <c r="HB28" s="25">
        <v>0</v>
      </c>
      <c r="HC28" s="12">
        <f t="shared" si="316"/>
        <v>72.647849462365585</v>
      </c>
      <c r="HD28" s="12">
        <f t="shared" si="317"/>
        <v>72.647849462365585</v>
      </c>
      <c r="HE28" s="27">
        <f t="shared" si="318"/>
        <v>42.752293577981654</v>
      </c>
      <c r="HF28" s="12">
        <f>(HH28/($GR$4*HI28))*100</f>
        <v>20.091397849462368</v>
      </c>
      <c r="HG28" s="25"/>
      <c r="HH28" s="28">
        <v>7474</v>
      </c>
      <c r="HI28" s="25">
        <v>50</v>
      </c>
      <c r="HK28" s="70"/>
      <c r="HL28" s="73" t="s">
        <v>51</v>
      </c>
      <c r="HM28" s="108">
        <v>719.3</v>
      </c>
      <c r="HN28" s="108">
        <v>457.4</v>
      </c>
      <c r="HO28" s="108">
        <v>261.89999999999998</v>
      </c>
      <c r="HP28" s="108">
        <v>0.7</v>
      </c>
      <c r="HQ28" s="12">
        <f>(HP28/$HL$4)*100</f>
        <v>9.7222222222222224E-2</v>
      </c>
      <c r="HR28" s="108">
        <v>0</v>
      </c>
      <c r="HS28" s="12">
        <f>(HR28/$HL$4)*100</f>
        <v>0</v>
      </c>
      <c r="HT28" s="108">
        <v>0</v>
      </c>
      <c r="HU28" s="12">
        <f>(HT28/$HL$4)*100</f>
        <v>0</v>
      </c>
      <c r="HV28" s="25">
        <v>0</v>
      </c>
      <c r="HW28" s="12">
        <f>(HM28/$HL$4)*100</f>
        <v>99.902777777777771</v>
      </c>
      <c r="HX28" s="12">
        <f t="shared" si="324"/>
        <v>99.902777777777771</v>
      </c>
      <c r="HY28" s="27">
        <f t="shared" si="325"/>
        <v>0.15280506439642</v>
      </c>
      <c r="HZ28" s="12">
        <f>(IB28/($HL$4*IC28))*100</f>
        <v>43.916666666666664</v>
      </c>
      <c r="IA28" s="25"/>
      <c r="IB28" s="112">
        <v>15810</v>
      </c>
      <c r="IC28" s="25">
        <v>50</v>
      </c>
    </row>
    <row r="29" spans="1:237" ht="13.8" x14ac:dyDescent="0.3">
      <c r="A29" s="25"/>
      <c r="B29" s="73" t="s">
        <v>52</v>
      </c>
      <c r="C29" s="12">
        <f>[1]DISP_JUL!$C$83</f>
        <v>0</v>
      </c>
      <c r="D29" s="12">
        <f>[1]DISP_JUL!$D$83</f>
        <v>0</v>
      </c>
      <c r="E29" s="12">
        <f>[1]DISP_JUL!$E$83</f>
        <v>0</v>
      </c>
      <c r="F29" s="12">
        <f>[1]DISP_JUL!$F$83</f>
        <v>0</v>
      </c>
      <c r="G29" s="12">
        <f t="shared" si="278"/>
        <v>0</v>
      </c>
      <c r="H29" s="12">
        <f>[1]DISP_JUL!$G$83</f>
        <v>744</v>
      </c>
      <c r="I29" s="12">
        <f t="shared" si="279"/>
        <v>100</v>
      </c>
      <c r="J29" s="12">
        <f>[1]DISP_JUL!$H$83</f>
        <v>0</v>
      </c>
      <c r="K29" s="12">
        <f t="shared" si="280"/>
        <v>0</v>
      </c>
      <c r="L29" s="25"/>
      <c r="M29" s="12">
        <f t="shared" ref="M29" si="354">(C29/$B$4)*100</f>
        <v>0</v>
      </c>
      <c r="N29" s="12">
        <f t="shared" si="233"/>
        <v>0</v>
      </c>
      <c r="O29" s="12">
        <f t="shared" si="99"/>
        <v>0</v>
      </c>
      <c r="P29" s="12" t="e">
        <f t="shared" si="282"/>
        <v>#DIV/0!</v>
      </c>
      <c r="Q29" s="113">
        <f>[1]DISP_JUL!$M$83</f>
        <v>0</v>
      </c>
      <c r="R29" s="113">
        <f>[1]DISP_JUL!$O$83</f>
        <v>0</v>
      </c>
      <c r="T29" s="25"/>
      <c r="U29" s="73" t="s">
        <v>52</v>
      </c>
      <c r="V29" s="12">
        <f t="shared" si="283"/>
        <v>0</v>
      </c>
      <c r="W29" s="25">
        <v>0</v>
      </c>
      <c r="X29" s="25">
        <v>0</v>
      </c>
      <c r="Y29" s="25">
        <v>0</v>
      </c>
      <c r="Z29" s="25">
        <f t="shared" si="100"/>
        <v>0</v>
      </c>
      <c r="AA29" s="25">
        <v>744</v>
      </c>
      <c r="AB29" s="25">
        <f t="shared" si="101"/>
        <v>100</v>
      </c>
      <c r="AC29" s="25">
        <v>0</v>
      </c>
      <c r="AD29" s="12">
        <f t="shared" si="284"/>
        <v>0</v>
      </c>
      <c r="AE29" s="25">
        <v>0</v>
      </c>
      <c r="AF29" s="12">
        <f t="shared" si="285"/>
        <v>0</v>
      </c>
      <c r="AG29" s="25">
        <f t="shared" si="102"/>
        <v>0</v>
      </c>
      <c r="AH29" s="26">
        <f t="shared" si="103"/>
        <v>0</v>
      </c>
      <c r="AI29" s="12">
        <f t="shared" si="286"/>
        <v>0</v>
      </c>
      <c r="AJ29" s="25">
        <v>0</v>
      </c>
      <c r="AK29" s="25">
        <v>50</v>
      </c>
      <c r="AM29" s="25"/>
      <c r="AN29" s="73" t="s">
        <v>52</v>
      </c>
      <c r="AO29" s="25">
        <v>0</v>
      </c>
      <c r="AP29" s="25">
        <v>0</v>
      </c>
      <c r="AQ29" s="25">
        <v>0</v>
      </c>
      <c r="AR29" s="25">
        <v>0</v>
      </c>
      <c r="AS29" s="25">
        <f t="shared" si="104"/>
        <v>0</v>
      </c>
      <c r="AT29" s="25">
        <v>720</v>
      </c>
      <c r="AU29" s="25">
        <f t="shared" si="105"/>
        <v>100</v>
      </c>
      <c r="AV29" s="25">
        <v>0</v>
      </c>
      <c r="AW29" s="12">
        <f t="shared" si="287"/>
        <v>0</v>
      </c>
      <c r="AX29" s="25">
        <v>0</v>
      </c>
      <c r="AY29" s="12">
        <f t="shared" si="288"/>
        <v>0</v>
      </c>
      <c r="AZ29" s="25">
        <f t="shared" si="106"/>
        <v>0</v>
      </c>
      <c r="BA29" s="26">
        <f t="shared" si="107"/>
        <v>0</v>
      </c>
      <c r="BB29" s="12">
        <f t="shared" si="331"/>
        <v>0</v>
      </c>
      <c r="BC29" s="25"/>
      <c r="BD29" s="25">
        <v>0</v>
      </c>
      <c r="BE29" s="25">
        <v>50</v>
      </c>
      <c r="BG29" s="25"/>
      <c r="BH29" s="73" t="s">
        <v>52</v>
      </c>
      <c r="BI29" s="25">
        <v>0</v>
      </c>
      <c r="BJ29" s="25">
        <v>0</v>
      </c>
      <c r="BK29" s="25">
        <v>0</v>
      </c>
      <c r="BL29" s="25">
        <v>0</v>
      </c>
      <c r="BM29" s="26">
        <f t="shared" si="109"/>
        <v>0</v>
      </c>
      <c r="BN29" s="25">
        <v>744</v>
      </c>
      <c r="BO29" s="25">
        <f t="shared" si="110"/>
        <v>100</v>
      </c>
      <c r="BP29" s="25">
        <v>0</v>
      </c>
      <c r="BQ29" s="12">
        <f t="shared" si="290"/>
        <v>0</v>
      </c>
      <c r="BR29" s="25">
        <v>0</v>
      </c>
      <c r="BS29" s="12">
        <f t="shared" si="291"/>
        <v>0</v>
      </c>
      <c r="BT29" s="12">
        <f t="shared" si="111"/>
        <v>0</v>
      </c>
      <c r="BU29" s="12">
        <f t="shared" si="112"/>
        <v>0</v>
      </c>
      <c r="BV29" s="12">
        <f t="shared" si="292"/>
        <v>8.0645161290322578E-3</v>
      </c>
      <c r="BW29" s="25"/>
      <c r="BX29" s="25">
        <v>3</v>
      </c>
      <c r="BY29" s="25">
        <v>50</v>
      </c>
      <c r="CA29" s="25"/>
      <c r="CB29" s="73" t="s">
        <v>52</v>
      </c>
      <c r="CC29" s="25">
        <v>0</v>
      </c>
      <c r="CD29" s="25">
        <v>0</v>
      </c>
      <c r="CE29" s="25">
        <v>0</v>
      </c>
      <c r="CF29" s="25">
        <v>0</v>
      </c>
      <c r="CG29" s="12">
        <f t="shared" si="332"/>
        <v>0</v>
      </c>
      <c r="CH29" s="25">
        <v>720</v>
      </c>
      <c r="CI29" s="12">
        <f t="shared" si="333"/>
        <v>100</v>
      </c>
      <c r="CJ29" s="12">
        <v>0</v>
      </c>
      <c r="CK29" s="12">
        <f t="shared" si="294"/>
        <v>0</v>
      </c>
      <c r="CL29" s="25">
        <v>0</v>
      </c>
      <c r="CM29" s="12">
        <f t="shared" si="295"/>
        <v>0</v>
      </c>
      <c r="CN29" s="12">
        <f t="shared" si="115"/>
        <v>0</v>
      </c>
      <c r="CO29" s="27">
        <f t="shared" si="334"/>
        <v>0</v>
      </c>
      <c r="CP29" s="12">
        <f t="shared" si="297"/>
        <v>0</v>
      </c>
      <c r="CQ29" s="25"/>
      <c r="CR29" s="25">
        <v>0</v>
      </c>
      <c r="CS29" s="25">
        <v>50</v>
      </c>
      <c r="CU29" s="25"/>
      <c r="CV29" s="73" t="s">
        <v>52</v>
      </c>
      <c r="CW29" s="25">
        <v>115</v>
      </c>
      <c r="CX29" s="25">
        <v>22.3</v>
      </c>
      <c r="CY29" s="25"/>
      <c r="CZ29" s="25">
        <v>12.5</v>
      </c>
      <c r="DA29" s="12">
        <f t="shared" si="335"/>
        <v>1.6801075268817203</v>
      </c>
      <c r="DB29" s="25">
        <v>616.5</v>
      </c>
      <c r="DC29" s="12">
        <f t="shared" si="336"/>
        <v>82.862903225806448</v>
      </c>
      <c r="DD29" s="12"/>
      <c r="DE29" s="12"/>
      <c r="DF29" s="25">
        <v>0</v>
      </c>
      <c r="DG29" s="12">
        <f t="shared" si="298"/>
        <v>15.456989247311828</v>
      </c>
      <c r="DH29" s="12">
        <f t="shared" si="337"/>
        <v>15.456989247311828</v>
      </c>
      <c r="DI29" s="27">
        <f t="shared" si="338"/>
        <v>35.919540229885058</v>
      </c>
      <c r="DJ29" s="12">
        <f t="shared" si="299"/>
        <v>1.803763440860215</v>
      </c>
      <c r="DK29" s="25"/>
      <c r="DL29" s="25">
        <v>671</v>
      </c>
      <c r="DM29" s="25">
        <v>50</v>
      </c>
      <c r="DO29" s="25"/>
      <c r="DP29" s="73" t="s">
        <v>52</v>
      </c>
      <c r="DQ29" s="25">
        <v>12.200000000000045</v>
      </c>
      <c r="DR29" s="25">
        <v>12.200000000000045</v>
      </c>
      <c r="DS29" s="25"/>
      <c r="DT29" s="25">
        <v>731.8</v>
      </c>
      <c r="DU29" s="12">
        <f t="shared" si="339"/>
        <v>98.36021505376344</v>
      </c>
      <c r="DV29" s="25">
        <v>0</v>
      </c>
      <c r="DW29" s="12">
        <f t="shared" si="340"/>
        <v>0</v>
      </c>
      <c r="DX29" s="12"/>
      <c r="DY29" s="12"/>
      <c r="DZ29" s="25">
        <v>0</v>
      </c>
      <c r="EA29" s="12">
        <f t="shared" si="302"/>
        <v>1.6397849462365652</v>
      </c>
      <c r="EB29" s="12">
        <f t="shared" si="341"/>
        <v>1.6397849462365652</v>
      </c>
      <c r="EC29" s="27">
        <f t="shared" si="342"/>
        <v>98.36021505376344</v>
      </c>
      <c r="ED29" s="12">
        <f t="shared" si="305"/>
        <v>1.8252688172043012</v>
      </c>
      <c r="EE29" s="25"/>
      <c r="EF29" s="25">
        <v>679</v>
      </c>
      <c r="EG29" s="25">
        <v>50</v>
      </c>
      <c r="EI29" s="25"/>
      <c r="EJ29" s="73" t="s">
        <v>52</v>
      </c>
      <c r="EK29" s="24">
        <v>0</v>
      </c>
      <c r="EL29" s="29">
        <v>0</v>
      </c>
      <c r="EM29" s="29"/>
      <c r="EN29" s="25">
        <v>744</v>
      </c>
      <c r="EO29" s="12">
        <f t="shared" si="343"/>
        <v>110.71428571428572</v>
      </c>
      <c r="EP29" s="29">
        <v>0</v>
      </c>
      <c r="EQ29" s="12">
        <f t="shared" si="344"/>
        <v>0</v>
      </c>
      <c r="ER29" s="12"/>
      <c r="ES29" s="12"/>
      <c r="ET29" s="25">
        <v>0</v>
      </c>
      <c r="EU29" s="12">
        <f t="shared" si="306"/>
        <v>0</v>
      </c>
      <c r="EV29" s="12">
        <f t="shared" si="345"/>
        <v>0</v>
      </c>
      <c r="EW29" s="27">
        <f t="shared" si="346"/>
        <v>100</v>
      </c>
      <c r="EX29" s="12">
        <f t="shared" si="308"/>
        <v>0</v>
      </c>
      <c r="EY29" s="25"/>
      <c r="EZ29" s="25">
        <v>0</v>
      </c>
      <c r="FA29" s="25">
        <v>50</v>
      </c>
      <c r="FC29" s="25"/>
      <c r="FD29" s="73" t="s">
        <v>52</v>
      </c>
      <c r="FE29" s="25">
        <v>0</v>
      </c>
      <c r="FF29" s="25">
        <v>0</v>
      </c>
      <c r="FG29" s="25"/>
      <c r="FH29" s="25">
        <v>744</v>
      </c>
      <c r="FI29" s="12">
        <f>(FH29/$FD$4)*100</f>
        <v>100</v>
      </c>
      <c r="FJ29" s="25">
        <v>0</v>
      </c>
      <c r="FK29" s="12">
        <f>(FJ29/$FD$4)*100</f>
        <v>0</v>
      </c>
      <c r="FL29" s="12"/>
      <c r="FM29" s="12"/>
      <c r="FN29" s="25">
        <v>0</v>
      </c>
      <c r="FO29" s="12">
        <f t="shared" si="310"/>
        <v>0</v>
      </c>
      <c r="FP29" s="12">
        <f>((FE29-FN29)/$FD$4)*100</f>
        <v>0</v>
      </c>
      <c r="FQ29" s="27">
        <f t="shared" si="126"/>
        <v>100</v>
      </c>
      <c r="FR29" s="12">
        <f t="shared" si="312"/>
        <v>0</v>
      </c>
      <c r="FS29" s="25"/>
      <c r="FT29" s="25">
        <v>0</v>
      </c>
      <c r="FU29" s="25">
        <v>50</v>
      </c>
      <c r="FW29" s="25"/>
      <c r="FX29" s="73" t="s">
        <v>52</v>
      </c>
      <c r="FY29" s="25">
        <v>0</v>
      </c>
      <c r="FZ29" s="25">
        <v>0</v>
      </c>
      <c r="GA29" s="25"/>
      <c r="GB29" s="25">
        <v>720</v>
      </c>
      <c r="GC29" s="12">
        <f t="shared" si="350"/>
        <v>100</v>
      </c>
      <c r="GD29" s="25">
        <v>0</v>
      </c>
      <c r="GE29" s="12">
        <f t="shared" si="351"/>
        <v>0</v>
      </c>
      <c r="GF29" s="12"/>
      <c r="GG29" s="12"/>
      <c r="GH29" s="25">
        <v>0</v>
      </c>
      <c r="GI29" s="12">
        <f t="shared" si="313"/>
        <v>0</v>
      </c>
      <c r="GJ29" s="12">
        <f t="shared" si="352"/>
        <v>0</v>
      </c>
      <c r="GK29" s="27">
        <f t="shared" si="353"/>
        <v>100</v>
      </c>
      <c r="GL29" s="12">
        <f t="shared" si="315"/>
        <v>0</v>
      </c>
      <c r="GM29" s="25"/>
      <c r="GN29" s="25">
        <v>0</v>
      </c>
      <c r="GO29" s="25">
        <v>50</v>
      </c>
      <c r="GQ29" s="25"/>
      <c r="GR29" s="73" t="s">
        <v>52</v>
      </c>
      <c r="GS29" s="25">
        <v>541.9</v>
      </c>
      <c r="GT29" s="25">
        <v>263.10000000000002</v>
      </c>
      <c r="GU29" s="25"/>
      <c r="GV29" s="25">
        <v>185</v>
      </c>
      <c r="GW29" s="12">
        <f t="shared" si="277"/>
        <v>24.865591397849464</v>
      </c>
      <c r="GX29" s="25">
        <v>0</v>
      </c>
      <c r="GY29" s="25">
        <f t="shared" si="277"/>
        <v>0</v>
      </c>
      <c r="GZ29" s="25"/>
      <c r="HA29" s="25"/>
      <c r="HB29" s="25">
        <v>0</v>
      </c>
      <c r="HC29" s="12">
        <f t="shared" si="316"/>
        <v>72.836021505376337</v>
      </c>
      <c r="HD29" s="12">
        <f t="shared" si="317"/>
        <v>72.836021505376337</v>
      </c>
      <c r="HE29" s="27">
        <f t="shared" si="318"/>
        <v>41.285427359964295</v>
      </c>
      <c r="HF29" s="12">
        <f t="shared" si="319"/>
        <v>21.00537634408602</v>
      </c>
      <c r="HG29" s="25"/>
      <c r="HH29" s="28">
        <v>7814</v>
      </c>
      <c r="HI29" s="25">
        <v>50</v>
      </c>
      <c r="HK29" s="25"/>
      <c r="HL29" s="73" t="s">
        <v>52</v>
      </c>
      <c r="HM29" s="108">
        <v>717.3</v>
      </c>
      <c r="HN29" s="108">
        <v>401.5</v>
      </c>
      <c r="HO29" s="108">
        <v>315.8</v>
      </c>
      <c r="HP29" s="108">
        <v>0</v>
      </c>
      <c r="HQ29" s="12">
        <f t="shared" si="320"/>
        <v>0</v>
      </c>
      <c r="HR29" s="108">
        <v>0</v>
      </c>
      <c r="HS29" s="12">
        <f t="shared" ref="HS29:HS31" si="355">(HR29/$HL$4)*100</f>
        <v>0</v>
      </c>
      <c r="HT29" s="108">
        <v>2.7</v>
      </c>
      <c r="HU29" s="12">
        <f t="shared" ref="HU29:HU31" si="356">(HT29/$HL$4)*100</f>
        <v>0.37500000000000006</v>
      </c>
      <c r="HV29" s="25">
        <v>0</v>
      </c>
      <c r="HW29" s="12">
        <f t="shared" ref="HW29:HW31" si="357">(HM29/$HL$4)*100</f>
        <v>99.625</v>
      </c>
      <c r="HX29" s="12">
        <f t="shared" si="324"/>
        <v>99.625</v>
      </c>
      <c r="HY29" s="27">
        <f t="shared" si="325"/>
        <v>0</v>
      </c>
      <c r="HZ29" s="12">
        <f t="shared" ref="HZ29:HZ31" si="358">(IB29/($HL$4*IC29))*100</f>
        <v>37.81388888888889</v>
      </c>
      <c r="IA29" s="25"/>
      <c r="IB29" s="112">
        <v>13613</v>
      </c>
      <c r="IC29" s="25">
        <v>50</v>
      </c>
    </row>
    <row r="30" spans="1:237" ht="13.8" x14ac:dyDescent="0.3">
      <c r="A30" s="25"/>
      <c r="B30" s="73" t="s">
        <v>53</v>
      </c>
      <c r="C30" s="12">
        <f>[1]DISP_JUL!$C$85</f>
        <v>686</v>
      </c>
      <c r="D30" s="12">
        <f>[1]DISP_JUL!$D$85</f>
        <v>520</v>
      </c>
      <c r="E30" s="12">
        <f>[1]DISP_JUL!$E$85</f>
        <v>166</v>
      </c>
      <c r="F30" s="12">
        <f>[1]DISP_JUL!$F$85</f>
        <v>12</v>
      </c>
      <c r="G30" s="12">
        <f t="shared" si="278"/>
        <v>1.6129032258064515</v>
      </c>
      <c r="H30" s="12">
        <f>[1]DISP_JUL!$G$85</f>
        <v>0</v>
      </c>
      <c r="I30" s="12">
        <f t="shared" si="279"/>
        <v>0</v>
      </c>
      <c r="J30" s="12">
        <f>[1]DISP_JUL!$H$85</f>
        <v>46</v>
      </c>
      <c r="K30" s="12">
        <f t="shared" si="280"/>
        <v>6.182795698924731</v>
      </c>
      <c r="L30" s="25"/>
      <c r="M30" s="12">
        <f>(C30/$B$4)*100</f>
        <v>92.204301075268816</v>
      </c>
      <c r="N30" s="12">
        <f t="shared" si="233"/>
        <v>92.204301075268816</v>
      </c>
      <c r="O30" s="12">
        <f t="shared" si="99"/>
        <v>2.2556390977443606</v>
      </c>
      <c r="P30" s="12">
        <f t="shared" si="282"/>
        <v>69.892473118279568</v>
      </c>
      <c r="Q30" s="113">
        <f>[1]DISP_JUL!$M$85</f>
        <v>18326</v>
      </c>
      <c r="R30" s="113">
        <f>[1]DISP_JUL!$O$85</f>
        <v>35.242307692307698</v>
      </c>
      <c r="T30" s="25"/>
      <c r="U30" s="73" t="s">
        <v>53</v>
      </c>
      <c r="V30" s="12">
        <f t="shared" si="283"/>
        <v>0</v>
      </c>
      <c r="W30" s="25">
        <v>0</v>
      </c>
      <c r="X30" s="25">
        <v>0</v>
      </c>
      <c r="Y30" s="25">
        <v>0</v>
      </c>
      <c r="Z30" s="25">
        <f t="shared" si="100"/>
        <v>0</v>
      </c>
      <c r="AA30" s="25">
        <v>744</v>
      </c>
      <c r="AB30" s="25">
        <f t="shared" si="101"/>
        <v>100</v>
      </c>
      <c r="AC30" s="25">
        <v>0</v>
      </c>
      <c r="AD30" s="12">
        <f t="shared" si="284"/>
        <v>0</v>
      </c>
      <c r="AE30" s="25">
        <v>0</v>
      </c>
      <c r="AF30" s="12">
        <f t="shared" si="285"/>
        <v>0</v>
      </c>
      <c r="AG30" s="25">
        <f t="shared" si="102"/>
        <v>0</v>
      </c>
      <c r="AH30" s="26">
        <f t="shared" si="103"/>
        <v>0</v>
      </c>
      <c r="AI30" s="12">
        <f t="shared" si="286"/>
        <v>0</v>
      </c>
      <c r="AJ30" s="25">
        <v>0</v>
      </c>
      <c r="AK30" s="25">
        <v>50</v>
      </c>
      <c r="AM30" s="25"/>
      <c r="AN30" s="73" t="s">
        <v>53</v>
      </c>
      <c r="AO30" s="25">
        <v>0</v>
      </c>
      <c r="AP30" s="25">
        <v>0</v>
      </c>
      <c r="AQ30" s="25">
        <v>0</v>
      </c>
      <c r="AR30" s="25">
        <v>0</v>
      </c>
      <c r="AS30" s="25">
        <f t="shared" si="104"/>
        <v>0</v>
      </c>
      <c r="AT30" s="25">
        <v>720</v>
      </c>
      <c r="AU30" s="25">
        <f t="shared" si="105"/>
        <v>100</v>
      </c>
      <c r="AV30" s="25">
        <v>0</v>
      </c>
      <c r="AW30" s="12">
        <f t="shared" si="287"/>
        <v>0</v>
      </c>
      <c r="AX30" s="25">
        <v>0</v>
      </c>
      <c r="AY30" s="12">
        <f t="shared" si="288"/>
        <v>0</v>
      </c>
      <c r="AZ30" s="25">
        <f t="shared" si="106"/>
        <v>0</v>
      </c>
      <c r="BA30" s="26">
        <f t="shared" si="107"/>
        <v>0</v>
      </c>
      <c r="BB30" s="12">
        <f t="shared" si="331"/>
        <v>0</v>
      </c>
      <c r="BC30" s="25"/>
      <c r="BD30" s="25">
        <v>0</v>
      </c>
      <c r="BE30" s="25">
        <v>50</v>
      </c>
      <c r="BG30" s="25"/>
      <c r="BH30" s="73" t="s">
        <v>53</v>
      </c>
      <c r="BI30" s="25">
        <v>4</v>
      </c>
      <c r="BJ30" s="25">
        <v>0</v>
      </c>
      <c r="BK30" s="25">
        <v>4</v>
      </c>
      <c r="BL30" s="25">
        <v>0</v>
      </c>
      <c r="BM30" s="26">
        <f t="shared" si="109"/>
        <v>0</v>
      </c>
      <c r="BN30" s="25">
        <v>740</v>
      </c>
      <c r="BO30" s="12">
        <f t="shared" si="110"/>
        <v>99.462365591397855</v>
      </c>
      <c r="BP30" s="25">
        <v>0</v>
      </c>
      <c r="BQ30" s="12">
        <f t="shared" si="290"/>
        <v>0</v>
      </c>
      <c r="BR30" s="25">
        <v>0</v>
      </c>
      <c r="BS30" s="12">
        <f t="shared" si="291"/>
        <v>0.53763440860215062</v>
      </c>
      <c r="BT30" s="12">
        <f t="shared" si="111"/>
        <v>0.53763440860215062</v>
      </c>
      <c r="BU30" s="12">
        <f t="shared" si="112"/>
        <v>0</v>
      </c>
      <c r="BV30" s="12">
        <f t="shared" si="292"/>
        <v>0</v>
      </c>
      <c r="BW30" s="25"/>
      <c r="BX30" s="25">
        <v>0</v>
      </c>
      <c r="BY30" s="25">
        <v>50</v>
      </c>
      <c r="CA30" s="25"/>
      <c r="CB30" s="73" t="s">
        <v>53</v>
      </c>
      <c r="CC30" s="25">
        <v>0</v>
      </c>
      <c r="CD30" s="25">
        <v>0</v>
      </c>
      <c r="CE30" s="25">
        <v>0</v>
      </c>
      <c r="CF30" s="25">
        <v>0</v>
      </c>
      <c r="CG30" s="12">
        <f t="shared" si="332"/>
        <v>0</v>
      </c>
      <c r="CH30" s="25">
        <v>720</v>
      </c>
      <c r="CI30" s="12">
        <f t="shared" si="333"/>
        <v>100</v>
      </c>
      <c r="CJ30" s="12">
        <v>0</v>
      </c>
      <c r="CK30" s="12">
        <f t="shared" si="294"/>
        <v>0</v>
      </c>
      <c r="CL30" s="25">
        <v>0</v>
      </c>
      <c r="CM30" s="12">
        <f t="shared" si="295"/>
        <v>0</v>
      </c>
      <c r="CN30" s="12">
        <f t="shared" si="115"/>
        <v>0</v>
      </c>
      <c r="CO30" s="27">
        <f t="shared" si="334"/>
        <v>0</v>
      </c>
      <c r="CP30" s="12">
        <f t="shared" si="297"/>
        <v>0</v>
      </c>
      <c r="CQ30" s="25"/>
      <c r="CR30" s="25">
        <v>0</v>
      </c>
      <c r="CS30" s="25">
        <v>50</v>
      </c>
      <c r="CU30" s="25"/>
      <c r="CV30" s="73" t="s">
        <v>53</v>
      </c>
      <c r="CW30" s="25">
        <v>0</v>
      </c>
      <c r="CX30" s="25">
        <v>0</v>
      </c>
      <c r="CY30" s="25"/>
      <c r="CZ30" s="25">
        <v>0</v>
      </c>
      <c r="DA30" s="12">
        <f t="shared" si="335"/>
        <v>0</v>
      </c>
      <c r="DB30" s="25">
        <v>744</v>
      </c>
      <c r="DC30" s="12">
        <f t="shared" si="336"/>
        <v>100</v>
      </c>
      <c r="DD30" s="12"/>
      <c r="DE30" s="12"/>
      <c r="DF30" s="25">
        <v>0</v>
      </c>
      <c r="DG30" s="12">
        <f t="shared" si="298"/>
        <v>0</v>
      </c>
      <c r="DH30" s="12">
        <f t="shared" si="337"/>
        <v>0</v>
      </c>
      <c r="DI30" s="27">
        <f t="shared" si="338"/>
        <v>0</v>
      </c>
      <c r="DJ30" s="12">
        <f t="shared" si="299"/>
        <v>0</v>
      </c>
      <c r="DK30" s="25"/>
      <c r="DL30" s="25">
        <v>0</v>
      </c>
      <c r="DM30" s="25">
        <v>50</v>
      </c>
      <c r="DO30" s="25"/>
      <c r="DP30" s="73" t="s">
        <v>53</v>
      </c>
      <c r="DQ30" s="25">
        <v>0</v>
      </c>
      <c r="DR30" s="25">
        <v>0</v>
      </c>
      <c r="DS30" s="25"/>
      <c r="DT30" s="25">
        <v>0</v>
      </c>
      <c r="DU30" s="12">
        <f t="shared" si="339"/>
        <v>0</v>
      </c>
      <c r="DV30" s="25">
        <v>744</v>
      </c>
      <c r="DW30" s="12">
        <f t="shared" si="340"/>
        <v>100</v>
      </c>
      <c r="DX30" s="12"/>
      <c r="DY30" s="12"/>
      <c r="DZ30" s="25">
        <v>0</v>
      </c>
      <c r="EA30" s="12">
        <f t="shared" si="302"/>
        <v>0</v>
      </c>
      <c r="EB30" s="12">
        <f t="shared" si="341"/>
        <v>0</v>
      </c>
      <c r="EC30" s="27">
        <f t="shared" si="342"/>
        <v>0</v>
      </c>
      <c r="ED30" s="12">
        <f t="shared" si="305"/>
        <v>0</v>
      </c>
      <c r="EE30" s="25"/>
      <c r="EF30" s="25">
        <v>0</v>
      </c>
      <c r="EG30" s="25">
        <v>50</v>
      </c>
      <c r="EI30" s="25"/>
      <c r="EJ30" s="73" t="s">
        <v>53</v>
      </c>
      <c r="EK30" s="24">
        <v>0</v>
      </c>
      <c r="EL30" s="29">
        <v>0</v>
      </c>
      <c r="EM30" s="29"/>
      <c r="EN30" s="25">
        <v>0</v>
      </c>
      <c r="EO30" s="12">
        <f t="shared" si="343"/>
        <v>0</v>
      </c>
      <c r="EP30" s="29">
        <v>672</v>
      </c>
      <c r="EQ30" s="12">
        <f t="shared" si="344"/>
        <v>100</v>
      </c>
      <c r="ER30" s="12"/>
      <c r="ES30" s="12"/>
      <c r="ET30" s="25">
        <v>0</v>
      </c>
      <c r="EU30" s="12">
        <f t="shared" si="306"/>
        <v>0</v>
      </c>
      <c r="EV30" s="12">
        <f t="shared" si="345"/>
        <v>0</v>
      </c>
      <c r="EW30" s="27">
        <f t="shared" si="346"/>
        <v>0</v>
      </c>
      <c r="EX30" s="12">
        <f t="shared" si="308"/>
        <v>0</v>
      </c>
      <c r="EY30" s="25"/>
      <c r="EZ30" s="25">
        <v>0</v>
      </c>
      <c r="FA30" s="25">
        <v>50</v>
      </c>
      <c r="FC30" s="25"/>
      <c r="FD30" s="73" t="s">
        <v>53</v>
      </c>
      <c r="FE30" s="25">
        <v>0</v>
      </c>
      <c r="FF30" s="25">
        <v>0</v>
      </c>
      <c r="FG30" s="25"/>
      <c r="FH30" s="25">
        <v>0</v>
      </c>
      <c r="FI30" s="12">
        <f t="shared" ref="FI30:FI77" si="359">(FH30/$FD$4)*100</f>
        <v>0</v>
      </c>
      <c r="FJ30" s="25">
        <v>744</v>
      </c>
      <c r="FK30" s="12">
        <f t="shared" ref="FK30:FK77" si="360">(FJ30/$FD$4)*100</f>
        <v>100</v>
      </c>
      <c r="FL30" s="12"/>
      <c r="FM30" s="12"/>
      <c r="FN30" s="25">
        <v>0</v>
      </c>
      <c r="FO30" s="12">
        <f t="shared" si="310"/>
        <v>0</v>
      </c>
      <c r="FP30" s="12">
        <f t="shared" ref="FP30:FP31" si="361">((FE30-FN30)/$FD$4)*100</f>
        <v>0</v>
      </c>
      <c r="FQ30" s="27">
        <f t="shared" si="126"/>
        <v>0</v>
      </c>
      <c r="FR30" s="12">
        <f t="shared" si="312"/>
        <v>0</v>
      </c>
      <c r="FS30" s="25"/>
      <c r="FT30" s="25">
        <v>0</v>
      </c>
      <c r="FU30" s="25">
        <v>50</v>
      </c>
      <c r="FW30" s="25"/>
      <c r="FX30" s="73" t="s">
        <v>53</v>
      </c>
      <c r="FY30" s="25">
        <v>0</v>
      </c>
      <c r="FZ30" s="25">
        <v>0</v>
      </c>
      <c r="GA30" s="25"/>
      <c r="GB30" s="25">
        <v>0</v>
      </c>
      <c r="GC30" s="12">
        <f t="shared" si="350"/>
        <v>0</v>
      </c>
      <c r="GD30" s="25">
        <v>720</v>
      </c>
      <c r="GE30" s="12">
        <f t="shared" si="351"/>
        <v>100</v>
      </c>
      <c r="GF30" s="12"/>
      <c r="GG30" s="12"/>
      <c r="GH30" s="25">
        <v>0</v>
      </c>
      <c r="GI30" s="12">
        <f t="shared" si="313"/>
        <v>0</v>
      </c>
      <c r="GJ30" s="12">
        <f t="shared" si="352"/>
        <v>0</v>
      </c>
      <c r="GK30" s="27">
        <f t="shared" si="353"/>
        <v>0</v>
      </c>
      <c r="GL30" s="12">
        <f t="shared" si="315"/>
        <v>0</v>
      </c>
      <c r="GM30" s="25"/>
      <c r="GN30" s="25">
        <v>0</v>
      </c>
      <c r="GO30" s="25">
        <v>50</v>
      </c>
      <c r="GQ30" s="25"/>
      <c r="GR30" s="73" t="s">
        <v>53</v>
      </c>
      <c r="GS30" s="25">
        <v>0</v>
      </c>
      <c r="GT30" s="25">
        <v>0</v>
      </c>
      <c r="GU30" s="25"/>
      <c r="GV30" s="25">
        <v>0</v>
      </c>
      <c r="GW30" s="25">
        <f t="shared" si="277"/>
        <v>0</v>
      </c>
      <c r="GX30" s="25">
        <v>744</v>
      </c>
      <c r="GY30" s="25">
        <f t="shared" si="277"/>
        <v>100</v>
      </c>
      <c r="GZ30" s="25"/>
      <c r="HA30" s="25"/>
      <c r="HB30" s="25">
        <v>0</v>
      </c>
      <c r="HC30" s="12">
        <f t="shared" si="316"/>
        <v>0</v>
      </c>
      <c r="HD30" s="12">
        <f t="shared" si="317"/>
        <v>0</v>
      </c>
      <c r="HE30" s="27">
        <f t="shared" si="318"/>
        <v>0</v>
      </c>
      <c r="HF30" s="12">
        <f t="shared" si="319"/>
        <v>0</v>
      </c>
      <c r="HG30" s="25"/>
      <c r="HH30" s="25">
        <v>0</v>
      </c>
      <c r="HI30" s="25">
        <v>50</v>
      </c>
      <c r="HK30" s="25"/>
      <c r="HL30" s="73" t="s">
        <v>53</v>
      </c>
      <c r="HM30" s="108">
        <v>0</v>
      </c>
      <c r="HN30" s="108">
        <v>0</v>
      </c>
      <c r="HO30" s="108">
        <v>0</v>
      </c>
      <c r="HP30" s="108">
        <v>0</v>
      </c>
      <c r="HQ30" s="12">
        <f t="shared" si="320"/>
        <v>0</v>
      </c>
      <c r="HR30" s="108">
        <v>720</v>
      </c>
      <c r="HS30" s="12">
        <f t="shared" si="355"/>
        <v>100</v>
      </c>
      <c r="HT30" s="108">
        <v>0</v>
      </c>
      <c r="HU30" s="12">
        <f t="shared" si="356"/>
        <v>0</v>
      </c>
      <c r="HV30" s="25">
        <v>0</v>
      </c>
      <c r="HW30" s="12">
        <f t="shared" si="357"/>
        <v>0</v>
      </c>
      <c r="HX30" s="12">
        <f t="shared" si="324"/>
        <v>0</v>
      </c>
      <c r="HY30" s="27">
        <f t="shared" si="325"/>
        <v>0</v>
      </c>
      <c r="HZ30" s="12">
        <f t="shared" si="358"/>
        <v>0</v>
      </c>
      <c r="IA30" s="25"/>
      <c r="IB30" s="108">
        <v>0</v>
      </c>
      <c r="IC30" s="25">
        <v>50</v>
      </c>
    </row>
    <row r="31" spans="1:237" ht="13.8" x14ac:dyDescent="0.3">
      <c r="A31" s="25"/>
      <c r="B31" s="73" t="s">
        <v>54</v>
      </c>
      <c r="C31" s="12">
        <f>[1]DISP_JUL!$C$87</f>
        <v>698</v>
      </c>
      <c r="D31" s="12">
        <f>[1]DISP_JUL!$D$87</f>
        <v>548</v>
      </c>
      <c r="E31" s="12">
        <f>[1]DISP_JUL!$E$87</f>
        <v>150</v>
      </c>
      <c r="F31" s="12">
        <f>[1]DISP_JUL!$F$87</f>
        <v>0</v>
      </c>
      <c r="G31" s="12">
        <f t="shared" si="278"/>
        <v>0</v>
      </c>
      <c r="H31" s="12">
        <f>[1]DISP_JUL!$G$87</f>
        <v>0</v>
      </c>
      <c r="I31" s="12">
        <f t="shared" si="279"/>
        <v>0</v>
      </c>
      <c r="J31" s="12">
        <f>[1]DISP_JUL!$H$87</f>
        <v>46</v>
      </c>
      <c r="K31" s="12">
        <f t="shared" si="280"/>
        <v>6.182795698924731</v>
      </c>
      <c r="L31" s="25"/>
      <c r="M31" s="12">
        <f t="shared" ref="M31" si="362">(C31/$B$4)*100</f>
        <v>93.817204301075279</v>
      </c>
      <c r="N31" s="12">
        <f t="shared" si="233"/>
        <v>93.817204301075279</v>
      </c>
      <c r="O31" s="12">
        <f t="shared" si="99"/>
        <v>0</v>
      </c>
      <c r="P31" s="12">
        <f t="shared" si="282"/>
        <v>73.655913978494638</v>
      </c>
      <c r="Q31" s="113">
        <f>[1]DISP_JUL!$M$87</f>
        <v>19558</v>
      </c>
      <c r="R31" s="113">
        <f>[1]DISP_JUL!$O$87</f>
        <v>35.689781021897808</v>
      </c>
      <c r="T31" s="25"/>
      <c r="U31" s="73" t="s">
        <v>54</v>
      </c>
      <c r="V31" s="12">
        <f>$U$4-Y31-AA31-AC31</f>
        <v>593</v>
      </c>
      <c r="W31" s="25">
        <v>363.9</v>
      </c>
      <c r="X31" s="25">
        <v>229.1</v>
      </c>
      <c r="Y31" s="25">
        <v>32.1</v>
      </c>
      <c r="Z31" s="12">
        <f t="shared" si="100"/>
        <v>4.314516129032258</v>
      </c>
      <c r="AA31" s="25">
        <v>105.6</v>
      </c>
      <c r="AB31" s="12">
        <f t="shared" si="101"/>
        <v>14.193548387096774</v>
      </c>
      <c r="AC31" s="12">
        <v>13.3</v>
      </c>
      <c r="AD31" s="12">
        <f t="shared" si="284"/>
        <v>1.7876344086021505</v>
      </c>
      <c r="AE31" s="25">
        <v>0</v>
      </c>
      <c r="AF31" s="12">
        <f t="shared" si="285"/>
        <v>79.704301075268816</v>
      </c>
      <c r="AG31" s="12">
        <f t="shared" si="102"/>
        <v>79.704301075268816</v>
      </c>
      <c r="AH31" s="12">
        <f t="shared" si="103"/>
        <v>8.1060606060606073</v>
      </c>
      <c r="AI31" s="12">
        <f t="shared" si="286"/>
        <v>33.306451612903224</v>
      </c>
      <c r="AJ31" s="28">
        <v>12390</v>
      </c>
      <c r="AK31" s="25">
        <v>50</v>
      </c>
      <c r="AM31" s="25"/>
      <c r="AN31" s="73" t="s">
        <v>54</v>
      </c>
      <c r="AO31" s="25">
        <v>709.1</v>
      </c>
      <c r="AP31" s="25">
        <v>355.9</v>
      </c>
      <c r="AQ31" s="25">
        <v>353.2</v>
      </c>
      <c r="AR31" s="25">
        <v>0</v>
      </c>
      <c r="AS31" s="25">
        <f t="shared" si="104"/>
        <v>0</v>
      </c>
      <c r="AT31" s="25">
        <v>0</v>
      </c>
      <c r="AU31" s="25">
        <f t="shared" si="105"/>
        <v>0</v>
      </c>
      <c r="AV31" s="25">
        <v>10.9</v>
      </c>
      <c r="AW31" s="12">
        <f t="shared" si="287"/>
        <v>1.5138888888888888</v>
      </c>
      <c r="AX31" s="25">
        <v>0</v>
      </c>
      <c r="AY31" s="12">
        <f t="shared" si="288"/>
        <v>98.486111111111114</v>
      </c>
      <c r="AZ31" s="12">
        <f t="shared" si="106"/>
        <v>98.486111111111114</v>
      </c>
      <c r="BA31" s="26">
        <f t="shared" si="107"/>
        <v>0</v>
      </c>
      <c r="BB31" s="12">
        <f t="shared" si="331"/>
        <v>34.719444444444449</v>
      </c>
      <c r="BC31" s="25"/>
      <c r="BD31" s="28">
        <v>12499</v>
      </c>
      <c r="BE31" s="25">
        <v>50</v>
      </c>
      <c r="BG31" s="25"/>
      <c r="BH31" s="73" t="s">
        <v>54</v>
      </c>
      <c r="BI31" s="25">
        <v>729.3</v>
      </c>
      <c r="BJ31" s="25">
        <v>423.7</v>
      </c>
      <c r="BK31" s="25">
        <v>305.60000000000002</v>
      </c>
      <c r="BL31" s="25">
        <v>14.7</v>
      </c>
      <c r="BM31" s="12">
        <f t="shared" si="109"/>
        <v>1.975806451612903</v>
      </c>
      <c r="BN31" s="25">
        <v>0</v>
      </c>
      <c r="BO31" s="25">
        <f t="shared" si="110"/>
        <v>0</v>
      </c>
      <c r="BP31" s="25">
        <v>0</v>
      </c>
      <c r="BQ31" s="12">
        <f t="shared" si="290"/>
        <v>0</v>
      </c>
      <c r="BR31" s="25">
        <v>0</v>
      </c>
      <c r="BS31" s="12">
        <f t="shared" si="291"/>
        <v>98.024193548387089</v>
      </c>
      <c r="BT31" s="12">
        <f t="shared" si="111"/>
        <v>98.024193548387089</v>
      </c>
      <c r="BU31" s="12">
        <f t="shared" si="112"/>
        <v>3.3531021897810218</v>
      </c>
      <c r="BV31" s="12">
        <f t="shared" si="292"/>
        <v>37.583333333333336</v>
      </c>
      <c r="BW31" s="25"/>
      <c r="BX31" s="28">
        <v>13981</v>
      </c>
      <c r="BY31" s="25">
        <v>50</v>
      </c>
      <c r="CA31" s="25"/>
      <c r="CB31" s="73" t="s">
        <v>54</v>
      </c>
      <c r="CC31" s="25">
        <v>687</v>
      </c>
      <c r="CD31" s="25">
        <v>146.1</v>
      </c>
      <c r="CE31" s="25">
        <v>540.9</v>
      </c>
      <c r="CF31" s="25">
        <v>0</v>
      </c>
      <c r="CG31" s="12">
        <f t="shared" si="332"/>
        <v>0</v>
      </c>
      <c r="CH31" s="25">
        <v>0</v>
      </c>
      <c r="CI31" s="12">
        <f t="shared" si="333"/>
        <v>0</v>
      </c>
      <c r="CJ31" s="12">
        <v>33</v>
      </c>
      <c r="CK31" s="12">
        <f t="shared" si="294"/>
        <v>4.583333333333333</v>
      </c>
      <c r="CL31" s="25">
        <v>0</v>
      </c>
      <c r="CM31" s="12">
        <f t="shared" si="295"/>
        <v>95.416666666666671</v>
      </c>
      <c r="CN31" s="12">
        <f t="shared" si="115"/>
        <v>95.416666666666671</v>
      </c>
      <c r="CO31" s="27">
        <f t="shared" si="334"/>
        <v>0</v>
      </c>
      <c r="CP31" s="12">
        <f t="shared" si="297"/>
        <v>12.436111111111112</v>
      </c>
      <c r="CQ31" s="25"/>
      <c r="CR31" s="71">
        <v>4477</v>
      </c>
      <c r="CS31" s="25">
        <v>50</v>
      </c>
      <c r="CU31" s="25"/>
      <c r="CV31" s="73" t="s">
        <v>54</v>
      </c>
      <c r="CW31" s="25">
        <v>727.6</v>
      </c>
      <c r="CX31" s="25">
        <v>227.4</v>
      </c>
      <c r="CY31" s="25"/>
      <c r="CZ31" s="25">
        <v>16.399999999999999</v>
      </c>
      <c r="DA31" s="12">
        <f t="shared" si="335"/>
        <v>2.204301075268817</v>
      </c>
      <c r="DB31" s="25">
        <v>0</v>
      </c>
      <c r="DC31" s="12">
        <f t="shared" si="336"/>
        <v>0</v>
      </c>
      <c r="DD31" s="12"/>
      <c r="DE31" s="12"/>
      <c r="DF31" s="25">
        <v>0</v>
      </c>
      <c r="DG31" s="12">
        <f t="shared" si="298"/>
        <v>97.795698924731184</v>
      </c>
      <c r="DH31" s="12">
        <f t="shared" si="337"/>
        <v>97.795698924731184</v>
      </c>
      <c r="DI31" s="27">
        <f t="shared" si="338"/>
        <v>6.7268252666119759</v>
      </c>
      <c r="DJ31" s="12">
        <f t="shared" si="299"/>
        <v>17.489247311827956</v>
      </c>
      <c r="DK31" s="25"/>
      <c r="DL31" s="28">
        <v>6506</v>
      </c>
      <c r="DM31" s="25">
        <v>50</v>
      </c>
      <c r="DO31" s="25"/>
      <c r="DP31" s="73" t="s">
        <v>54</v>
      </c>
      <c r="DQ31" s="25">
        <v>12.200000000000045</v>
      </c>
      <c r="DR31" s="25">
        <v>12.200000000000045</v>
      </c>
      <c r="DS31" s="25"/>
      <c r="DT31" s="25">
        <v>731.8</v>
      </c>
      <c r="DU31" s="12">
        <f t="shared" si="339"/>
        <v>98.36021505376344</v>
      </c>
      <c r="DV31" s="25">
        <v>0</v>
      </c>
      <c r="DW31" s="12">
        <f t="shared" si="340"/>
        <v>0</v>
      </c>
      <c r="DX31" s="12"/>
      <c r="DY31" s="12"/>
      <c r="DZ31" s="25">
        <v>0</v>
      </c>
      <c r="EA31" s="12">
        <f t="shared" si="302"/>
        <v>1.6397849462365652</v>
      </c>
      <c r="EB31" s="12">
        <f t="shared" si="341"/>
        <v>1.6397849462365652</v>
      </c>
      <c r="EC31" s="27">
        <f t="shared" si="342"/>
        <v>98.36021505376344</v>
      </c>
      <c r="ED31" s="12">
        <f t="shared" si="305"/>
        <v>1.8118279569892475</v>
      </c>
      <c r="EE31" s="25"/>
      <c r="EF31" s="25">
        <v>674</v>
      </c>
      <c r="EG31" s="25">
        <v>50</v>
      </c>
      <c r="EI31" s="25"/>
      <c r="EJ31" s="73" t="s">
        <v>54</v>
      </c>
      <c r="EK31" s="24">
        <v>0</v>
      </c>
      <c r="EL31" s="29">
        <v>0</v>
      </c>
      <c r="EM31" s="29"/>
      <c r="EN31" s="25">
        <v>744</v>
      </c>
      <c r="EO31" s="12">
        <f t="shared" si="343"/>
        <v>110.71428571428572</v>
      </c>
      <c r="EP31" s="29">
        <v>0</v>
      </c>
      <c r="EQ31" s="12">
        <f t="shared" si="344"/>
        <v>0</v>
      </c>
      <c r="ER31" s="12"/>
      <c r="ES31" s="12"/>
      <c r="ET31" s="25">
        <v>0</v>
      </c>
      <c r="EU31" s="12">
        <f t="shared" si="306"/>
        <v>0</v>
      </c>
      <c r="EV31" s="12">
        <f t="shared" si="345"/>
        <v>0</v>
      </c>
      <c r="EW31" s="27">
        <f t="shared" si="346"/>
        <v>100</v>
      </c>
      <c r="EX31" s="12">
        <f t="shared" si="308"/>
        <v>27.669642857142858</v>
      </c>
      <c r="EY31" s="25"/>
      <c r="EZ31" s="71">
        <v>9297</v>
      </c>
      <c r="FA31" s="25">
        <v>50</v>
      </c>
      <c r="FC31" s="25"/>
      <c r="FD31" s="73" t="s">
        <v>54</v>
      </c>
      <c r="FE31" s="25">
        <v>0</v>
      </c>
      <c r="FF31" s="25">
        <v>0</v>
      </c>
      <c r="FG31" s="25"/>
      <c r="FH31" s="25">
        <v>744</v>
      </c>
      <c r="FI31" s="12">
        <f t="shared" si="359"/>
        <v>100</v>
      </c>
      <c r="FJ31" s="25">
        <v>0</v>
      </c>
      <c r="FK31" s="12">
        <f t="shared" si="360"/>
        <v>0</v>
      </c>
      <c r="FL31" s="12"/>
      <c r="FM31" s="12"/>
      <c r="FN31" s="25">
        <v>0</v>
      </c>
      <c r="FO31" s="12">
        <f t="shared" si="310"/>
        <v>0</v>
      </c>
      <c r="FP31" s="12">
        <f t="shared" si="361"/>
        <v>0</v>
      </c>
      <c r="FQ31" s="27">
        <f t="shared" si="126"/>
        <v>100</v>
      </c>
      <c r="FR31" s="12">
        <f t="shared" si="312"/>
        <v>21.263440860215056</v>
      </c>
      <c r="FS31" s="25"/>
      <c r="FT31" s="71">
        <v>7910</v>
      </c>
      <c r="FU31" s="25">
        <v>50</v>
      </c>
      <c r="FW31" s="25"/>
      <c r="FX31" s="73" t="s">
        <v>54</v>
      </c>
      <c r="FY31" s="25">
        <v>0</v>
      </c>
      <c r="FZ31" s="25">
        <v>0</v>
      </c>
      <c r="GA31" s="25"/>
      <c r="GB31" s="25">
        <v>720</v>
      </c>
      <c r="GC31" s="12">
        <f t="shared" si="350"/>
        <v>100</v>
      </c>
      <c r="GD31" s="25">
        <v>0</v>
      </c>
      <c r="GE31" s="12">
        <f t="shared" si="351"/>
        <v>0</v>
      </c>
      <c r="GF31" s="12"/>
      <c r="GG31" s="12"/>
      <c r="GH31" s="25">
        <v>0</v>
      </c>
      <c r="GI31" s="12">
        <f t="shared" si="313"/>
        <v>0</v>
      </c>
      <c r="GJ31" s="12">
        <f t="shared" si="352"/>
        <v>0</v>
      </c>
      <c r="GK31" s="27">
        <f t="shared" si="353"/>
        <v>100</v>
      </c>
      <c r="GL31" s="12">
        <f t="shared" si="315"/>
        <v>0</v>
      </c>
      <c r="GM31" s="25"/>
      <c r="GN31" s="25">
        <v>0</v>
      </c>
      <c r="GO31" s="25">
        <v>50</v>
      </c>
      <c r="GQ31" s="25"/>
      <c r="GR31" s="73" t="s">
        <v>54</v>
      </c>
      <c r="GS31" s="25">
        <v>516.79999999999995</v>
      </c>
      <c r="GT31" s="25">
        <v>144.80000000000001</v>
      </c>
      <c r="GU31" s="25"/>
      <c r="GV31" s="25">
        <v>210.1</v>
      </c>
      <c r="GW31" s="12">
        <f t="shared" si="277"/>
        <v>28.23924731182796</v>
      </c>
      <c r="GX31" s="25">
        <v>0</v>
      </c>
      <c r="GY31" s="25">
        <f t="shared" si="277"/>
        <v>0</v>
      </c>
      <c r="GZ31" s="25"/>
      <c r="HA31" s="25"/>
      <c r="HB31" s="25">
        <v>0</v>
      </c>
      <c r="HC31" s="12">
        <f t="shared" si="316"/>
        <v>69.462365591397841</v>
      </c>
      <c r="HD31" s="12">
        <f t="shared" si="317"/>
        <v>69.462365591397841</v>
      </c>
      <c r="HE31" s="27">
        <f t="shared" si="318"/>
        <v>59.199774584389978</v>
      </c>
      <c r="HF31" s="12">
        <f t="shared" si="319"/>
        <v>11.663978494623656</v>
      </c>
      <c r="HG31" s="25"/>
      <c r="HH31" s="28">
        <v>4339</v>
      </c>
      <c r="HI31" s="25">
        <v>50</v>
      </c>
      <c r="HK31" s="25"/>
      <c r="HL31" s="73" t="s">
        <v>54</v>
      </c>
      <c r="HM31" s="108">
        <v>720</v>
      </c>
      <c r="HN31" s="108">
        <v>343.2</v>
      </c>
      <c r="HO31" s="108">
        <v>376.8</v>
      </c>
      <c r="HP31" s="108">
        <v>0</v>
      </c>
      <c r="HQ31" s="12">
        <f t="shared" si="320"/>
        <v>0</v>
      </c>
      <c r="HR31" s="108">
        <v>0</v>
      </c>
      <c r="HS31" s="12">
        <f t="shared" si="355"/>
        <v>0</v>
      </c>
      <c r="HT31" s="108">
        <v>0</v>
      </c>
      <c r="HU31" s="12">
        <f t="shared" si="356"/>
        <v>0</v>
      </c>
      <c r="HV31" s="25">
        <v>0</v>
      </c>
      <c r="HW31" s="12">
        <f t="shared" si="357"/>
        <v>100</v>
      </c>
      <c r="HX31" s="12">
        <f t="shared" si="324"/>
        <v>100</v>
      </c>
      <c r="HY31" s="27">
        <f t="shared" si="325"/>
        <v>0</v>
      </c>
      <c r="HZ31" s="12">
        <f t="shared" si="358"/>
        <v>32.9</v>
      </c>
      <c r="IA31" s="25"/>
      <c r="IB31" s="112">
        <v>11844</v>
      </c>
      <c r="IC31" s="25">
        <v>50</v>
      </c>
    </row>
    <row r="32" spans="1:237" ht="13.8" x14ac:dyDescent="0.3">
      <c r="A32" s="25"/>
      <c r="B32" s="77" t="s">
        <v>37</v>
      </c>
      <c r="C32" s="31">
        <f>SUM(C22:C31)</f>
        <v>2875</v>
      </c>
      <c r="D32" s="31">
        <f t="shared" ref="D32:L32" si="363">SUM(D22:D31)</f>
        <v>2334</v>
      </c>
      <c r="E32" s="31">
        <f t="shared" si="363"/>
        <v>541</v>
      </c>
      <c r="F32" s="31">
        <f t="shared" si="363"/>
        <v>2241</v>
      </c>
      <c r="G32" s="32">
        <f>(G22*R22+G23*R23+G24*R24+G25*R25+G26*R26+G27*R27+G28*R28+G29*R29+G30*R30+G31*R31)/R32</f>
        <v>2.0173995284370094</v>
      </c>
      <c r="H32" s="31">
        <f t="shared" si="363"/>
        <v>2232</v>
      </c>
      <c r="I32" s="32">
        <f>(I22*R22+I23*R23+I24*R24+I25*R25+I26*R26+I27*R27+I28*R28+I29*R29+I30*R30+I31*R31)/R32</f>
        <v>0</v>
      </c>
      <c r="J32" s="32">
        <f>SUM(J22:J31)</f>
        <v>92</v>
      </c>
      <c r="K32" s="32">
        <f>(K22*R22+K23*R23+K24*R24+K25*R25+K26*R26+K27*R27+K28*R28+K29*R29+K30*R30+K31*R31)/R32</f>
        <v>3.1019111707423948</v>
      </c>
      <c r="L32" s="31">
        <f t="shared" si="363"/>
        <v>0</v>
      </c>
      <c r="M32" s="32">
        <f>(M22*R22+M23*R23+M24*R24+M25*R25+M26*R26+M27*R27+M28*R28+M29*R29+M30*R30+M31*R31)/R32</f>
        <v>94.880689300820606</v>
      </c>
      <c r="N32" s="34">
        <f>(N22*R22+N23*R23+N24*R24+N25*R25+N26*R26+N27*R27+N28*R28+N29*R29+N30*R30+N31*R31)/R32</f>
        <v>94.880689300820606</v>
      </c>
      <c r="O32" s="34">
        <f>(O22*R22+O23*R23+O24*R24+O25*R25+O26*R26+O27*R27+O28*R28+O29*R29+O30*R30+O31*R31)/R32</f>
        <v>2.1833710817371563</v>
      </c>
      <c r="P32" s="34" t="e">
        <f>(P22*R22+P23*R23+P24*R24+P25*R25+P26*R26+P27*R27+P28*R28+P29*R29+P30*R30+P31*R31)/R32</f>
        <v>#DIV/0!</v>
      </c>
      <c r="Q32" s="35">
        <f>SUM(Q22:Q31)</f>
        <v>80928</v>
      </c>
      <c r="R32" s="32">
        <f>SUM(R22:R31)</f>
        <v>141.38335654304859</v>
      </c>
      <c r="T32" s="25"/>
      <c r="U32" s="64" t="s">
        <v>37</v>
      </c>
      <c r="V32" s="31">
        <f>SUM(V22:V31)</f>
        <v>3393.9</v>
      </c>
      <c r="W32" s="31">
        <f t="shared" ref="W32:AE32" si="364">SUM(W22:W31)</f>
        <v>2270.9</v>
      </c>
      <c r="X32" s="31">
        <f>SUM(X22:X31)</f>
        <v>1123</v>
      </c>
      <c r="Y32" s="31">
        <f t="shared" si="364"/>
        <v>925.2</v>
      </c>
      <c r="Z32" s="32">
        <f>(Z22*AK22+Z23*AK23+Z24*AK24+Z25*AK25+Z26*AK26+Z27*AK27+Z28*AK28+Z29*AK29+Z30*AK30+Z31*AK31)/AK32</f>
        <v>11.622529787852368</v>
      </c>
      <c r="AA32" s="31">
        <f t="shared" si="364"/>
        <v>3099.5</v>
      </c>
      <c r="AB32" s="32">
        <f>(AB22*AK22+AB23*AK23+AB24*AK24+AB25*AK25+AB26*AK26+AB27*AK27+AB28*AK28+AB29*AK29+AB30*AK30+AB31*AK31)/AK32</f>
        <v>42.956035672769545</v>
      </c>
      <c r="AC32" s="32">
        <f>SUM(AC22:AC31)</f>
        <v>21.4</v>
      </c>
      <c r="AD32" s="39">
        <f>(AD22*AK22+AD23*AK23+AD24*AK24+AD25*AK25+AD26*AK26+AD27*AK27+AD28*AK28+AD29*AK29+AD30*AK30+AD31*AK31)/AK32</f>
        <v>0.2429344667247893</v>
      </c>
      <c r="AE32" s="31">
        <f t="shared" si="364"/>
        <v>0</v>
      </c>
      <c r="AF32" s="32">
        <f>(AF22*AK22+AF23*AK23+AF24*AK24+AF25*AK25+AF26*AK26+AF27*AK27+AF28*AK28+AF29*AK29+AF30*AK30+AF31*AK31)/AK32</f>
        <v>45.178500072653293</v>
      </c>
      <c r="AG32" s="34">
        <f>(AG22*AK22+AG23*AK23+AG24*AK24+AG25*AK25+AG26*AK26+AG27*AK27+AG28*AK28+AG29*AK29+AG30*AK30+AG31*AK31)/AK32</f>
        <v>45.178500072653293</v>
      </c>
      <c r="AH32" s="34">
        <f>(AH22*AK22+AH23*AK23+AH24*AK24+AH25*AK25+AH26*AK26+AH27*AK27+AH28*AK28+AH29*AK29+AH30*AK30+AH31*AK31)/AK32</f>
        <v>12.874261959777487</v>
      </c>
      <c r="AI32" s="34">
        <f>(AI22*AK22+AI23*AK23+AI24*AK24+AI25*AK25+AI26*AK26+AI27*AK27+AI28*AK28+AI29*AK29+AI30*AK30+AI31*AK31)/AK32</f>
        <v>19.074442385934319</v>
      </c>
      <c r="AJ32" s="41">
        <f>SUM(AJ22:AJ31)</f>
        <v>84013</v>
      </c>
      <c r="AK32" s="38">
        <f>SUM(AK22:AK31)</f>
        <v>592</v>
      </c>
      <c r="AM32" s="25"/>
      <c r="AN32" s="64" t="s">
        <v>37</v>
      </c>
      <c r="AO32" s="31">
        <f>SUM(AO22:AO31)</f>
        <v>3283.9</v>
      </c>
      <c r="AP32" s="31">
        <f t="shared" ref="AP32:AX32" si="365">SUM(AP22:AP31)</f>
        <v>2266.9</v>
      </c>
      <c r="AQ32" s="31">
        <f>SUM(AQ22:AQ31)</f>
        <v>1017</v>
      </c>
      <c r="AR32" s="31">
        <f t="shared" si="365"/>
        <v>1025.2</v>
      </c>
      <c r="AS32" s="32">
        <f>(AS22*BE22+AS23*BE23+AS24*BE24+AS25*BE25+AS26*BE26+AS27*BE27+AS28*BE28+AS29*BE29+AS30*BE30+AS31*BE31)/BE32</f>
        <v>15.416948198198195</v>
      </c>
      <c r="AT32" s="31">
        <f t="shared" si="365"/>
        <v>2880</v>
      </c>
      <c r="AU32" s="32">
        <f>(AU22*BE22+AU23*BE23+AU24*BE24+AU25*BE25+AU26*BE26+AU27*BE27+AU28*BE28+AU29*BE29+AU30*BE30+AU31*BE31)/BE32</f>
        <v>41.554054054054056</v>
      </c>
      <c r="AV32" s="32">
        <f>SUM(AV22:AV31)</f>
        <v>10.9</v>
      </c>
      <c r="AW32" s="39">
        <f>(AW22*BE22+AW23*BE23+AW24*BE24+AW25*BE25+AW26*BE26+AW27*BE27+AW28*BE28+AW29*BE29+AW30*BE30+AW31*BE31)/BE32</f>
        <v>0.12786223723723725</v>
      </c>
      <c r="AX32" s="31">
        <f t="shared" si="365"/>
        <v>0</v>
      </c>
      <c r="AY32" s="32">
        <f>(AY22*BE22+AY23*BE23+AY24*BE24+AY25*BE25+AY26*BE26+AY27*BE27+AY28*BE28+AY29*BE29+AY30*BE30+AY31*BE31)/BE32</f>
        <v>42.901135510510514</v>
      </c>
      <c r="AZ32" s="34">
        <f>(AZ22*BE22+AZ23*BE23+AZ24*BE24+AZ25*BE25+AZ26*BE26+AZ27*BE27+AZ28*BE28+AZ29*BE29+AZ30*BE30+AZ31*BE31)/BE32</f>
        <v>42.901135510510514</v>
      </c>
      <c r="BA32" s="34">
        <f>(BA22*BE22+BA23*BE23+BA24*BE24+BA25*BE25+BA26*BE26+BA27*BE27+BA28*BE28+BA29*BE29+BA30*BE30+BA31*BE31)/BE32</f>
        <v>15.942781551694935</v>
      </c>
      <c r="BB32" s="34">
        <f>(BB22*BE22+BB23*BE23+BB24*BE24+BB25*BE25+BB26*BE26+BB27*BE27+BB28*BE28+BB29*BE29+BB30*BE30+BB31*BE31)/BE32</f>
        <v>20.137715840840841</v>
      </c>
      <c r="BC32" s="38"/>
      <c r="BD32" s="41">
        <f>SUM(BD22:BD31)</f>
        <v>85835</v>
      </c>
      <c r="BE32" s="38">
        <f>SUM(BE22:BE31)</f>
        <v>592</v>
      </c>
      <c r="BG32" s="25"/>
      <c r="BH32" s="64" t="s">
        <v>37</v>
      </c>
      <c r="BI32" s="31">
        <f>SUM(BI22:BI31)</f>
        <v>4347.2999999999993</v>
      </c>
      <c r="BJ32" s="31">
        <f t="shared" ref="BJ32:BR32" si="366">SUM(BJ22:BJ31)</f>
        <v>3013.2</v>
      </c>
      <c r="BK32" s="31">
        <f>SUM(BK22:BK31)</f>
        <v>1334.1</v>
      </c>
      <c r="BL32" s="31">
        <f t="shared" si="366"/>
        <v>92.3</v>
      </c>
      <c r="BM32" s="32">
        <f>(BM22*BY22+BM23*BY23+BM24*BY24+BM25*BY25+BM26*BY26+BM27*BY27+BM28*BY28+BM29*BY29+BM30*BY30+BM31*BY31)/BY32</f>
        <v>1.184612031386225</v>
      </c>
      <c r="BN32" s="31">
        <f t="shared" si="366"/>
        <v>2972</v>
      </c>
      <c r="BO32" s="32">
        <f>(BO22*BY22+BO23*BY23+BO24*BY24+BO25*BY25+BO26*BY26+BO27*BY27+BO28*BY28+BO29*BY29+BO30*BY30+BO31*BY31)/BY32</f>
        <v>41.508645742516705</v>
      </c>
      <c r="BP32" s="32">
        <f>SUM(BP22:BP31)</f>
        <v>28.400000000000002</v>
      </c>
      <c r="BQ32" s="32">
        <f>(BQ22*BY22+BQ23*BY23+BQ24*BY24+BQ25*BY25+BQ26*BY26+BQ27*BY27+BQ28*BY28+BQ29*BY29+BQ30*BY30+BQ31*BY31)/BY32</f>
        <v>0.42474934612031384</v>
      </c>
      <c r="BR32" s="31">
        <f t="shared" si="366"/>
        <v>0</v>
      </c>
      <c r="BS32" s="32">
        <f>(BS22*BY22+BS23*BY23+BS24*BY24+BS25*BY25+BS26*BY26+BS27*BY27+BS28*BY28+BS29*BY29+BS30*BY30+BS31*BY31)/BY32</f>
        <v>56.88199287997675</v>
      </c>
      <c r="BT32" s="34">
        <f>(BT22*BY22+BT23*BY23+BT24*BY24+BT25*BY25+BT26*BY26+BT27*BY27+BT28*BY28+BT29*BY29+BT30*BY30+BT31*BY31)/BY32</f>
        <v>56.88199287997675</v>
      </c>
      <c r="BU32" s="34">
        <f>(BU22*BY22+BU23*BY23+BU24*BY24+BU25*BY25+BU26*BY26+BU27*BY27+BU28*BY28+BU29*BY29+BU30*BY30+BU31*BY31)/BY32</f>
        <v>1.9035214668203981</v>
      </c>
      <c r="BV32" s="34">
        <f>(BV22*BY22+BV23*BY23+BV24*BY24+BV25*BY25+BV26*BY26+BV27*BY27+BV28*BY28+BV29*BY29+BV30*BY30+BV31*BY31)/BY32</f>
        <v>24.958678436501017</v>
      </c>
      <c r="BW32" s="38"/>
      <c r="BX32" s="41">
        <f>SUM(BX22:BX31)</f>
        <v>109930</v>
      </c>
      <c r="BY32" s="38">
        <f>SUM(BY22:BY31)</f>
        <v>592</v>
      </c>
      <c r="CA32" s="25"/>
      <c r="CB32" s="64" t="s">
        <v>37</v>
      </c>
      <c r="CC32" s="31">
        <f>SUM(CC22:CC31)</f>
        <v>3973.8999999999996</v>
      </c>
      <c r="CD32" s="31">
        <f t="shared" ref="CD32:CL32" si="367">SUM(CD22:CD31)</f>
        <v>1282.5999999999999</v>
      </c>
      <c r="CE32" s="31">
        <f>SUM(CE22:CE31)</f>
        <v>2691.3</v>
      </c>
      <c r="CF32" s="31">
        <f t="shared" si="367"/>
        <v>176.6</v>
      </c>
      <c r="CG32" s="32">
        <f>(CG22*CS22+CG23*CS23+CG24*CS24+CG25*CS25+CG26*CS26+CG27*CS27+CG28*CS28+CG29*CS29+CG30*CS30+CG31*CS31)/CS32</f>
        <v>2.0716028528528527</v>
      </c>
      <c r="CH32" s="31">
        <f t="shared" si="367"/>
        <v>3001.6</v>
      </c>
      <c r="CI32" s="32">
        <f>(CI22*CS22+CI23*CS23+CI24*CS24+CI25*CS25+CI26*CS26+CI27*CS27+CI28*CS28+CI29*CS29+CI30*CS30+CI31*CS31)/CS32</f>
        <v>42.98048048048048</v>
      </c>
      <c r="CJ32" s="32">
        <f>SUM(CJ22:CJ31)</f>
        <v>47.9</v>
      </c>
      <c r="CK32" s="32">
        <f>(CK22*CS22+CK23*CS23+CK24*CS24+CK25*CS25+CK26*CS26+CK27*CS27+CK28*CS28+CK29*CS29+CK30*CS30+CK31*CS31)/CS32</f>
        <v>0.56189001501501501</v>
      </c>
      <c r="CL32" s="31">
        <f t="shared" si="367"/>
        <v>0</v>
      </c>
      <c r="CM32" s="32">
        <f>(CM22*CS22+CM23*CS23+CM24*CS24+CM25*CS25+CM26*CS26+CM27*CS27+CM28*CS28+CM29*CS29+CM30*CS30+CM31*CS31)/CS32</f>
        <v>54.386026651651655</v>
      </c>
      <c r="CN32" s="34">
        <f>(CN22*CS22+CN23*CS23+CN24*CS24+CN25*CS25+CN26*CS26+CN27*CS27+CN28*CS28+CN29*CS29+CN30*CS30+CN31*CS31)/CS32</f>
        <v>54.386026651651655</v>
      </c>
      <c r="CO32" s="34">
        <f>(CO22*CS22+CO23*CS23+CO24*CS24+CO25*CS25+CO26*CS26+CO27*CS27+CO28*CS28+CO29*CS29+CO30*CS30+CO31*CS31)/CS32</f>
        <v>5.8266325552836173</v>
      </c>
      <c r="CP32" s="34">
        <f>(CP22*CS22+CP23*CS23+CP24*CS24+CP25*CS25+CP26*CS26+CP27*CS27+CP28*CS28+CP29*CS29+CP30*CS30+CP31*CS31)/CS32</f>
        <v>9.7480292792792795</v>
      </c>
      <c r="CQ32" s="38"/>
      <c r="CR32" s="42">
        <f>SUM(CR22:CR31)</f>
        <v>41550</v>
      </c>
      <c r="CS32" s="38">
        <f>SUM(CS22:CS31)</f>
        <v>592</v>
      </c>
      <c r="CU32" s="25"/>
      <c r="CV32" s="64" t="s">
        <v>37</v>
      </c>
      <c r="CW32" s="31">
        <f>SUM(CW22:CW31)</f>
        <v>3934.5</v>
      </c>
      <c r="CX32" s="31">
        <f t="shared" ref="CX32:DF32" si="368">SUM(CX22:CX31)</f>
        <v>1700.3</v>
      </c>
      <c r="CY32" s="31"/>
      <c r="CZ32" s="31">
        <f t="shared" si="368"/>
        <v>657</v>
      </c>
      <c r="DA32" s="32">
        <f>(DA22*DM22+DA23*DM23+DA24*DM24+DA25*DM25+DA26*DM26+DA27*DM27+DA28*DM28+DA29*DM29+DA30*DM30+DA31*DM31)/DM32</f>
        <v>12.271914051147924</v>
      </c>
      <c r="DB32" s="31">
        <f t="shared" si="368"/>
        <v>2848.5</v>
      </c>
      <c r="DC32" s="32">
        <f>(DC22*DM22+DC23*DM23+DC24*DM24+DC25*DM25+DC26*DM26+DC27*DM27+DC28*DM28+DC29*DM29+DC30*DM30+DC31*DM31)/DM32</f>
        <v>40.106664123801217</v>
      </c>
      <c r="DD32" s="32"/>
      <c r="DE32" s="32"/>
      <c r="DF32" s="31">
        <f t="shared" si="368"/>
        <v>0</v>
      </c>
      <c r="DG32" s="32">
        <f>(DG22*DM22+DG23*DM23+DG24*DM24+DG25*DM25+DG26*DM26+DG27*DM27+DG28*DM28+DG29*DM29+DG30*DM30+DG31*DM31)/DM32</f>
        <v>47.621421825050852</v>
      </c>
      <c r="DH32" s="34">
        <f>(DH22*DM22+DH23*DM23+DH24*DM24+DH25*DM25+DH26*DM26+DH27*DM27+DH28*DM28+DH29*DM29+DH30*DM30+DH31*DM31)/DM32</f>
        <v>47.621421825050852</v>
      </c>
      <c r="DI32" s="34">
        <f>(DI22*DM22+DI23*DM23+DI24*DM24+DI25*DM25+DI26*DM26+DI27*DM27+DI28*DM28+DI29*DM29+DI30*DM30+DI31*DM31)/DM32</f>
        <v>19.230273112326515</v>
      </c>
      <c r="DJ32" s="34">
        <f>(DJ22*DM22+DJ23*DM23+DJ24*DM24+DJ25*DM25+DJ26*DM26+DJ27*DM27+DJ28*DM28+DJ29*DM29+DJ30*DM30+DJ31*DM31)/DM32</f>
        <v>14.025265184539379</v>
      </c>
      <c r="DK32" s="38"/>
      <c r="DL32" s="41">
        <f>SUM(DL22:DL31)</f>
        <v>61774</v>
      </c>
      <c r="DM32" s="38">
        <f>SUM(DM22:DM31)</f>
        <v>592</v>
      </c>
      <c r="DO32" s="25"/>
      <c r="DP32" s="64" t="s">
        <v>37</v>
      </c>
      <c r="DQ32" s="31">
        <f>SUM(DQ22:DQ31)</f>
        <v>1670.6000000000001</v>
      </c>
      <c r="DR32" s="31">
        <f t="shared" ref="DR32:DZ32" si="369">SUM(DR22:DR31)</f>
        <v>822.40000000000009</v>
      </c>
      <c r="DS32" s="31"/>
      <c r="DT32" s="31">
        <f t="shared" si="369"/>
        <v>3537.4000000000005</v>
      </c>
      <c r="DU32" s="32">
        <f>(DU22*EG22+DU23*EG23+DU24*EG24+DU25*EG25+DU26*EG26+DU27*EG27+DU28*EG28+DU29*EG29+DU30*EG30+DU31*EG31)/EG32</f>
        <v>47.92711057832026</v>
      </c>
      <c r="DV32" s="31">
        <f t="shared" si="369"/>
        <v>2232</v>
      </c>
      <c r="DW32" s="32">
        <f>(DW22*EG22+DW23*EG23+DW24*EG24+DW25*EG25+DW26*EG26+DW27*EG27+DW28*EG28+DW29*EG29+DW30*EG30+DW31*EG31)/EG32</f>
        <v>33.108108108108105</v>
      </c>
      <c r="DX32" s="32"/>
      <c r="DY32" s="32"/>
      <c r="DZ32" s="31">
        <f t="shared" si="369"/>
        <v>0</v>
      </c>
      <c r="EA32" s="32">
        <f>(EA22*EG22+EA23*EG23+EA24*EG24+EA25*EG25+EA26*EG26+EA27*EG27+EA28*EG28+EA29*EG29+EA30*EG30+EA31*EG31)/EG32</f>
        <v>18.964781313571642</v>
      </c>
      <c r="EB32" s="34">
        <f>(EB22*EG22+EB23*EG23+EB24*EG24+EB25*EG25+EB26*EG26+EB27*EG27+EB28*EG28+EB29*EG29+EB30*EG30+EB31*EG31)/EG32</f>
        <v>18.964781313571642</v>
      </c>
      <c r="EC32" s="34">
        <f>(EC22*EG22+EC23*EG23+EC24*EG24+EC25*EG25+EC26*EG26+EC27*EG27+EC28*EG28+EC29*EG29+EC30*EG30+EC31*EG31)/EG32</f>
        <v>50.758164191167339</v>
      </c>
      <c r="ED32" s="34">
        <f>(ED22*EG22+ED23*EG23+ED24*EG24+ED25*EG25+ED26*EG26+ED27*EG27+ED28*EG28+ED29*EG29+ED30*EG30+ED31*EG31)/EG32</f>
        <v>6.2881429816913688</v>
      </c>
      <c r="EE32" s="38"/>
      <c r="EF32" s="42">
        <f>SUM(EF22:EF31)</f>
        <v>27696</v>
      </c>
      <c r="EG32" s="38">
        <f>SUM(EG22:EG31)</f>
        <v>592</v>
      </c>
      <c r="EI32" s="25"/>
      <c r="EJ32" s="64" t="s">
        <v>37</v>
      </c>
      <c r="EK32" s="31">
        <f>SUM(EK22:EK31)</f>
        <v>1985.2</v>
      </c>
      <c r="EL32" s="31">
        <f t="shared" ref="EL32:ET32" si="370">SUM(EL22:EL31)</f>
        <v>640</v>
      </c>
      <c r="EM32" s="31"/>
      <c r="EN32" s="31">
        <f t="shared" si="370"/>
        <v>2905.3</v>
      </c>
      <c r="EO32" s="32">
        <f>(EO22*FA22+EO23*FA23+EO24*FA24+EO25*FA25+EO26*FA26+EO27*FA27+EO28*FA28+EO29*FA29+EO30*FA30+EO31*FA31)/FA32</f>
        <v>44.285161277348777</v>
      </c>
      <c r="EP32" s="31">
        <f t="shared" si="370"/>
        <v>2045.5</v>
      </c>
      <c r="EQ32" s="32">
        <f>(EQ22*FA22+EQ23*FA23+EQ24*FA24+EQ25*FA25+EQ26*FA26+EQ27*FA27+EQ28*FA28+EQ29*FA29+EQ30*FA30+EQ31*FA31)/FA32</f>
        <v>33.478875080437575</v>
      </c>
      <c r="ER32" s="32"/>
      <c r="ES32" s="32"/>
      <c r="ET32" s="31">
        <f t="shared" si="370"/>
        <v>0</v>
      </c>
      <c r="EU32" s="32">
        <f>(EU22*FA22+EU23*FA23+EU24*FA24+EU25*FA25+EU26*FA26+EU27*FA27+EU28*FA28+EU29*FA29+EU30*FA30+EU31*FA31)/FA32</f>
        <v>22.536145015983728</v>
      </c>
      <c r="EV32" s="34">
        <f>(EV22*FA22+EV23*FA23+EV24*FA24+EV25*FA25+EV26*FA26+EV27*FA27+EV28*FA28+EV29*FA29+EV30*FA30+EV31*FA31)/FA32</f>
        <v>24.950731981981981</v>
      </c>
      <c r="EW32" s="34">
        <f>(EW22*FA22+EW23*FA23+EW24*FA24+EW25*FA25+EW26*FA26+EW27*FA27+EW28*FA28+EW29*FA29+EW30*FA30+EW31*FA31)/FA32</f>
        <v>41.597230340840248</v>
      </c>
      <c r="EX32" s="34">
        <f>(EX22*FA22+EX23*FA23+EX24*FA24+EX25*FA25+EX26*FA26+EX27*FA27+EX28*FA28+EX29*FA29+EX30*FA30+EX31*FA31)/FA32</f>
        <v>7.0714687902187903</v>
      </c>
      <c r="EY32" s="38"/>
      <c r="EZ32" s="42">
        <f>SUM(EZ22:EZ31)</f>
        <v>28132</v>
      </c>
      <c r="FA32" s="38">
        <f>SUM(FA22:FA31)</f>
        <v>592</v>
      </c>
      <c r="FC32" s="25"/>
      <c r="FD32" s="64" t="s">
        <v>37</v>
      </c>
      <c r="FE32" s="31">
        <f>SUM(FE22:FE31)</f>
        <v>1912.5</v>
      </c>
      <c r="FF32" s="31">
        <f t="shared" ref="FF32:FN32" si="371">SUM(FF22:FF31)</f>
        <v>927</v>
      </c>
      <c r="FG32" s="31"/>
      <c r="FH32" s="31">
        <f t="shared" si="371"/>
        <v>3295.5</v>
      </c>
      <c r="FI32" s="32">
        <f>(FI22*FU22+FI23*FU23+FI24*FU24+FI25*FU25+FI26*FU26+FI27*FU27+FI28*FU28+FI29*FU29+FI30*FU30+FI31*FU31)/FU32</f>
        <v>45.181042938099395</v>
      </c>
      <c r="FJ32" s="31">
        <f t="shared" si="371"/>
        <v>2232</v>
      </c>
      <c r="FK32" s="32">
        <f>(FK22*FU22+FK23*FU23+FK24*FU24+FK25*FU25+FK26*FU26+FK27*FU27+FK28*FU28+FK29*FU29+FK30*FU30+FK31*FU31)/FU32</f>
        <v>33.108108108108105</v>
      </c>
      <c r="FL32" s="32"/>
      <c r="FM32" s="32"/>
      <c r="FN32" s="31">
        <f t="shared" si="371"/>
        <v>0</v>
      </c>
      <c r="FO32" s="32">
        <f>(FO22*FU22+FO23*FU23+FO24*FU24+FO25*FU25+FO26*FU26+FO27*FU27+FO28*FU28+FO29*FU29+FO30*FU30+FO31*FU31)/FU32</f>
        <v>21.710848953792503</v>
      </c>
      <c r="FP32" s="34">
        <f>(FP22*FU22+FP23*FU23+FP24*FU24+FP25*FU25+FP26*FU26+FP27*FU27+FP28*FU28+FP29*FU29+FP30*FU30+FP31*FU31)/FU32</f>
        <v>21.710848953792503</v>
      </c>
      <c r="FQ32" s="34">
        <f>(FQ22*FU22+FQ23*FU23+FQ24*FU24+FQ25*FU25+FQ26*FU26+FQ27*FU27+FQ28*FU28+FQ29*FU29+FQ30*FU30+FQ31*FU31)/FU32</f>
        <v>47.881087418015909</v>
      </c>
      <c r="FR32" s="34">
        <f>(FR22*FU22+FR23*FU23+FR24*FU24+FR25*FU25+FR26*FU26+FR27*FU27+FR28*FU28+FR29*FU29+FR30*FU30+FR31*FU31)/FU32</f>
        <v>5.8367843650101721</v>
      </c>
      <c r="FS32" s="38"/>
      <c r="FT32" s="42">
        <f>SUM(FT22:FT31)</f>
        <v>25708</v>
      </c>
      <c r="FU32" s="38">
        <f>SUM(FU22:FU31)</f>
        <v>592</v>
      </c>
      <c r="FW32" s="25"/>
      <c r="FX32" s="64" t="s">
        <v>37</v>
      </c>
      <c r="FY32" s="31">
        <f>SUM(FY22:FY31)</f>
        <v>2123.5</v>
      </c>
      <c r="FZ32" s="31">
        <f t="shared" ref="FZ32:GH32" si="372">SUM(FZ22:FZ31)</f>
        <v>1492</v>
      </c>
      <c r="GA32" s="31"/>
      <c r="GB32" s="31">
        <f t="shared" si="372"/>
        <v>2916.5</v>
      </c>
      <c r="GC32" s="32">
        <f>(GC22*GO22+GC23*GO23+GC24*GO24+GC25*GO25+GC26*GO26+GC27*GO27+GC28*GO28+GC29*GO29+GC30*GO30+GC31*GO31)/GO32</f>
        <v>41.982216591591595</v>
      </c>
      <c r="GD32" s="31">
        <f t="shared" si="372"/>
        <v>2160</v>
      </c>
      <c r="GE32" s="32">
        <f>(GE22*GO22+GE23*GO23+GE24*GO24+GE25*GO25+GE26*GO26+GE27*GO27+GE28*GO28+GE29*GO29+GE30*GO30+GE31*GO31)/GO32</f>
        <v>33.108108108108105</v>
      </c>
      <c r="GF32" s="32"/>
      <c r="GG32" s="32"/>
      <c r="GH32" s="31">
        <f t="shared" si="372"/>
        <v>0</v>
      </c>
      <c r="GI32" s="32">
        <f>(GI22*GO22+GI23*GO23+GI24*GO24+GI25*GO25+GI26*GO26+GI27*GO27+GI28*GO28+GI29*GO29+GI30*GO30+GI31*GO31)/GO32</f>
        <v>24.106137387387385</v>
      </c>
      <c r="GJ32" s="34">
        <f>(GJ22*GO22+GJ23*GO23+GJ24*GO24+GJ25*GO25+GJ26*GO26+GJ27*GO27+GJ28*GO28+GJ29*GO29+GJ30*GO30+GJ31*GO31)/GO32</f>
        <v>24.9096753003003</v>
      </c>
      <c r="GK32" s="34">
        <f>(GK22*GO22+GK23*GO23+GK24*GO24+GK25*GO25+GK26*GO26+GK27*GO27+GK28*GO28+GK29*GO29+GK30*GO30+GK31*GO31)/GO32</f>
        <v>42.161386065267614</v>
      </c>
      <c r="GL32" s="34">
        <f>(GL22*GO22+GL23*GO23+GL24*GO24+GL25*GO25+GL26*GO26+GL27*GO27+GL28*GO28+GL29*GO29+GL30*GO30+GL31*GO31)/GO32</f>
        <v>11.442849099099098</v>
      </c>
      <c r="GM32" s="38"/>
      <c r="GN32" s="42">
        <f>SUM(GN22:GN31)</f>
        <v>48774</v>
      </c>
      <c r="GO32" s="38">
        <f>SUM(GO22:GO31)</f>
        <v>592</v>
      </c>
      <c r="GQ32" s="25"/>
      <c r="GR32" s="64" t="s">
        <v>37</v>
      </c>
      <c r="GS32" s="31">
        <f>SUM(GS22:GS31)</f>
        <v>3763.3999999999996</v>
      </c>
      <c r="GT32" s="31">
        <f t="shared" ref="GT32:HB32" si="373">SUM(GT22:GT31)</f>
        <v>1544.4999999999998</v>
      </c>
      <c r="GU32" s="31"/>
      <c r="GV32" s="31">
        <f t="shared" si="373"/>
        <v>1325.5</v>
      </c>
      <c r="GW32" s="32">
        <f>(GW22*HI22+GW23*HI23+GW24*HI24+GW25*HI25+GW26*HI26+GW27*HI27+GW28*HI28+GW29*HI29+GW30*HI30+GW31*HI31)/HI32</f>
        <v>22.817449505957569</v>
      </c>
      <c r="GX32" s="31">
        <f t="shared" si="373"/>
        <v>2290.3000000000002</v>
      </c>
      <c r="GY32" s="32">
        <f>(GY22*HI22+GY23*HI23+GY24*HI24+GY25*HI25+GY26*HI26+GY27*HI27+GY28*HI28+GY29*HI29+GY30*HI30+GY31*HI31)/HI32</f>
        <v>33.769934248764891</v>
      </c>
      <c r="GZ32" s="32"/>
      <c r="HA32" s="32"/>
      <c r="HB32" s="31">
        <f t="shared" si="373"/>
        <v>0</v>
      </c>
      <c r="HC32" s="32">
        <f>(HC22*HI22+HC23*HI23+HC24*HI24+HC25*HI25+HC26*HI26+HC27*HI27+HC28*HI28+HC29*HI29+HC30*HI30+HC31*HI31)/HI32</f>
        <v>42.722409909909906</v>
      </c>
      <c r="HD32" s="34">
        <f>(HD22*HI22+HD23*HI23+HD24*HI24+HD25*HI25+HD26*HI26+HD27*HI27+HD28*HI28+HD29*HI29+HD30*HI30+HD31*HI31)/HI32</f>
        <v>42.722409909909906</v>
      </c>
      <c r="HE32" s="34">
        <f>(HE22*HI22+HE23*HI23+HE24*HI24+HE25*HI25+HE26*HI26+HE27*HI27+HE28*HI28+HE29*HI29+HE30*HI30+HE31*HI31)/HI32</f>
        <v>28.313977662359456</v>
      </c>
      <c r="HF32" s="34">
        <f>(HF22*HI22+HF23*HI23+HF24*HI24+HF25*HI25+HF26*HI26+HF27*HI27+HF28*HI28+HF29*HI29+HF30*HI30+HF31*HI31)/HI32</f>
        <v>10.709550276082535</v>
      </c>
      <c r="HG32" s="38"/>
      <c r="HH32" s="41">
        <f>SUM(HH22:HH31)</f>
        <v>47170</v>
      </c>
      <c r="HI32" s="38">
        <f>SUM(HI22:HI31)</f>
        <v>592</v>
      </c>
      <c r="HK32" s="25"/>
      <c r="HL32" s="64" t="s">
        <v>37</v>
      </c>
      <c r="HM32" s="39">
        <f>SUM(HM22:HM31)</f>
        <v>4293.3</v>
      </c>
      <c r="HN32" s="39">
        <f t="shared" ref="HN32:HP32" si="374">SUM(HN22:HN31)</f>
        <v>2230.1</v>
      </c>
      <c r="HO32" s="39">
        <f t="shared" si="374"/>
        <v>2063.1999999999998</v>
      </c>
      <c r="HP32" s="39">
        <f t="shared" si="374"/>
        <v>744</v>
      </c>
      <c r="HQ32" s="32">
        <f>(HQ22*IC22+HQ23*IC23+HQ24*IC24+HQ25*IC25+HQ26*IC26+HQ27*IC27+HQ28*IC28+HQ29*IC29+HQ30*IC30+HQ31*IC31)/IC32</f>
        <v>16.497747747747745</v>
      </c>
      <c r="HR32" s="39">
        <f>SUM(HR22:HR31)</f>
        <v>2160</v>
      </c>
      <c r="HS32" s="39">
        <f>(HS22*IC22+HS23*IC23+HS24*IC24+HS25*IC25+HS26*IC26+HS27*IC27+HS28*IC28+HS29*IC29+HS30*IC30+HS31*IC31)/IC32</f>
        <v>33.108108108108105</v>
      </c>
      <c r="HT32" s="39">
        <f>SUM(HT22:HT31)</f>
        <v>2.7</v>
      </c>
      <c r="HU32" s="39">
        <f>(HU22*IC22+HU23*IC23+HU24*IC24+HU25*IC25+HU26*IC26+HU27*IC27+HU28*IC28+HU29*IC29+HU30*IC30+HU31*IC31)/IC32</f>
        <v>3.16722972972973E-2</v>
      </c>
      <c r="HV32" s="39">
        <f>SUM(HV22:HV31)</f>
        <v>0</v>
      </c>
      <c r="HW32" s="32">
        <f>(HW22*IC22+HW23*IC23+HW24*IC24+HW25*IC25+HW26*IC26+HW27*IC27+HW28*IC28+HW29*IC29+HW30*IC30+HW31*IC31)/IC32</f>
        <v>50.362471846846852</v>
      </c>
      <c r="HX32" s="32">
        <f>(HX22*IC22+HX23*IC23+HX24*IC24+HX25*IC25+HX26*IC26+HX27*IC27+HX28*IC28+HX29*IC29+HX30*IC30+HX31*IC31)/IC32</f>
        <v>50.362471846846852</v>
      </c>
      <c r="HY32" s="32">
        <f>(HY22*IC22+HY23*IC23+HY24*IC24+HY25*IC25+HY26*IC26+HY27*IC27+HY28*IC28+HY29*IC29+HY30*IC30+HY31*IC31)/IC32</f>
        <v>16.841604279487093</v>
      </c>
      <c r="HZ32" s="32">
        <f>(HZ22*IC22+HZ23*IC23+HZ24*IC24+HZ25*IC25+HZ26*IC26+HZ27*IC27+HZ28*IC28+HZ29*IC29+HZ30*IC30+HZ31*IC31)/IC32</f>
        <v>17.792558183183186</v>
      </c>
      <c r="IA32" s="38"/>
      <c r="IB32" s="114">
        <f>SUM(IB22:IB31)</f>
        <v>75839</v>
      </c>
      <c r="IC32" s="38">
        <f>SUM(IC22:IC31)</f>
        <v>592</v>
      </c>
    </row>
    <row r="33" spans="1:237" ht="13.8" x14ac:dyDescent="0.3">
      <c r="A33" s="43" t="s">
        <v>38</v>
      </c>
      <c r="B33" s="78" t="s">
        <v>46</v>
      </c>
      <c r="C33" s="13">
        <f>[1]DISP_JUL!$D$106</f>
        <v>744</v>
      </c>
      <c r="D33" s="13">
        <f>[1]DISP_JUL!$E$106</f>
        <v>329</v>
      </c>
      <c r="E33" s="13">
        <f>[1]DISP_JUL!$F$106</f>
        <v>415</v>
      </c>
      <c r="F33" s="13">
        <f>[1]DISP_JUL!$G$106</f>
        <v>0</v>
      </c>
      <c r="G33" s="13">
        <f t="shared" si="278"/>
        <v>0</v>
      </c>
      <c r="H33" s="13">
        <f>[1]DISP_JUL!$H$106</f>
        <v>0</v>
      </c>
      <c r="I33" s="13">
        <f t="shared" si="278"/>
        <v>0</v>
      </c>
      <c r="J33" s="13">
        <f>[1]DISP_JUL!$I$106</f>
        <v>0</v>
      </c>
      <c r="K33" s="13">
        <f t="shared" si="278"/>
        <v>0</v>
      </c>
      <c r="M33" s="13">
        <f>(C33/$B$4)*100</f>
        <v>100</v>
      </c>
      <c r="N33" s="15">
        <f t="shared" si="233"/>
        <v>100</v>
      </c>
      <c r="O33" s="15">
        <f>IF((AND(D33=0,F33=0)),0,(F33+L33)/(D33+F33)*100)</f>
        <v>0</v>
      </c>
      <c r="P33" s="13">
        <f>(Q33/($B$4*R33))*100</f>
        <v>44.220430107526887</v>
      </c>
      <c r="Q33" s="95">
        <f>[1]DISP_JUL!$M$106</f>
        <v>6156</v>
      </c>
      <c r="R33" s="95">
        <f>[1]DISP_JUL!$O$106</f>
        <v>18.711246200607899</v>
      </c>
      <c r="T33" s="43" t="s">
        <v>38</v>
      </c>
      <c r="U33" s="78" t="s">
        <v>46</v>
      </c>
      <c r="V33" s="15">
        <v>744</v>
      </c>
      <c r="W33" s="15">
        <v>221.6</v>
      </c>
      <c r="X33" s="15">
        <v>522.4</v>
      </c>
      <c r="Y33" s="15">
        <v>0</v>
      </c>
      <c r="Z33" s="15">
        <f t="shared" si="100"/>
        <v>0</v>
      </c>
      <c r="AA33" s="15">
        <v>0</v>
      </c>
      <c r="AB33" s="15">
        <f t="shared" si="101"/>
        <v>0</v>
      </c>
      <c r="AC33" s="13">
        <v>0</v>
      </c>
      <c r="AD33" s="13">
        <f t="shared" ref="AD33:AD35" si="375">(AC33/$U$4)*100</f>
        <v>0</v>
      </c>
      <c r="AE33" s="15">
        <v>0</v>
      </c>
      <c r="AF33" s="13">
        <f>(V33/$U$4)*100</f>
        <v>100</v>
      </c>
      <c r="AG33" s="15">
        <f t="shared" si="102"/>
        <v>100</v>
      </c>
      <c r="AH33" s="15">
        <f t="shared" si="103"/>
        <v>0</v>
      </c>
      <c r="AI33" s="13">
        <f>(AJ33/($U$4*AK33))*100</f>
        <v>24.545570916538658</v>
      </c>
      <c r="AJ33" s="46">
        <v>3835</v>
      </c>
      <c r="AK33" s="15">
        <v>21</v>
      </c>
      <c r="AM33" s="43" t="s">
        <v>38</v>
      </c>
      <c r="AN33" s="78" t="s">
        <v>46</v>
      </c>
      <c r="AO33" s="15">
        <v>720</v>
      </c>
      <c r="AP33" s="15">
        <v>236.3</v>
      </c>
      <c r="AQ33" s="15">
        <v>483.7</v>
      </c>
      <c r="AR33" s="15">
        <v>0</v>
      </c>
      <c r="AS33" s="15">
        <f t="shared" si="104"/>
        <v>0</v>
      </c>
      <c r="AT33" s="15">
        <v>0</v>
      </c>
      <c r="AU33" s="15">
        <f t="shared" si="105"/>
        <v>0</v>
      </c>
      <c r="AV33" s="15">
        <v>0</v>
      </c>
      <c r="AW33" s="13">
        <f>(AV33/$AN$4)*100</f>
        <v>0</v>
      </c>
      <c r="AX33" s="15">
        <v>0</v>
      </c>
      <c r="AY33" s="13">
        <f>(AO33/$AN$4)*100</f>
        <v>100</v>
      </c>
      <c r="AZ33" s="13">
        <f t="shared" ref="AZ33:AZ57" si="376">((AO33-AX33)/$AN$4)*100</f>
        <v>100</v>
      </c>
      <c r="BA33" s="36">
        <f t="shared" ref="BA33:BA57" si="377">IF((AND(AP33=0,AR33=0)),0,(AR33+AX33)/(AP33+AR33)*100)</f>
        <v>0</v>
      </c>
      <c r="BB33" s="13">
        <f t="shared" ref="BB33:BB35" si="378">(BD33/($AN$4*BE33))*100</f>
        <v>27.850529100529098</v>
      </c>
      <c r="BD33" s="15">
        <v>4211</v>
      </c>
      <c r="BE33" s="15">
        <v>21</v>
      </c>
      <c r="BG33" s="43" t="s">
        <v>38</v>
      </c>
      <c r="BH33" s="78" t="s">
        <v>46</v>
      </c>
      <c r="BI33" s="15">
        <v>744</v>
      </c>
      <c r="BJ33" s="15">
        <v>248.8</v>
      </c>
      <c r="BK33" s="15">
        <v>495.2</v>
      </c>
      <c r="BL33" s="15">
        <v>0</v>
      </c>
      <c r="BM33" s="13">
        <f t="shared" si="109"/>
        <v>0</v>
      </c>
      <c r="BN33" s="15">
        <v>0</v>
      </c>
      <c r="BO33" s="15">
        <f t="shared" si="110"/>
        <v>0</v>
      </c>
      <c r="BP33" s="15">
        <v>0</v>
      </c>
      <c r="BQ33" s="13">
        <f>(BP33/$BH$4)*100</f>
        <v>0</v>
      </c>
      <c r="BR33" s="15">
        <v>0</v>
      </c>
      <c r="BS33" s="13">
        <f t="shared" ref="BS33:BS35" si="379">(BI33/$BH$4)*100</f>
        <v>100</v>
      </c>
      <c r="BT33" s="13">
        <f t="shared" ref="BT33:BT50" si="380">((BI33-BR33)/$BH$4)*100</f>
        <v>100</v>
      </c>
      <c r="BU33" s="13">
        <f t="shared" ref="BU33:BU50" si="381">IF((AND(BJ33=0,BL33=0)),0,(BL33+BR33)/(BJ33+BL33)*100)</f>
        <v>0</v>
      </c>
      <c r="BV33" s="13">
        <f t="shared" ref="BV33:BV35" si="382">(BX33/($BH$4*BY33))*100</f>
        <v>28.251408090117771</v>
      </c>
      <c r="BX33" s="46">
        <v>4414</v>
      </c>
      <c r="BY33" s="15">
        <v>21</v>
      </c>
      <c r="CA33" s="43" t="s">
        <v>38</v>
      </c>
      <c r="CB33" s="78" t="s">
        <v>46</v>
      </c>
      <c r="CC33" s="15">
        <v>720</v>
      </c>
      <c r="CD33" s="15">
        <v>69.900000000000006</v>
      </c>
      <c r="CF33" s="15">
        <v>0</v>
      </c>
      <c r="CG33" s="15">
        <f t="shared" si="332"/>
        <v>0</v>
      </c>
      <c r="CH33" s="15">
        <v>0</v>
      </c>
      <c r="CI33" s="15">
        <f t="shared" si="333"/>
        <v>0</v>
      </c>
      <c r="CL33" s="15">
        <v>0</v>
      </c>
      <c r="CM33" s="13">
        <f>(CC33/$CB$4)*100</f>
        <v>100</v>
      </c>
      <c r="CN33" s="13">
        <f t="shared" si="115"/>
        <v>100</v>
      </c>
      <c r="CO33" s="45">
        <f t="shared" si="334"/>
        <v>0</v>
      </c>
      <c r="CP33" s="13">
        <f t="shared" ref="CP33:CP35" si="383">(CR33/($CB$4*CS33))*100</f>
        <v>8.075396825396826</v>
      </c>
      <c r="CR33" s="46">
        <v>1221</v>
      </c>
      <c r="CS33" s="15">
        <v>21</v>
      </c>
      <c r="CU33" s="43" t="s">
        <v>38</v>
      </c>
      <c r="CV33" s="78" t="s">
        <v>46</v>
      </c>
      <c r="CW33" s="15">
        <v>734</v>
      </c>
      <c r="CX33" s="15">
        <v>110.1</v>
      </c>
      <c r="CZ33" s="15">
        <v>10</v>
      </c>
      <c r="DA33" s="13">
        <f t="shared" si="335"/>
        <v>1.3440860215053763</v>
      </c>
      <c r="DB33" s="15">
        <v>0</v>
      </c>
      <c r="DC33" s="13">
        <f t="shared" si="336"/>
        <v>0</v>
      </c>
      <c r="DD33" s="13"/>
      <c r="DE33" s="13"/>
      <c r="DF33" s="15">
        <v>0</v>
      </c>
      <c r="DG33" s="13">
        <f>(CW33/$U$4)*100</f>
        <v>98.655913978494624</v>
      </c>
      <c r="DH33" s="13">
        <f t="shared" ref="DH33:DH77" si="384">((CW33-DF33)/$CV$4)*100</f>
        <v>98.655913978494624</v>
      </c>
      <c r="DI33" s="45">
        <f t="shared" ref="DI33:DI77" si="385">IF((AND(CX33=0,CZ33=0)),0,(CZ33+DF33)/(CX33+CZ33)*100)</f>
        <v>8.3263946711074102</v>
      </c>
      <c r="DJ33" s="13">
        <f t="shared" ref="DJ33:DJ35" si="386">(DL33/($CV$4*DM33))*100</f>
        <v>12.154377880184333</v>
      </c>
      <c r="DL33" s="79">
        <v>1899</v>
      </c>
      <c r="DM33" s="15">
        <v>21</v>
      </c>
      <c r="DO33" s="43" t="s">
        <v>38</v>
      </c>
      <c r="DP33" s="78" t="s">
        <v>46</v>
      </c>
      <c r="DQ33" s="15">
        <v>744</v>
      </c>
      <c r="DR33" s="15">
        <v>150.19999999999999</v>
      </c>
      <c r="DT33" s="15">
        <v>0</v>
      </c>
      <c r="DU33" s="13">
        <f t="shared" si="339"/>
        <v>0</v>
      </c>
      <c r="DV33" s="15">
        <v>0</v>
      </c>
      <c r="DW33" s="13">
        <f t="shared" si="340"/>
        <v>0</v>
      </c>
      <c r="DX33" s="13"/>
      <c r="DY33" s="13"/>
      <c r="DZ33" s="15">
        <v>0</v>
      </c>
      <c r="EA33" s="13">
        <f>(DQ33/$U$4)*100</f>
        <v>100</v>
      </c>
      <c r="EB33" s="13">
        <f t="shared" ref="EB33:EB77" si="387">((DQ33-DZ33)/$DP$4)*100</f>
        <v>100</v>
      </c>
      <c r="EC33" s="45">
        <f t="shared" ref="EC33:EC77" si="388">IF((AND(DR33=0,DT33=0)),0,(DT33+DZ33)/(DR33+DT33)*100)</f>
        <v>0</v>
      </c>
      <c r="ED33" s="13">
        <f>(EF33/($DP$4*EG33))*100</f>
        <v>16.372247823860729</v>
      </c>
      <c r="EF33" s="46">
        <v>2558</v>
      </c>
      <c r="EG33" s="15">
        <v>21</v>
      </c>
      <c r="EI33" s="43" t="s">
        <v>38</v>
      </c>
      <c r="EJ33" s="78" t="s">
        <v>46</v>
      </c>
      <c r="EK33" s="15">
        <v>672</v>
      </c>
      <c r="EL33" s="15">
        <v>103.2</v>
      </c>
      <c r="EN33" s="15">
        <v>0</v>
      </c>
      <c r="EO33" s="13">
        <f t="shared" si="343"/>
        <v>0</v>
      </c>
      <c r="EP33" s="15">
        <v>0</v>
      </c>
      <c r="EQ33" s="13">
        <f t="shared" si="344"/>
        <v>0</v>
      </c>
      <c r="ER33" s="13"/>
      <c r="ES33" s="13"/>
      <c r="ET33" s="15">
        <v>0</v>
      </c>
      <c r="EU33" s="13">
        <f>(EK33/$U$4)*100</f>
        <v>90.322580645161281</v>
      </c>
      <c r="EV33" s="13">
        <f t="shared" ref="EV33:EV77" si="389">((EK33-ET33)/$EJ$4)*100</f>
        <v>100</v>
      </c>
      <c r="EW33" s="45">
        <f t="shared" ref="EW33:EW77" si="390">IF((AND(EL33=0,EN33=0)),0,(EN33+ET33)/(EL33+EN33)*100)</f>
        <v>0</v>
      </c>
      <c r="EX33" s="13">
        <f t="shared" ref="EX33:EX35" si="391">(EZ33/($EJ$4*FA33))*100</f>
        <v>12.301587301587301</v>
      </c>
      <c r="EZ33" s="46">
        <v>1736</v>
      </c>
      <c r="FA33" s="15">
        <v>21</v>
      </c>
      <c r="FC33" s="43" t="s">
        <v>38</v>
      </c>
      <c r="FD33" s="78" t="s">
        <v>46</v>
      </c>
      <c r="FE33" s="15">
        <v>744</v>
      </c>
      <c r="FF33" s="15">
        <v>237.5</v>
      </c>
      <c r="FH33" s="15">
        <v>0</v>
      </c>
      <c r="FI33" s="13">
        <f t="shared" si="359"/>
        <v>0</v>
      </c>
      <c r="FJ33" s="15">
        <v>0</v>
      </c>
      <c r="FK33" s="13">
        <f t="shared" si="360"/>
        <v>0</v>
      </c>
      <c r="FL33" s="13"/>
      <c r="FM33" s="13"/>
      <c r="FN33" s="15">
        <v>0</v>
      </c>
      <c r="FO33" s="13">
        <f>(FE33/$U$4)*100</f>
        <v>100</v>
      </c>
      <c r="FP33" s="13">
        <f t="shared" ref="FP33:FP77" si="392">((FE33-FN33)/$FD$4)*100</f>
        <v>100</v>
      </c>
      <c r="FQ33" s="45">
        <f t="shared" ref="FQ33:FQ77" si="393">IF((AND(FF33=0,FH33=0)),0,(FH33+FN33)/(FF33+FH33)*100)</f>
        <v>0</v>
      </c>
      <c r="FR33" s="13">
        <f>(FT33/($FD$4*FU33))*100</f>
        <v>25.556835637480802</v>
      </c>
      <c r="FT33" s="46">
        <v>3993</v>
      </c>
      <c r="FU33" s="15">
        <v>21</v>
      </c>
      <c r="FW33" s="43" t="s">
        <v>38</v>
      </c>
      <c r="FX33" s="78" t="s">
        <v>46</v>
      </c>
      <c r="FY33" s="15">
        <v>600</v>
      </c>
      <c r="FZ33" s="15">
        <v>193.3</v>
      </c>
      <c r="GB33" s="15">
        <v>120</v>
      </c>
      <c r="GC33" s="13">
        <f t="shared" si="350"/>
        <v>16.666666666666664</v>
      </c>
      <c r="GD33" s="15">
        <v>0</v>
      </c>
      <c r="GE33" s="15">
        <f t="shared" si="351"/>
        <v>0</v>
      </c>
      <c r="GH33" s="15">
        <v>0</v>
      </c>
      <c r="GI33" s="13">
        <f>(FY33/$U$4)*100</f>
        <v>80.645161290322577</v>
      </c>
      <c r="GJ33" s="13">
        <f t="shared" si="352"/>
        <v>83.333333333333343</v>
      </c>
      <c r="GK33" s="13">
        <f t="shared" si="353"/>
        <v>38.301947015639961</v>
      </c>
      <c r="GL33" s="13">
        <f>(GN33/($FX$4*GO33))*100</f>
        <v>20.87962962962963</v>
      </c>
      <c r="GN33" s="46">
        <v>3157</v>
      </c>
      <c r="GO33" s="15">
        <v>21</v>
      </c>
      <c r="GQ33" s="43" t="s">
        <v>38</v>
      </c>
      <c r="GR33" s="78" t="s">
        <v>46</v>
      </c>
      <c r="GS33" s="15">
        <v>0</v>
      </c>
      <c r="GT33" s="15">
        <v>0</v>
      </c>
      <c r="GV33" s="15">
        <v>744</v>
      </c>
      <c r="GW33" s="15">
        <f t="shared" si="277"/>
        <v>100</v>
      </c>
      <c r="GX33" s="15">
        <v>0</v>
      </c>
      <c r="GY33" s="15">
        <f t="shared" si="277"/>
        <v>0</v>
      </c>
      <c r="HB33" s="15">
        <v>0</v>
      </c>
      <c r="HC33" s="13">
        <f>(GS33/$GR$4)*100</f>
        <v>0</v>
      </c>
      <c r="HD33" s="15">
        <f t="shared" si="317"/>
        <v>0</v>
      </c>
      <c r="HE33" s="15">
        <f t="shared" si="318"/>
        <v>100</v>
      </c>
      <c r="HF33" s="13">
        <f t="shared" ref="HF33:HF35" si="394">(HH33/($GR$4*HI33))*100</f>
        <v>0</v>
      </c>
      <c r="HH33" s="15">
        <v>0</v>
      </c>
      <c r="HI33" s="15">
        <v>21</v>
      </c>
      <c r="HK33" s="43" t="s">
        <v>38</v>
      </c>
      <c r="HL33" s="78" t="s">
        <v>46</v>
      </c>
      <c r="HM33" s="106">
        <v>0</v>
      </c>
      <c r="HN33" s="106">
        <v>0</v>
      </c>
      <c r="HO33" s="106">
        <v>0</v>
      </c>
      <c r="HP33" s="106">
        <v>720</v>
      </c>
      <c r="HQ33" s="13">
        <f>(HP33/$HL$4)*100</f>
        <v>100</v>
      </c>
      <c r="HR33" s="106">
        <v>0</v>
      </c>
      <c r="HS33" s="13">
        <f>(HR33/$HL$4)*100</f>
        <v>0</v>
      </c>
      <c r="HT33" s="106">
        <v>0</v>
      </c>
      <c r="HU33" s="13">
        <f>(HT33/$HL$4)*100</f>
        <v>0</v>
      </c>
      <c r="HV33" s="106">
        <v>0</v>
      </c>
      <c r="HW33" s="13">
        <f>(HM33/$HL$4)*100</f>
        <v>0</v>
      </c>
      <c r="HX33" s="48">
        <f>((HM33-HV33)/$HL$4)*100</f>
        <v>0</v>
      </c>
      <c r="HY33" s="48">
        <f t="shared" ref="HY33:HY35" si="395">IF((AND(HN33=0,HP33=0)),0,(HP33+HV33)/(HN33+HP33)*100)</f>
        <v>100</v>
      </c>
      <c r="HZ33" s="13">
        <f>(IB33/($HL$4*IC33))*100</f>
        <v>0</v>
      </c>
      <c r="IB33" s="106">
        <v>0</v>
      </c>
      <c r="IC33" s="15">
        <v>21</v>
      </c>
    </row>
    <row r="34" spans="1:237" ht="13.8" x14ac:dyDescent="0.3">
      <c r="A34" s="43" t="s">
        <v>39</v>
      </c>
      <c r="B34" s="78" t="s">
        <v>47</v>
      </c>
      <c r="C34" s="13">
        <f>[1]DISP_JUL!$D$108</f>
        <v>505</v>
      </c>
      <c r="D34" s="13">
        <f>[1]DISP_JUL!$E$108</f>
        <v>169</v>
      </c>
      <c r="E34" s="13">
        <f>[1]DISP_JUL!$F$108</f>
        <v>336</v>
      </c>
      <c r="F34" s="13">
        <f>[1]DISP_JUL!$G$108</f>
        <v>239</v>
      </c>
      <c r="G34" s="13">
        <f t="shared" si="278"/>
        <v>32.123655913978496</v>
      </c>
      <c r="H34" s="13">
        <f>[1]DISP_JUL!$H$108</f>
        <v>0</v>
      </c>
      <c r="I34" s="13">
        <f t="shared" si="278"/>
        <v>0</v>
      </c>
      <c r="J34" s="13">
        <f>[1]DISP_JUL!$I$108</f>
        <v>0</v>
      </c>
      <c r="K34" s="13">
        <f t="shared" si="278"/>
        <v>0</v>
      </c>
      <c r="M34" s="13">
        <f t="shared" ref="M34:M35" si="396">(C34/$B$4)*100</f>
        <v>67.876344086021504</v>
      </c>
      <c r="N34" s="13">
        <f t="shared" si="233"/>
        <v>67.876344086021504</v>
      </c>
      <c r="O34" s="13">
        <f t="shared" ref="O34:O35" si="397">IF((AND(D34=0,F34=0)),0,(F34+L34)/(D34+F34)*100)</f>
        <v>58.578431372549019</v>
      </c>
      <c r="P34" s="13">
        <f t="shared" ref="P34" si="398">(Q34/($B$4*R34))*100</f>
        <v>22.715053763440864</v>
      </c>
      <c r="Q34" s="95">
        <f>[1]DISP_JUL!$M$108</f>
        <v>2322</v>
      </c>
      <c r="R34" s="95">
        <f>[1]DISP_JUL!$O$108</f>
        <v>13.739644970414201</v>
      </c>
      <c r="T34" s="43" t="s">
        <v>39</v>
      </c>
      <c r="U34" s="78" t="s">
        <v>47</v>
      </c>
      <c r="V34" s="15">
        <v>744</v>
      </c>
      <c r="W34" s="15">
        <v>199.5</v>
      </c>
      <c r="X34" s="15">
        <v>544.5</v>
      </c>
      <c r="Y34" s="15">
        <v>0</v>
      </c>
      <c r="Z34" s="15">
        <f t="shared" si="100"/>
        <v>0</v>
      </c>
      <c r="AA34" s="15">
        <v>0</v>
      </c>
      <c r="AB34" s="15">
        <f t="shared" si="101"/>
        <v>0</v>
      </c>
      <c r="AC34" s="13">
        <v>0</v>
      </c>
      <c r="AD34" s="13">
        <f t="shared" si="375"/>
        <v>0</v>
      </c>
      <c r="AE34" s="15">
        <v>0</v>
      </c>
      <c r="AF34" s="13">
        <f t="shared" ref="AF34:AF35" si="399">(V34/$U$4)*100</f>
        <v>100</v>
      </c>
      <c r="AG34" s="15">
        <f t="shared" si="102"/>
        <v>100</v>
      </c>
      <c r="AH34" s="15">
        <f t="shared" si="103"/>
        <v>0</v>
      </c>
      <c r="AI34" s="13">
        <f t="shared" ref="AI34:AI35" si="400">(AJ34/($U$4*AK34))*100</f>
        <v>22.875064004096263</v>
      </c>
      <c r="AJ34" s="46">
        <v>3574</v>
      </c>
      <c r="AK34" s="15">
        <v>21</v>
      </c>
      <c r="AM34" s="43" t="s">
        <v>39</v>
      </c>
      <c r="AN34" s="78" t="s">
        <v>47</v>
      </c>
      <c r="AO34" s="15">
        <v>720</v>
      </c>
      <c r="AP34" s="15">
        <v>236.8</v>
      </c>
      <c r="AQ34" s="15">
        <v>483.2</v>
      </c>
      <c r="AR34" s="15">
        <v>0</v>
      </c>
      <c r="AS34" s="15">
        <f t="shared" si="104"/>
        <v>0</v>
      </c>
      <c r="AT34" s="15">
        <v>0</v>
      </c>
      <c r="AU34" s="15">
        <f t="shared" si="105"/>
        <v>0</v>
      </c>
      <c r="AV34" s="15">
        <v>0</v>
      </c>
      <c r="AW34" s="13">
        <f>(AV34/$AN$4)*100</f>
        <v>0</v>
      </c>
      <c r="AX34" s="15">
        <v>0</v>
      </c>
      <c r="AY34" s="13">
        <f t="shared" ref="AY34:AY35" si="401">(AO34/$AN$4)*100</f>
        <v>100</v>
      </c>
      <c r="AZ34" s="13">
        <f t="shared" si="376"/>
        <v>100</v>
      </c>
      <c r="BA34" s="36">
        <f t="shared" si="377"/>
        <v>0</v>
      </c>
      <c r="BB34" s="13">
        <f t="shared" si="378"/>
        <v>28.12169312169312</v>
      </c>
      <c r="BD34" s="15">
        <v>4252</v>
      </c>
      <c r="BE34" s="15">
        <v>21</v>
      </c>
      <c r="BG34" s="43" t="s">
        <v>39</v>
      </c>
      <c r="BH34" s="78" t="s">
        <v>47</v>
      </c>
      <c r="BI34" s="15">
        <v>744</v>
      </c>
      <c r="BJ34" s="15">
        <v>235.1</v>
      </c>
      <c r="BK34" s="15">
        <v>508.9</v>
      </c>
      <c r="BL34" s="15">
        <v>0</v>
      </c>
      <c r="BM34" s="13">
        <f t="shared" si="109"/>
        <v>0</v>
      </c>
      <c r="BN34" s="15">
        <v>0</v>
      </c>
      <c r="BO34" s="15">
        <f t="shared" si="110"/>
        <v>0</v>
      </c>
      <c r="BP34" s="15">
        <v>0</v>
      </c>
      <c r="BQ34" s="13">
        <f>(BP34/$BH$4)*100</f>
        <v>0</v>
      </c>
      <c r="BR34" s="15">
        <v>0</v>
      </c>
      <c r="BS34" s="13">
        <f t="shared" si="379"/>
        <v>100</v>
      </c>
      <c r="BT34" s="13">
        <f t="shared" si="380"/>
        <v>100</v>
      </c>
      <c r="BU34" s="13">
        <f t="shared" si="381"/>
        <v>0</v>
      </c>
      <c r="BV34" s="13">
        <f t="shared" si="382"/>
        <v>26.920122887864821</v>
      </c>
      <c r="BX34" s="46">
        <v>4206</v>
      </c>
      <c r="BY34" s="15">
        <v>21</v>
      </c>
      <c r="CA34" s="43" t="s">
        <v>39</v>
      </c>
      <c r="CB34" s="78" t="s">
        <v>47</v>
      </c>
      <c r="CC34" s="15">
        <v>720</v>
      </c>
      <c r="CD34" s="15">
        <v>69.7</v>
      </c>
      <c r="CF34" s="15">
        <v>0</v>
      </c>
      <c r="CG34" s="15">
        <f t="shared" si="332"/>
        <v>0</v>
      </c>
      <c r="CH34" s="15">
        <v>0</v>
      </c>
      <c r="CI34" s="15">
        <f t="shared" si="333"/>
        <v>0</v>
      </c>
      <c r="CL34" s="15">
        <v>0</v>
      </c>
      <c r="CM34" s="13">
        <f>(CC34/$CB$4)*100</f>
        <v>100</v>
      </c>
      <c r="CN34" s="13">
        <f t="shared" si="115"/>
        <v>100</v>
      </c>
      <c r="CO34" s="45">
        <f t="shared" si="334"/>
        <v>0</v>
      </c>
      <c r="CP34" s="13">
        <f t="shared" si="383"/>
        <v>8.1283068783068781</v>
      </c>
      <c r="CR34" s="46">
        <v>1229</v>
      </c>
      <c r="CS34" s="15">
        <v>21</v>
      </c>
      <c r="CU34" s="43" t="s">
        <v>39</v>
      </c>
      <c r="CV34" s="78" t="s">
        <v>47</v>
      </c>
      <c r="CW34" s="15">
        <v>744</v>
      </c>
      <c r="CX34" s="15">
        <v>105.8</v>
      </c>
      <c r="CZ34" s="15">
        <v>0</v>
      </c>
      <c r="DA34" s="13">
        <f t="shared" si="335"/>
        <v>0</v>
      </c>
      <c r="DB34" s="15">
        <v>0</v>
      </c>
      <c r="DC34" s="13">
        <f t="shared" si="336"/>
        <v>0</v>
      </c>
      <c r="DD34" s="13"/>
      <c r="DE34" s="13"/>
      <c r="DF34" s="15">
        <v>0</v>
      </c>
      <c r="DG34" s="13">
        <f t="shared" ref="DG34:DG35" si="402">(CW34/$U$4)*100</f>
        <v>100</v>
      </c>
      <c r="DH34" s="13">
        <f t="shared" si="384"/>
        <v>100</v>
      </c>
      <c r="DI34" s="45">
        <f t="shared" si="385"/>
        <v>0</v>
      </c>
      <c r="DJ34" s="13">
        <f>(DL34/($CV$4*DM34))*100</f>
        <v>11.981566820276496</v>
      </c>
      <c r="DL34" s="79">
        <v>1872</v>
      </c>
      <c r="DM34" s="15">
        <v>21</v>
      </c>
      <c r="DO34" s="43" t="s">
        <v>39</v>
      </c>
      <c r="DP34" s="78" t="s">
        <v>47</v>
      </c>
      <c r="DQ34" s="15">
        <v>732</v>
      </c>
      <c r="DR34" s="15">
        <v>137</v>
      </c>
      <c r="DT34" s="15">
        <v>12</v>
      </c>
      <c r="DU34" s="13">
        <f t="shared" si="339"/>
        <v>1.6129032258064515</v>
      </c>
      <c r="DV34" s="15">
        <v>0</v>
      </c>
      <c r="DW34" s="13">
        <f t="shared" si="340"/>
        <v>0</v>
      </c>
      <c r="DX34" s="13"/>
      <c r="DY34" s="13"/>
      <c r="DZ34" s="15">
        <v>0</v>
      </c>
      <c r="EA34" s="13">
        <f t="shared" ref="EA34:EA35" si="403">(DQ34/$U$4)*100</f>
        <v>98.387096774193552</v>
      </c>
      <c r="EB34" s="13">
        <f t="shared" si="387"/>
        <v>98.387096774193552</v>
      </c>
      <c r="EC34" s="45">
        <f t="shared" si="388"/>
        <v>8.0536912751677843</v>
      </c>
      <c r="ED34" s="13">
        <f t="shared" ref="ED34" si="404">(EF34/($DP$4*EG34))*100</f>
        <v>16.199436763952892</v>
      </c>
      <c r="EF34" s="46">
        <v>2531</v>
      </c>
      <c r="EG34" s="15">
        <v>21</v>
      </c>
      <c r="EI34" s="43" t="s">
        <v>39</v>
      </c>
      <c r="EJ34" s="78" t="s">
        <v>47</v>
      </c>
      <c r="EK34" s="15">
        <v>672</v>
      </c>
      <c r="EL34" s="15">
        <v>116.3</v>
      </c>
      <c r="EN34" s="15">
        <v>0</v>
      </c>
      <c r="EO34" s="13">
        <f t="shared" si="343"/>
        <v>0</v>
      </c>
      <c r="EP34" s="15">
        <v>0</v>
      </c>
      <c r="EQ34" s="13">
        <f t="shared" si="344"/>
        <v>0</v>
      </c>
      <c r="ER34" s="13"/>
      <c r="ES34" s="13"/>
      <c r="ET34" s="15">
        <v>0</v>
      </c>
      <c r="EU34" s="13">
        <f t="shared" ref="EU34:EU35" si="405">(EK34/$U$4)*100</f>
        <v>90.322580645161281</v>
      </c>
      <c r="EV34" s="13">
        <f t="shared" si="389"/>
        <v>100</v>
      </c>
      <c r="EW34" s="45">
        <f t="shared" si="390"/>
        <v>0</v>
      </c>
      <c r="EX34" s="13">
        <f t="shared" si="391"/>
        <v>15.143140589569162</v>
      </c>
      <c r="EZ34" s="46">
        <v>2137</v>
      </c>
      <c r="FA34" s="15">
        <v>21</v>
      </c>
      <c r="FC34" s="43" t="s">
        <v>39</v>
      </c>
      <c r="FD34" s="78" t="s">
        <v>47</v>
      </c>
      <c r="FE34" s="15">
        <v>744</v>
      </c>
      <c r="FF34" s="15">
        <v>286.10000000000002</v>
      </c>
      <c r="FH34" s="15">
        <v>0</v>
      </c>
      <c r="FI34" s="13">
        <f t="shared" si="359"/>
        <v>0</v>
      </c>
      <c r="FJ34" s="15">
        <v>0</v>
      </c>
      <c r="FK34" s="13">
        <f t="shared" si="360"/>
        <v>0</v>
      </c>
      <c r="FL34" s="13"/>
      <c r="FM34" s="13"/>
      <c r="FN34" s="15">
        <v>0</v>
      </c>
      <c r="FO34" s="13">
        <f t="shared" ref="FO34:FO35" si="406">(FE34/$U$4)*100</f>
        <v>100</v>
      </c>
      <c r="FP34" s="13">
        <f t="shared" si="392"/>
        <v>100</v>
      </c>
      <c r="FQ34" s="45">
        <f t="shared" si="393"/>
        <v>0</v>
      </c>
      <c r="FR34" s="13">
        <f t="shared" ref="FR34" si="407">(FT34/($FD$4*FU34))*100</f>
        <v>35.170250896057347</v>
      </c>
      <c r="FT34" s="46">
        <v>5495</v>
      </c>
      <c r="FU34" s="15">
        <v>21</v>
      </c>
      <c r="FW34" s="43" t="s">
        <v>39</v>
      </c>
      <c r="FX34" s="78" t="s">
        <v>47</v>
      </c>
      <c r="FY34" s="15">
        <v>720</v>
      </c>
      <c r="FZ34" s="15">
        <v>405</v>
      </c>
      <c r="GB34" s="15">
        <v>0</v>
      </c>
      <c r="GC34" s="15">
        <f t="shared" si="350"/>
        <v>0</v>
      </c>
      <c r="GD34" s="15">
        <v>0</v>
      </c>
      <c r="GE34" s="15">
        <f t="shared" si="351"/>
        <v>0</v>
      </c>
      <c r="GH34" s="15">
        <v>0</v>
      </c>
      <c r="GI34" s="13">
        <f t="shared" ref="GI34:GI35" si="408">(FY34/$U$4)*100</f>
        <v>96.774193548387103</v>
      </c>
      <c r="GJ34" s="15">
        <f t="shared" si="352"/>
        <v>100</v>
      </c>
      <c r="GK34" s="15">
        <f t="shared" si="353"/>
        <v>0</v>
      </c>
      <c r="GL34" s="13">
        <f>(GN34/($FX$4*GO34))*100</f>
        <v>51.547619047619044</v>
      </c>
      <c r="GN34" s="46">
        <v>7794</v>
      </c>
      <c r="GO34" s="15">
        <v>21</v>
      </c>
      <c r="GQ34" s="43" t="s">
        <v>39</v>
      </c>
      <c r="GR34" s="78" t="s">
        <v>47</v>
      </c>
      <c r="GS34" s="15">
        <v>744</v>
      </c>
      <c r="GT34" s="15">
        <v>168.8</v>
      </c>
      <c r="GV34" s="15">
        <v>0</v>
      </c>
      <c r="GW34" s="15">
        <f t="shared" si="277"/>
        <v>0</v>
      </c>
      <c r="GX34" s="15">
        <v>0</v>
      </c>
      <c r="GY34" s="15">
        <f t="shared" si="277"/>
        <v>0</v>
      </c>
      <c r="HB34" s="15">
        <v>0</v>
      </c>
      <c r="HC34" s="13">
        <f t="shared" ref="HC34:HC35" si="409">(GS34/$GR$4)*100</f>
        <v>100</v>
      </c>
      <c r="HD34" s="15">
        <f t="shared" si="317"/>
        <v>100</v>
      </c>
      <c r="HE34" s="15">
        <f t="shared" si="318"/>
        <v>0</v>
      </c>
      <c r="HF34" s="13">
        <f t="shared" si="394"/>
        <v>20.602918586789553</v>
      </c>
      <c r="HH34" s="46">
        <v>3219</v>
      </c>
      <c r="HI34" s="15">
        <v>21</v>
      </c>
      <c r="HK34" s="43" t="s">
        <v>39</v>
      </c>
      <c r="HL34" s="78" t="s">
        <v>47</v>
      </c>
      <c r="HM34" s="106">
        <v>720</v>
      </c>
      <c r="HN34" s="106">
        <v>197.09999999999991</v>
      </c>
      <c r="HO34" s="106">
        <v>522.90000000000009</v>
      </c>
      <c r="HP34" s="106">
        <v>0</v>
      </c>
      <c r="HQ34" s="13">
        <f t="shared" ref="HQ34" si="410">(HP34/$HL$4)*100</f>
        <v>0</v>
      </c>
      <c r="HR34" s="106">
        <v>0</v>
      </c>
      <c r="HS34" s="13">
        <f t="shared" ref="HS34" si="411">(HR34/$HL$4)*100</f>
        <v>0</v>
      </c>
      <c r="HT34" s="106">
        <v>0</v>
      </c>
      <c r="HU34" s="13">
        <f t="shared" ref="HU34" si="412">(HT34/$HL$4)*100</f>
        <v>0</v>
      </c>
      <c r="HV34" s="106">
        <v>0</v>
      </c>
      <c r="HW34" s="13">
        <f>(HM34/$HL$4)*100</f>
        <v>100</v>
      </c>
      <c r="HX34" s="48">
        <f>((HM34-HV34)/$HL$4)*100</f>
        <v>100</v>
      </c>
      <c r="HY34" s="13">
        <f t="shared" si="395"/>
        <v>0</v>
      </c>
      <c r="HZ34" s="13">
        <f>(IB34/($HL$4*IC34))*100</f>
        <v>23.538359788359788</v>
      </c>
      <c r="IB34" s="111">
        <v>3559</v>
      </c>
      <c r="IC34" s="15">
        <v>21</v>
      </c>
    </row>
    <row r="35" spans="1:237" ht="13.8" x14ac:dyDescent="0.3">
      <c r="B35" s="78" t="s">
        <v>51</v>
      </c>
      <c r="C35" s="13">
        <f>[1]DISP_JUL!$D$110</f>
        <v>0</v>
      </c>
      <c r="D35" s="13">
        <f>[1]DISP_JUL!$E$110</f>
        <v>0</v>
      </c>
      <c r="E35" s="13">
        <f>[1]DISP_JUL!$F$110</f>
        <v>0</v>
      </c>
      <c r="F35" s="13">
        <f>[1]DISP_JUL!$G$110</f>
        <v>0</v>
      </c>
      <c r="G35" s="13">
        <f t="shared" si="278"/>
        <v>0</v>
      </c>
      <c r="H35" s="13">
        <f>[1]DISP_JUL!$H$110</f>
        <v>744</v>
      </c>
      <c r="I35" s="13">
        <f t="shared" si="278"/>
        <v>100</v>
      </c>
      <c r="J35" s="13">
        <f>[1]DISP_JUL!$I$110</f>
        <v>0</v>
      </c>
      <c r="K35" s="13">
        <f t="shared" si="278"/>
        <v>0</v>
      </c>
      <c r="M35" s="15">
        <f t="shared" si="396"/>
        <v>0</v>
      </c>
      <c r="N35" s="15">
        <f t="shared" si="233"/>
        <v>0</v>
      </c>
      <c r="O35" s="15">
        <f t="shared" si="397"/>
        <v>0</v>
      </c>
      <c r="P35" s="13">
        <f>IFERROR((Q35/($B$4*R35))*100, 0)</f>
        <v>0</v>
      </c>
      <c r="Q35" s="95">
        <f>[1]DISP_JUL!$M$110</f>
        <v>0</v>
      </c>
      <c r="R35" s="95">
        <f>[1]DISP_JUL!$O$110</f>
        <v>0</v>
      </c>
      <c r="U35" s="78" t="s">
        <v>51</v>
      </c>
      <c r="V35" s="15">
        <v>744</v>
      </c>
      <c r="W35" s="15">
        <v>145.1</v>
      </c>
      <c r="X35" s="15">
        <v>598.9</v>
      </c>
      <c r="Y35" s="15">
        <v>0</v>
      </c>
      <c r="Z35" s="15">
        <f t="shared" si="100"/>
        <v>0</v>
      </c>
      <c r="AA35" s="15">
        <v>0</v>
      </c>
      <c r="AB35" s="15">
        <f t="shared" si="101"/>
        <v>0</v>
      </c>
      <c r="AC35" s="13">
        <v>0</v>
      </c>
      <c r="AD35" s="13">
        <f t="shared" si="375"/>
        <v>0</v>
      </c>
      <c r="AE35" s="15">
        <v>0</v>
      </c>
      <c r="AF35" s="13">
        <f t="shared" si="399"/>
        <v>100</v>
      </c>
      <c r="AG35" s="15">
        <f t="shared" si="102"/>
        <v>100</v>
      </c>
      <c r="AH35" s="15">
        <f t="shared" si="103"/>
        <v>0</v>
      </c>
      <c r="AI35" s="13">
        <f t="shared" si="400"/>
        <v>22.791858678955453</v>
      </c>
      <c r="AJ35" s="46">
        <v>3561</v>
      </c>
      <c r="AK35" s="15">
        <v>21</v>
      </c>
      <c r="AN35" s="78" t="s">
        <v>51</v>
      </c>
      <c r="AO35" s="15">
        <v>720</v>
      </c>
      <c r="AP35" s="15">
        <v>373.1</v>
      </c>
      <c r="AQ35" s="15">
        <v>346.9</v>
      </c>
      <c r="AR35" s="15">
        <v>0</v>
      </c>
      <c r="AS35" s="15">
        <f t="shared" si="104"/>
        <v>0</v>
      </c>
      <c r="AT35" s="15">
        <v>0</v>
      </c>
      <c r="AU35" s="15">
        <f t="shared" si="105"/>
        <v>0</v>
      </c>
      <c r="AV35" s="15">
        <v>0</v>
      </c>
      <c r="AW35" s="13">
        <f>(AV35/$AN$4)*100</f>
        <v>0</v>
      </c>
      <c r="AX35" s="15">
        <v>0</v>
      </c>
      <c r="AY35" s="13">
        <f t="shared" si="401"/>
        <v>100</v>
      </c>
      <c r="AZ35" s="13">
        <f t="shared" si="376"/>
        <v>100</v>
      </c>
      <c r="BA35" s="36">
        <f t="shared" si="377"/>
        <v>0</v>
      </c>
      <c r="BB35" s="13">
        <f t="shared" si="378"/>
        <v>27.407407407407408</v>
      </c>
      <c r="BD35" s="15">
        <v>4144</v>
      </c>
      <c r="BE35" s="15">
        <v>21</v>
      </c>
      <c r="BH35" s="78" t="s">
        <v>51</v>
      </c>
      <c r="BI35" s="15">
        <v>744</v>
      </c>
      <c r="BJ35" s="15">
        <v>250.3</v>
      </c>
      <c r="BK35" s="15">
        <v>493.7</v>
      </c>
      <c r="BL35" s="15">
        <v>0</v>
      </c>
      <c r="BM35" s="13">
        <f t="shared" si="109"/>
        <v>0</v>
      </c>
      <c r="BN35" s="15">
        <v>0</v>
      </c>
      <c r="BO35" s="15">
        <f t="shared" si="110"/>
        <v>0</v>
      </c>
      <c r="BP35" s="15">
        <v>0</v>
      </c>
      <c r="BQ35" s="13">
        <f>(BP35/$BH$4)*100</f>
        <v>0</v>
      </c>
      <c r="BR35" s="15">
        <v>0</v>
      </c>
      <c r="BS35" s="13">
        <f t="shared" si="379"/>
        <v>100</v>
      </c>
      <c r="BT35" s="13">
        <f t="shared" si="380"/>
        <v>100</v>
      </c>
      <c r="BU35" s="13">
        <f t="shared" si="381"/>
        <v>0</v>
      </c>
      <c r="BV35" s="13">
        <f t="shared" si="382"/>
        <v>28.686635944700463</v>
      </c>
      <c r="BX35" s="46">
        <v>4482</v>
      </c>
      <c r="BY35" s="15">
        <v>21</v>
      </c>
      <c r="CB35" s="78" t="s">
        <v>51</v>
      </c>
      <c r="CC35" s="15">
        <v>699</v>
      </c>
      <c r="CD35" s="15">
        <v>69</v>
      </c>
      <c r="CF35" s="15">
        <v>21</v>
      </c>
      <c r="CG35" s="13">
        <f t="shared" si="332"/>
        <v>2.9166666666666665</v>
      </c>
      <c r="CH35" s="15">
        <v>0</v>
      </c>
      <c r="CI35" s="15">
        <f t="shared" si="333"/>
        <v>0</v>
      </c>
      <c r="CL35" s="15">
        <v>0</v>
      </c>
      <c r="CM35" s="13">
        <f>(CC35/$CB$4)*100</f>
        <v>97.083333333333329</v>
      </c>
      <c r="CN35" s="13">
        <f t="shared" si="115"/>
        <v>97.083333333333329</v>
      </c>
      <c r="CO35" s="45">
        <f t="shared" si="334"/>
        <v>23.333333333333332</v>
      </c>
      <c r="CP35" s="13">
        <f t="shared" si="383"/>
        <v>8.075396825396826</v>
      </c>
      <c r="CR35" s="46">
        <v>1221</v>
      </c>
      <c r="CS35" s="15">
        <v>21</v>
      </c>
      <c r="CV35" s="78" t="s">
        <v>51</v>
      </c>
      <c r="CW35" s="15">
        <v>723</v>
      </c>
      <c r="CX35" s="15">
        <v>106.7</v>
      </c>
      <c r="CZ35" s="15">
        <v>21</v>
      </c>
      <c r="DA35" s="13">
        <f t="shared" si="335"/>
        <v>2.82258064516129</v>
      </c>
      <c r="DB35" s="15">
        <v>0</v>
      </c>
      <c r="DC35" s="13">
        <f t="shared" si="336"/>
        <v>0</v>
      </c>
      <c r="DD35" s="13"/>
      <c r="DE35" s="13"/>
      <c r="DF35" s="15">
        <v>0</v>
      </c>
      <c r="DG35" s="13">
        <f t="shared" si="402"/>
        <v>97.177419354838719</v>
      </c>
      <c r="DH35" s="13">
        <f t="shared" si="384"/>
        <v>97.177419354838719</v>
      </c>
      <c r="DI35" s="45">
        <f t="shared" si="385"/>
        <v>16.444792482380581</v>
      </c>
      <c r="DJ35" s="13">
        <f t="shared" si="386"/>
        <v>12.46799795186892</v>
      </c>
      <c r="DL35" s="79">
        <v>1948</v>
      </c>
      <c r="DM35" s="15">
        <v>21</v>
      </c>
      <c r="DP35" s="78" t="s">
        <v>51</v>
      </c>
      <c r="DQ35" s="15">
        <v>504</v>
      </c>
      <c r="DR35" s="15">
        <v>97.4</v>
      </c>
      <c r="DT35" s="15">
        <v>240</v>
      </c>
      <c r="DU35" s="13">
        <f t="shared" si="339"/>
        <v>32.258064516129032</v>
      </c>
      <c r="DV35" s="15">
        <v>0</v>
      </c>
      <c r="DW35" s="13">
        <f t="shared" si="340"/>
        <v>0</v>
      </c>
      <c r="DX35" s="13"/>
      <c r="DY35" s="13"/>
      <c r="DZ35" s="15">
        <v>0</v>
      </c>
      <c r="EA35" s="13">
        <f t="shared" si="403"/>
        <v>67.741935483870961</v>
      </c>
      <c r="EB35" s="13">
        <f t="shared" si="387"/>
        <v>67.741935483870961</v>
      </c>
      <c r="EC35" s="45">
        <f t="shared" si="388"/>
        <v>71.132187314759932</v>
      </c>
      <c r="ED35" s="13">
        <f>(EF35/($DP$4*EG35))*100</f>
        <v>11.437532002048131</v>
      </c>
      <c r="EF35" s="46">
        <v>1787</v>
      </c>
      <c r="EG35" s="15">
        <v>21</v>
      </c>
      <c r="EJ35" s="78" t="s">
        <v>51</v>
      </c>
      <c r="EK35" s="15">
        <v>0</v>
      </c>
      <c r="EL35" s="15">
        <v>0</v>
      </c>
      <c r="EN35" s="15">
        <v>672</v>
      </c>
      <c r="EO35" s="13">
        <f t="shared" si="343"/>
        <v>100</v>
      </c>
      <c r="EP35" s="15">
        <v>0</v>
      </c>
      <c r="EQ35" s="13">
        <f t="shared" si="344"/>
        <v>0</v>
      </c>
      <c r="ER35" s="13"/>
      <c r="ES35" s="13"/>
      <c r="ET35" s="15">
        <v>0</v>
      </c>
      <c r="EU35" s="13">
        <f t="shared" si="405"/>
        <v>0</v>
      </c>
      <c r="EV35" s="13">
        <f t="shared" si="389"/>
        <v>0</v>
      </c>
      <c r="EW35" s="45">
        <f t="shared" si="390"/>
        <v>100</v>
      </c>
      <c r="EX35" s="13">
        <f t="shared" si="391"/>
        <v>0</v>
      </c>
      <c r="EZ35" s="15">
        <v>0</v>
      </c>
      <c r="FA35" s="15">
        <v>21</v>
      </c>
      <c r="FD35" s="78" t="s">
        <v>51</v>
      </c>
      <c r="FE35" s="15">
        <v>3.7</v>
      </c>
      <c r="FF35" s="15">
        <v>2.7</v>
      </c>
      <c r="FH35" s="15">
        <v>740.3</v>
      </c>
      <c r="FI35" s="13">
        <f t="shared" si="359"/>
        <v>99.502688172043008</v>
      </c>
      <c r="FJ35" s="15">
        <v>0</v>
      </c>
      <c r="FK35" s="13">
        <f t="shared" si="360"/>
        <v>0</v>
      </c>
      <c r="FL35" s="13"/>
      <c r="FM35" s="13"/>
      <c r="FN35" s="15">
        <v>0</v>
      </c>
      <c r="FO35" s="13">
        <f t="shared" si="406"/>
        <v>0.49731182795698925</v>
      </c>
      <c r="FP35" s="13">
        <f t="shared" si="392"/>
        <v>0.49731182795698925</v>
      </c>
      <c r="FQ35" s="45">
        <f t="shared" si="393"/>
        <v>99.636608344549117</v>
      </c>
      <c r="FR35" s="13">
        <f>(FT35/($FD$4*FU35))*100</f>
        <v>0.2240143369175627</v>
      </c>
      <c r="FT35" s="15">
        <v>35</v>
      </c>
      <c r="FU35" s="15">
        <v>21</v>
      </c>
      <c r="FX35" s="78" t="s">
        <v>51</v>
      </c>
      <c r="FY35" s="15">
        <v>0</v>
      </c>
      <c r="FZ35" s="15">
        <v>0</v>
      </c>
      <c r="GB35" s="15">
        <v>720</v>
      </c>
      <c r="GC35" s="15">
        <f t="shared" si="350"/>
        <v>100</v>
      </c>
      <c r="GD35" s="15">
        <v>0</v>
      </c>
      <c r="GE35" s="15">
        <f t="shared" si="351"/>
        <v>0</v>
      </c>
      <c r="GH35" s="15">
        <v>0</v>
      </c>
      <c r="GI35" s="13">
        <f t="shared" si="408"/>
        <v>0</v>
      </c>
      <c r="GJ35" s="15">
        <f t="shared" si="352"/>
        <v>0</v>
      </c>
      <c r="GK35" s="13">
        <f t="shared" si="353"/>
        <v>100</v>
      </c>
      <c r="GL35" s="13">
        <f>(GN35/($FX$4*GO35))*100</f>
        <v>0</v>
      </c>
      <c r="GN35" s="15">
        <v>0</v>
      </c>
      <c r="GO35" s="15">
        <v>21</v>
      </c>
      <c r="GR35" s="78" t="s">
        <v>51</v>
      </c>
      <c r="GS35" s="15">
        <v>0</v>
      </c>
      <c r="GT35" s="15">
        <v>0</v>
      </c>
      <c r="GV35" s="15">
        <v>744</v>
      </c>
      <c r="GW35" s="15">
        <f t="shared" si="277"/>
        <v>100</v>
      </c>
      <c r="GX35" s="15">
        <v>0</v>
      </c>
      <c r="GY35" s="15">
        <f t="shared" si="277"/>
        <v>0</v>
      </c>
      <c r="HB35" s="15">
        <v>0</v>
      </c>
      <c r="HC35" s="13">
        <f t="shared" si="409"/>
        <v>0</v>
      </c>
      <c r="HD35" s="15">
        <f t="shared" si="317"/>
        <v>0</v>
      </c>
      <c r="HE35" s="15">
        <f t="shared" si="318"/>
        <v>100</v>
      </c>
      <c r="HF35" s="13">
        <f t="shared" si="394"/>
        <v>0</v>
      </c>
      <c r="HH35" s="15">
        <v>0</v>
      </c>
      <c r="HI35" s="15">
        <v>21</v>
      </c>
      <c r="HL35" s="78" t="s">
        <v>51</v>
      </c>
      <c r="HM35" s="106">
        <v>0</v>
      </c>
      <c r="HN35" s="106">
        <v>0</v>
      </c>
      <c r="HO35" s="106">
        <v>0</v>
      </c>
      <c r="HP35" s="106">
        <v>720</v>
      </c>
      <c r="HQ35" s="13">
        <f>(HP35/$HL$4)*100</f>
        <v>100</v>
      </c>
      <c r="HR35" s="106">
        <v>0</v>
      </c>
      <c r="HS35" s="13">
        <f>(HR35/$HL$4)*100</f>
        <v>0</v>
      </c>
      <c r="HT35" s="106">
        <v>0</v>
      </c>
      <c r="HU35" s="13">
        <f>(HT35/$HL$4)*100</f>
        <v>0</v>
      </c>
      <c r="HV35" s="106">
        <v>0</v>
      </c>
      <c r="HW35" s="13">
        <f>(HM35/$HL$4)*100</f>
        <v>0</v>
      </c>
      <c r="HX35" s="48">
        <f>((HM35-HV35)/$HL$4)*100</f>
        <v>0</v>
      </c>
      <c r="HY35" s="48">
        <f t="shared" si="395"/>
        <v>100</v>
      </c>
      <c r="HZ35" s="13">
        <f>(IB35/($HL$4*IC35))*100</f>
        <v>0</v>
      </c>
      <c r="IB35" s="106">
        <v>0</v>
      </c>
      <c r="IC35" s="15">
        <v>21</v>
      </c>
    </row>
    <row r="36" spans="1:237" ht="13.8" x14ac:dyDescent="0.3">
      <c r="B36" s="51" t="s">
        <v>37</v>
      </c>
      <c r="C36" s="52">
        <f>SUM(C33:C35)</f>
        <v>1249</v>
      </c>
      <c r="D36" s="52">
        <f t="shared" ref="D36:L36" si="413">SUM(D33:D35)</f>
        <v>498</v>
      </c>
      <c r="E36" s="52">
        <f t="shared" si="413"/>
        <v>751</v>
      </c>
      <c r="F36" s="52">
        <f t="shared" si="413"/>
        <v>239</v>
      </c>
      <c r="G36" s="53">
        <f>(G33*R33+G34*R34+G35*R35)/R36</f>
        <v>13.601094191334324</v>
      </c>
      <c r="H36" s="52">
        <f t="shared" si="413"/>
        <v>744</v>
      </c>
      <c r="I36" s="53">
        <f>(I33*R33+I34*R34+I35*R35)/R36</f>
        <v>0</v>
      </c>
      <c r="J36" s="52">
        <f t="shared" si="413"/>
        <v>0</v>
      </c>
      <c r="K36" s="53">
        <f>(K33*R33+K34*R34+K35*R35)/R36</f>
        <v>0</v>
      </c>
      <c r="L36" s="52">
        <f t="shared" si="413"/>
        <v>0</v>
      </c>
      <c r="M36" s="53">
        <f>(M33*R33+M34*R34+M35*R35)/R36</f>
        <v>86.398905808665674</v>
      </c>
      <c r="N36" s="14">
        <f>(N33*R33+N34*R34+N35*R35)/R36</f>
        <v>86.398905808665674</v>
      </c>
      <c r="O36" s="14">
        <f>(O33*R33+O34*R34+O35*R35)/R36</f>
        <v>24.801995290080242</v>
      </c>
      <c r="P36" s="14">
        <f>(P33*R33+P34*R34+P35*R35)/R36</f>
        <v>35.115095084039474</v>
      </c>
      <c r="Q36" s="69">
        <f>SUM(Q33:Q35)</f>
        <v>8478</v>
      </c>
      <c r="R36" s="53">
        <f>SUM(R33:R35)</f>
        <v>32.4508911710221</v>
      </c>
      <c r="U36" s="59" t="s">
        <v>37</v>
      </c>
      <c r="V36" s="56">
        <f>SUM(V33:V35)</f>
        <v>2232</v>
      </c>
      <c r="W36" s="56">
        <f t="shared" ref="W36:AE36" si="414">SUM(W33:W35)</f>
        <v>566.20000000000005</v>
      </c>
      <c r="X36" s="56">
        <f>SUM(X33:X35)</f>
        <v>1665.8000000000002</v>
      </c>
      <c r="Y36" s="56">
        <f t="shared" si="414"/>
        <v>0</v>
      </c>
      <c r="Z36" s="57">
        <f>(Z33*AK33+Z34*AK34+Z35*AK35)/AK36</f>
        <v>0</v>
      </c>
      <c r="AA36" s="56">
        <f t="shared" si="414"/>
        <v>0</v>
      </c>
      <c r="AB36" s="57">
        <f>(AB33*AK33+AB34*AK34+AB35*AK35)/AK36</f>
        <v>0</v>
      </c>
      <c r="AC36" s="57">
        <f>SUM(AC33:AC35)</f>
        <v>0</v>
      </c>
      <c r="AD36" s="57">
        <f>(AD33*AK33+AD34*AK34+AD35*AK35)/AK36</f>
        <v>0</v>
      </c>
      <c r="AE36" s="56">
        <f t="shared" si="414"/>
        <v>0</v>
      </c>
      <c r="AF36" s="53">
        <f>(AF33*AK33+AF34*AK34+AF35*AK35)/AK36</f>
        <v>100</v>
      </c>
      <c r="AG36" s="57">
        <f>(AG33*AK33+AG34*AK34+AG35*AK35)/AK36</f>
        <v>100</v>
      </c>
      <c r="AH36" s="57">
        <f>(AH33*AK33+AH34*AK34+AH35*AK35)/AK36</f>
        <v>0</v>
      </c>
      <c r="AI36" s="14">
        <f>(AI33*AK33+AI34*AK34+AI35*AK35)/AK36</f>
        <v>23.404164533196791</v>
      </c>
      <c r="AJ36" s="62">
        <f>SUM(AJ33:AJ35)</f>
        <v>10970</v>
      </c>
      <c r="AK36" s="56">
        <f>SUM(AK33:AK35)</f>
        <v>63</v>
      </c>
      <c r="AN36" s="59" t="s">
        <v>37</v>
      </c>
      <c r="AO36" s="52">
        <f>SUM(AO33:AO35)</f>
        <v>2160</v>
      </c>
      <c r="AP36" s="52">
        <f t="shared" ref="AP36:AX36" si="415">SUM(AP33:AP35)</f>
        <v>846.2</v>
      </c>
      <c r="AQ36" s="52">
        <f>SUM(AQ33:AQ35)</f>
        <v>1313.8</v>
      </c>
      <c r="AR36" s="52">
        <f t="shared" si="415"/>
        <v>0</v>
      </c>
      <c r="AS36" s="53">
        <f>(AS33*BE33+AS34*BE34+AS35*BE35)/BE36</f>
        <v>0</v>
      </c>
      <c r="AT36" s="52">
        <f t="shared" si="415"/>
        <v>0</v>
      </c>
      <c r="AU36" s="53">
        <f>(AU34*BE34+AU35*BE35)/BE36</f>
        <v>0</v>
      </c>
      <c r="AV36" s="53">
        <f>SUM(AV33:AV35)</f>
        <v>0</v>
      </c>
      <c r="AW36" s="57">
        <f>(AW33*BE33+AW34*BE34+AW35*BE35)/BE36</f>
        <v>0</v>
      </c>
      <c r="AX36" s="52">
        <f t="shared" si="415"/>
        <v>0</v>
      </c>
      <c r="AY36" s="53">
        <f>(AY33*BE33+AY34*BE34+AY35*BE35)/BE36</f>
        <v>100</v>
      </c>
      <c r="AZ36" s="14">
        <f>(AZ33*BE33+AZ34*BE34+AZ35*BE35)/BE36</f>
        <v>100</v>
      </c>
      <c r="BA36" s="14">
        <f>(BA33*BE33+BA34*BE34+BA35*BE35)/BE36</f>
        <v>0</v>
      </c>
      <c r="BB36" s="14">
        <f>(BB33*BE33+BB34*BE34+BB35*BE35)/BE36</f>
        <v>27.793209876543209</v>
      </c>
      <c r="BC36" s="56"/>
      <c r="BD36" s="60">
        <f>SUM(BD33:BD35)</f>
        <v>12607</v>
      </c>
      <c r="BE36" s="56">
        <f>SUM(BE33:BE35)</f>
        <v>63</v>
      </c>
      <c r="BH36" s="59" t="s">
        <v>37</v>
      </c>
      <c r="BI36" s="52">
        <f>SUM(BI33:BI35)</f>
        <v>2232</v>
      </c>
      <c r="BJ36" s="52">
        <f t="shared" ref="BJ36:BR36" si="416">SUM(BJ33:BJ35)</f>
        <v>734.2</v>
      </c>
      <c r="BK36" s="52">
        <f>SUM(BK33:BK35)</f>
        <v>1497.8</v>
      </c>
      <c r="BL36" s="52">
        <f t="shared" si="416"/>
        <v>0</v>
      </c>
      <c r="BM36" s="53">
        <f>(BM33*BY33+BM34*BY34+BM35*BY35)/BY36</f>
        <v>0</v>
      </c>
      <c r="BN36" s="52">
        <f t="shared" si="416"/>
        <v>0</v>
      </c>
      <c r="BO36" s="53">
        <f>(BO33*BY33+BO34*BY34+BO35*BY35)/BY36</f>
        <v>0</v>
      </c>
      <c r="BP36" s="53">
        <f>SUM(BP33:BP35)</f>
        <v>0</v>
      </c>
      <c r="BQ36" s="57">
        <f>(BQ33*BY33+BQ34*BY34+BQ35*BY35)/BY36</f>
        <v>0</v>
      </c>
      <c r="BR36" s="52">
        <f t="shared" si="416"/>
        <v>0</v>
      </c>
      <c r="BS36" s="53">
        <f>(BS33*BY33+BS34*BY34+BS35*BY35)/BY36</f>
        <v>100</v>
      </c>
      <c r="BT36" s="14">
        <f>(BT33*BY33+BT34*BY34+BT35*BY35)/BY36</f>
        <v>100</v>
      </c>
      <c r="BU36" s="14">
        <f>(BU33*BY33+BU34*BY34+BU35*BY35)/BY36</f>
        <v>0</v>
      </c>
      <c r="BV36" s="14">
        <f>(BV33*BY33+BV34*BY34+BV35*BY35)/BY36</f>
        <v>27.952722307561018</v>
      </c>
      <c r="BW36" s="56"/>
      <c r="BX36" s="62">
        <f>SUM(BX33:BX35)</f>
        <v>13102</v>
      </c>
      <c r="BY36" s="56">
        <f>SUM(BY33:BY35)</f>
        <v>63</v>
      </c>
      <c r="CB36" s="59" t="s">
        <v>37</v>
      </c>
      <c r="CC36" s="52">
        <f>SUM(CC33:CC35)</f>
        <v>2139</v>
      </c>
      <c r="CD36" s="52">
        <f t="shared" ref="CD36:CL36" si="417">SUM(CD33:CD35)</f>
        <v>208.60000000000002</v>
      </c>
      <c r="CE36" s="52"/>
      <c r="CF36" s="52">
        <f t="shared" si="417"/>
        <v>21</v>
      </c>
      <c r="CG36" s="53">
        <f>(CG33*CS33+CG34*CS34+CG35*CS35)/CS36</f>
        <v>0.97222222222222221</v>
      </c>
      <c r="CH36" s="52">
        <f t="shared" si="417"/>
        <v>0</v>
      </c>
      <c r="CI36" s="53">
        <f>(CI34*CS34+CI35*CS35)/CS36</f>
        <v>0</v>
      </c>
      <c r="CJ36" s="53"/>
      <c r="CK36" s="53"/>
      <c r="CL36" s="52">
        <f t="shared" si="417"/>
        <v>0</v>
      </c>
      <c r="CM36" s="53">
        <f>(CM33*CS33+CM34*CS34+CM35*CS35)/CS36</f>
        <v>99.027777777777771</v>
      </c>
      <c r="CN36" s="14">
        <f>(CN33*CS33+CN34*CS34+CN35*CS35)/CS36</f>
        <v>99.027777777777771</v>
      </c>
      <c r="CO36" s="14">
        <f>(CO33*CS33+CO34*CS34+CO35*CS35)/CS36</f>
        <v>7.7777777777777777</v>
      </c>
      <c r="CP36" s="14">
        <f>(CP33*CS33+CP34*CS34+CP35*CS35)/CS36</f>
        <v>8.0930335097001755</v>
      </c>
      <c r="CQ36" s="56"/>
      <c r="CR36" s="62">
        <f>SUM(CR33:CR35)</f>
        <v>3671</v>
      </c>
      <c r="CS36" s="56">
        <f>SUM(CS33:CS35)</f>
        <v>63</v>
      </c>
      <c r="CV36" s="59" t="s">
        <v>37</v>
      </c>
      <c r="CW36" s="52">
        <f>SUM(CW33:CW35)</f>
        <v>2201</v>
      </c>
      <c r="CX36" s="52">
        <f t="shared" ref="CX36:DF36" si="418">SUM(CX33:CX35)</f>
        <v>322.59999999999997</v>
      </c>
      <c r="CY36" s="52"/>
      <c r="CZ36" s="52">
        <f t="shared" si="418"/>
        <v>31</v>
      </c>
      <c r="DA36" s="53">
        <f>(DA33*DM33+DA34*DM34+DA35*DM35)/DM36</f>
        <v>1.3888888888888886</v>
      </c>
      <c r="DB36" s="52">
        <f t="shared" si="418"/>
        <v>0</v>
      </c>
      <c r="DC36" s="53">
        <f>(DC34*DM34+DC35*DM35)/DM36</f>
        <v>0</v>
      </c>
      <c r="DD36" s="53"/>
      <c r="DE36" s="53"/>
      <c r="DF36" s="52">
        <f t="shared" si="418"/>
        <v>0</v>
      </c>
      <c r="DG36" s="53">
        <f>(DG33*DM33+DG34*DM34+DG35*DM35)/DM36</f>
        <v>98.611111111111114</v>
      </c>
      <c r="DH36" s="14">
        <f>(DH33*DM33+DH34*DM34+DH35*DM35)/DM36</f>
        <v>98.611111111111114</v>
      </c>
      <c r="DI36" s="14">
        <f>(DI33*DM33+DI34*DM34+DI35*DM35)/DM36</f>
        <v>8.2570623844959972</v>
      </c>
      <c r="DJ36" s="14">
        <f>(DJ33*DM33+DJ34*DM34+DJ35*DM35)/DM36</f>
        <v>12.201314217443251</v>
      </c>
      <c r="DK36" s="56"/>
      <c r="DL36" s="80">
        <f>SUM(DL33:DL35)</f>
        <v>5719</v>
      </c>
      <c r="DM36" s="56">
        <f>SUM(DM33:DM35)</f>
        <v>63</v>
      </c>
      <c r="DP36" s="59" t="s">
        <v>37</v>
      </c>
      <c r="DQ36" s="52">
        <f>SUM(DQ33:DQ35)</f>
        <v>1980</v>
      </c>
      <c r="DR36" s="52">
        <f t="shared" ref="DR36:DZ36" si="419">SUM(DR33:DR35)</f>
        <v>384.6</v>
      </c>
      <c r="DS36" s="52"/>
      <c r="DT36" s="52">
        <f t="shared" si="419"/>
        <v>252</v>
      </c>
      <c r="DU36" s="53">
        <f>(DU33*EG33+DU34*EG34+DU35*EG35)/EG36</f>
        <v>11.29032258064516</v>
      </c>
      <c r="DV36" s="52">
        <f t="shared" si="419"/>
        <v>0</v>
      </c>
      <c r="DW36" s="53">
        <f>(DW34*EG34+DW35*EG35)/EG36</f>
        <v>0</v>
      </c>
      <c r="DX36" s="53"/>
      <c r="DY36" s="53"/>
      <c r="DZ36" s="52">
        <f t="shared" si="419"/>
        <v>0</v>
      </c>
      <c r="EA36" s="53">
        <f>(EA33*EG33+EA34*EG34+EA35*EG35)/EG36</f>
        <v>88.709677419354833</v>
      </c>
      <c r="EB36" s="14">
        <f>(EB33*EG33+EB34*EG34+EB35*EG35)/EG36</f>
        <v>88.709677419354833</v>
      </c>
      <c r="EC36" s="14">
        <f>(EC33*EG33+EC34*EG34+EC35*EG35)/EG36</f>
        <v>26.395292863309241</v>
      </c>
      <c r="ED36" s="14">
        <f>(ED33*EG33+ED34*EG34+ED35*EG35)/EG36</f>
        <v>14.669738863287252</v>
      </c>
      <c r="EE36" s="56"/>
      <c r="EF36" s="62">
        <f>SUM(EF33:EF35)</f>
        <v>6876</v>
      </c>
      <c r="EG36" s="56">
        <f>SUM(EG33:EG35)</f>
        <v>63</v>
      </c>
      <c r="EJ36" s="51" t="s">
        <v>37</v>
      </c>
      <c r="EK36" s="52">
        <f>SUM(EK33:EK35)</f>
        <v>1344</v>
      </c>
      <c r="EL36" s="52">
        <f t="shared" ref="EL36:ET36" si="420">SUM(EL33:EL35)</f>
        <v>219.5</v>
      </c>
      <c r="EM36" s="52"/>
      <c r="EN36" s="52">
        <f t="shared" si="420"/>
        <v>672</v>
      </c>
      <c r="EO36" s="53">
        <f>(EO33*FA33+EO34*FA34+EO35*FA35)/FA36</f>
        <v>33.333333333333336</v>
      </c>
      <c r="EP36" s="52">
        <f t="shared" si="420"/>
        <v>0</v>
      </c>
      <c r="EQ36" s="53">
        <f>(EQ34*FA34+EQ35*FA35)/FA36</f>
        <v>0</v>
      </c>
      <c r="ER36" s="53"/>
      <c r="ES36" s="53"/>
      <c r="ET36" s="52">
        <f t="shared" si="420"/>
        <v>0</v>
      </c>
      <c r="EU36" s="53">
        <f>(EU33*FA33+EU34*FA34+EU35*FA35)/FA36</f>
        <v>60.215053763440849</v>
      </c>
      <c r="EV36" s="14">
        <f>(EV33*FA33+EV34*FA34+EV35*FA35)/FA36</f>
        <v>66.666666666666671</v>
      </c>
      <c r="EW36" s="14">
        <f>(EW33*FA33+EW34*FA34+EW35*FA35)/FA36</f>
        <v>33.333333333333336</v>
      </c>
      <c r="EX36" s="14">
        <f>(EX33*FA33+EX34*FA34+EX35*FA35)/FA36</f>
        <v>9.1482426303854893</v>
      </c>
      <c r="EY36" s="56"/>
      <c r="EZ36" s="60">
        <f>SUM(EZ33:EZ35)</f>
        <v>3873</v>
      </c>
      <c r="FA36" s="56">
        <f>SUM(FA33:FA35)</f>
        <v>63</v>
      </c>
      <c r="FD36" s="51" t="s">
        <v>37</v>
      </c>
      <c r="FE36" s="52">
        <f>SUM(FE33:FE35)</f>
        <v>1491.7</v>
      </c>
      <c r="FF36" s="52">
        <f t="shared" ref="FF36:FN36" si="421">SUM(FF33:FF35)</f>
        <v>526.30000000000007</v>
      </c>
      <c r="FG36" s="52"/>
      <c r="FH36" s="52">
        <f t="shared" si="421"/>
        <v>740.3</v>
      </c>
      <c r="FI36" s="53">
        <f>(FI33*FU33+FI34*FU34+FI35*FU35)/FU36</f>
        <v>33.167562724014338</v>
      </c>
      <c r="FJ36" s="52">
        <f t="shared" si="421"/>
        <v>0</v>
      </c>
      <c r="FK36" s="53">
        <f>(FK34*FU34+FK35*FU35)/FU36</f>
        <v>0</v>
      </c>
      <c r="FL36" s="53"/>
      <c r="FM36" s="53"/>
      <c r="FN36" s="52">
        <f t="shared" si="421"/>
        <v>0</v>
      </c>
      <c r="FO36" s="53">
        <f>(FO33*FU33+FO34*FU34+FO35*FU35)/FU36</f>
        <v>66.832437275985654</v>
      </c>
      <c r="FP36" s="14">
        <f>(FP33*FU33+FP34*FU34+FP35*FU35)/FU36</f>
        <v>66.832437275985654</v>
      </c>
      <c r="FQ36" s="14">
        <f>(FQ33*FU33+FQ34*FU34+FQ35*FU35)/FU36</f>
        <v>33.212202781516368</v>
      </c>
      <c r="FR36" s="14">
        <f>(FR33*FU33+FR34*FU34+FR35*FU35)/FU36</f>
        <v>20.317033623485237</v>
      </c>
      <c r="FS36" s="56"/>
      <c r="FT36" s="60">
        <f>SUM(FT33:FT35)</f>
        <v>9523</v>
      </c>
      <c r="FU36" s="56">
        <f>SUM(FU33:FU35)</f>
        <v>63</v>
      </c>
      <c r="FX36" s="59" t="s">
        <v>37</v>
      </c>
      <c r="FY36" s="52">
        <f>SUM(FY33:FY35)</f>
        <v>1320</v>
      </c>
      <c r="FZ36" s="52">
        <f t="shared" ref="FZ36:GH36" si="422">SUM(FZ33:FZ35)</f>
        <v>598.29999999999995</v>
      </c>
      <c r="GA36" s="52"/>
      <c r="GB36" s="52">
        <f t="shared" si="422"/>
        <v>840</v>
      </c>
      <c r="GC36" s="53">
        <f>(GC33*GO33+GC34*GO34+GC35*GO35)/GO36</f>
        <v>38.888888888888886</v>
      </c>
      <c r="GD36" s="52">
        <f t="shared" si="422"/>
        <v>0</v>
      </c>
      <c r="GE36" s="53">
        <f>(GE34*GO34+GE35*GO35)/GO36</f>
        <v>0</v>
      </c>
      <c r="GF36" s="53"/>
      <c r="GG36" s="53"/>
      <c r="GH36" s="52">
        <f t="shared" si="422"/>
        <v>0</v>
      </c>
      <c r="GI36" s="53">
        <f>(GI33*GO33+GI34*GO34+GI35*GO35)/GO36</f>
        <v>59.13978494623656</v>
      </c>
      <c r="GJ36" s="14">
        <f>(GJ33*GO33+GJ34*GO34+GJ35*GO35)/GO36</f>
        <v>61.111111111111114</v>
      </c>
      <c r="GK36" s="14">
        <f>(GK33*GO33+GK34*GO34+GK35*GO35)/GO36</f>
        <v>46.10064900521332</v>
      </c>
      <c r="GL36" s="61">
        <f>(GL33*GO33+GL34*GO34+GL35*GO35)/GO36</f>
        <v>24.142416225749557</v>
      </c>
      <c r="GM36" s="56"/>
      <c r="GN36" s="60">
        <f>SUM(GN33:GN35)</f>
        <v>10951</v>
      </c>
      <c r="GO36" s="56">
        <f>SUM(GO33:GO35)</f>
        <v>63</v>
      </c>
      <c r="GR36" s="59" t="s">
        <v>37</v>
      </c>
      <c r="GS36" s="52">
        <f>SUM(GS33:GS35)</f>
        <v>744</v>
      </c>
      <c r="GT36" s="52">
        <f t="shared" ref="GT36:HB36" si="423">SUM(GT33:GT35)</f>
        <v>168.8</v>
      </c>
      <c r="GU36" s="52"/>
      <c r="GV36" s="52">
        <f t="shared" si="423"/>
        <v>1488</v>
      </c>
      <c r="GW36" s="53">
        <f>(GW33*HI33+GW34*HI34+GW35*HI35)/HI36</f>
        <v>66.666666666666671</v>
      </c>
      <c r="GX36" s="52">
        <f t="shared" si="423"/>
        <v>0</v>
      </c>
      <c r="GY36" s="53">
        <f>(GY34*HI34+GY35*HI35)/HI36</f>
        <v>0</v>
      </c>
      <c r="GZ36" s="53"/>
      <c r="HA36" s="53"/>
      <c r="HB36" s="52">
        <f t="shared" si="423"/>
        <v>0</v>
      </c>
      <c r="HC36" s="53">
        <f>(HC33*HI33+HC34*HI34+HC35*HI35)/HI36</f>
        <v>33.333333333333336</v>
      </c>
      <c r="HD36" s="14">
        <f>(HD33*HI33+HD34*HI34+HD35*HI35)/HI36</f>
        <v>33.333333333333336</v>
      </c>
      <c r="HE36" s="14">
        <f>(HE33*HI33+HE34*HI34+HE35*HI35)/HI36</f>
        <v>66.666666666666671</v>
      </c>
      <c r="HF36" s="61">
        <f>(HF33*HI33+HF34*HI34+HF35*HI35)/HI36</f>
        <v>6.8676395289298506</v>
      </c>
      <c r="HG36" s="56"/>
      <c r="HH36" s="60">
        <f>SUM(HH33:HH35)</f>
        <v>3219</v>
      </c>
      <c r="HI36" s="56">
        <f>SUM(HI33:HI35)</f>
        <v>63</v>
      </c>
      <c r="HL36" s="81" t="s">
        <v>37</v>
      </c>
      <c r="HM36" s="56">
        <f>SUM(HM33:HM35)</f>
        <v>720</v>
      </c>
      <c r="HN36" s="56">
        <f t="shared" ref="HN36:HP36" si="424">SUM(HN33:HN35)</f>
        <v>197.09999999999991</v>
      </c>
      <c r="HO36" s="56">
        <f t="shared" si="424"/>
        <v>522.90000000000009</v>
      </c>
      <c r="HP36" s="56">
        <f t="shared" si="424"/>
        <v>1440</v>
      </c>
      <c r="HQ36" s="53">
        <f>(HQ33*IC33+HQ34*IC34+HQ35*IC35)/IC36</f>
        <v>66.666666666666671</v>
      </c>
      <c r="HR36" s="56">
        <f t="shared" ref="HR36:HT36" si="425">SUM(HR33:HR35)</f>
        <v>0</v>
      </c>
      <c r="HS36" s="53">
        <f>(HS33*IC33+HS34*IC34+HS35*IC35)/IC36</f>
        <v>0</v>
      </c>
      <c r="HT36" s="56">
        <f t="shared" si="425"/>
        <v>0</v>
      </c>
      <c r="HU36" s="53">
        <f>(HU33*IC33+HU34*IC34+HU35*IC35)/IC36</f>
        <v>0</v>
      </c>
      <c r="HV36" s="56">
        <f t="shared" ref="HV36" si="426">SUM(HV33:HV35)</f>
        <v>0</v>
      </c>
      <c r="HW36" s="57">
        <f>(HW33*IC33+HW34*IC34+HW35*IC35)/IC36</f>
        <v>33.333333333333336</v>
      </c>
      <c r="HX36" s="61">
        <f>(HX33*IC33+HX34*IC34+HX35*IC35)/IC36</f>
        <v>33.333333333333336</v>
      </c>
      <c r="HY36" s="61">
        <f>(HY33*IC33+HY34*IC34+HY35*IC35)/IC36</f>
        <v>66.666666666666671</v>
      </c>
      <c r="HZ36" s="61">
        <f>(HZ33*IC33+HZ34*IC34+HZ35*IC35)/IC36</f>
        <v>7.8461199294532626</v>
      </c>
      <c r="IA36" s="56"/>
      <c r="IB36" s="96">
        <f>SUM(IB33:IB35)</f>
        <v>3559</v>
      </c>
      <c r="IC36" s="56">
        <f>SUM(IC33:IC35)</f>
        <v>63</v>
      </c>
    </row>
    <row r="37" spans="1:237" ht="13.8" x14ac:dyDescent="0.3">
      <c r="A37" s="23" t="s">
        <v>40</v>
      </c>
      <c r="B37" s="73" t="s">
        <v>46</v>
      </c>
      <c r="C37" s="25">
        <f>[1]DISP_JUL!$D$120</f>
        <v>0</v>
      </c>
      <c r="D37" s="25">
        <f>[1]DISP_JUL!$E$120</f>
        <v>0</v>
      </c>
      <c r="E37" s="25">
        <f>[1]DISP_JUL!$F$120</f>
        <v>0</v>
      </c>
      <c r="F37" s="25">
        <f>[1]DISP_JUL!$G$120</f>
        <v>744</v>
      </c>
      <c r="G37" s="12">
        <f t="shared" si="278"/>
        <v>100</v>
      </c>
      <c r="H37" s="25">
        <f>[1]DISP_JUL!$H$120</f>
        <v>0</v>
      </c>
      <c r="I37" s="12">
        <f t="shared" si="279"/>
        <v>0</v>
      </c>
      <c r="J37" s="25">
        <f>[1]DISP_JUL!$I$120</f>
        <v>0</v>
      </c>
      <c r="K37" s="12">
        <f t="shared" ref="K37:K50" si="427">(J37/$B$4)*100</f>
        <v>0</v>
      </c>
      <c r="L37" s="25"/>
      <c r="M37" s="12">
        <f>(C37/$B$4)*100</f>
        <v>0</v>
      </c>
      <c r="N37" s="25">
        <f t="shared" ref="N37:N62" si="428">((C37-L37)/$B$4)*100</f>
        <v>0</v>
      </c>
      <c r="O37" s="25">
        <f t="shared" ref="O37:O62" si="429">IF((AND(D37=0,F37=0)),0,(F37+L37)/(D37+F37)*100)</f>
        <v>100</v>
      </c>
      <c r="P37" s="12" t="e">
        <f>(Q37/($B$4*R37))*100</f>
        <v>#DIV/0!</v>
      </c>
      <c r="Q37" s="113">
        <f>[1]DISP_JUL!$M$120</f>
        <v>0</v>
      </c>
      <c r="R37" s="113">
        <f>[1]DISP_JUL!$O$120</f>
        <v>0</v>
      </c>
      <c r="T37" s="23" t="s">
        <v>40</v>
      </c>
      <c r="U37" s="73" t="s">
        <v>46</v>
      </c>
      <c r="V37" s="25">
        <v>0</v>
      </c>
      <c r="W37" s="25">
        <v>0</v>
      </c>
      <c r="X37" s="25">
        <v>0</v>
      </c>
      <c r="Y37" s="25">
        <v>744</v>
      </c>
      <c r="Z37" s="25">
        <f t="shared" si="100"/>
        <v>100</v>
      </c>
      <c r="AA37" s="25">
        <v>0</v>
      </c>
      <c r="AB37" s="25">
        <f t="shared" si="101"/>
        <v>0</v>
      </c>
      <c r="AC37" s="25">
        <v>0</v>
      </c>
      <c r="AD37" s="12">
        <f t="shared" si="101"/>
        <v>0</v>
      </c>
      <c r="AE37" s="25">
        <v>0</v>
      </c>
      <c r="AF37" s="12">
        <f>(V37/$U$4)*100</f>
        <v>0</v>
      </c>
      <c r="AG37" s="25">
        <f t="shared" si="102"/>
        <v>0</v>
      </c>
      <c r="AH37" s="25">
        <f t="shared" si="103"/>
        <v>100</v>
      </c>
      <c r="AI37" s="12">
        <f>(AJ37/($U$4*AK37))*100</f>
        <v>0</v>
      </c>
      <c r="AJ37" s="25">
        <v>0</v>
      </c>
      <c r="AK37" s="25">
        <v>21</v>
      </c>
      <c r="AM37" s="23" t="s">
        <v>40</v>
      </c>
      <c r="AN37" s="73" t="s">
        <v>46</v>
      </c>
      <c r="AO37" s="25">
        <v>0</v>
      </c>
      <c r="AP37" s="25">
        <v>0</v>
      </c>
      <c r="AQ37" s="25">
        <v>0</v>
      </c>
      <c r="AR37" s="25">
        <v>720</v>
      </c>
      <c r="AS37" s="25">
        <f t="shared" si="104"/>
        <v>100</v>
      </c>
      <c r="AT37" s="25">
        <v>0</v>
      </c>
      <c r="AU37" s="25">
        <f t="shared" si="105"/>
        <v>0</v>
      </c>
      <c r="AV37" s="25">
        <v>0</v>
      </c>
      <c r="AW37" s="12">
        <f>(AV37/$AN$4)*100</f>
        <v>0</v>
      </c>
      <c r="AX37" s="25">
        <v>0</v>
      </c>
      <c r="AY37" s="12">
        <f>(AO37/$AN$4)*100</f>
        <v>0</v>
      </c>
      <c r="AZ37" s="12">
        <f t="shared" si="376"/>
        <v>0</v>
      </c>
      <c r="BA37" s="26">
        <f t="shared" si="377"/>
        <v>100</v>
      </c>
      <c r="BB37" s="12">
        <f t="shared" ref="BB37:BB38" si="430">(BD37/($AN$4*BE37))*100</f>
        <v>0</v>
      </c>
      <c r="BC37" s="25"/>
      <c r="BD37" s="25">
        <v>0</v>
      </c>
      <c r="BE37" s="25">
        <v>21</v>
      </c>
      <c r="BG37" s="23" t="s">
        <v>40</v>
      </c>
      <c r="BH37" s="73" t="s">
        <v>46</v>
      </c>
      <c r="BI37" s="25">
        <v>0</v>
      </c>
      <c r="BJ37" s="25">
        <v>0</v>
      </c>
      <c r="BK37" s="25">
        <v>0</v>
      </c>
      <c r="BL37" s="25">
        <v>744</v>
      </c>
      <c r="BM37" s="12">
        <f t="shared" si="109"/>
        <v>100</v>
      </c>
      <c r="BN37" s="25">
        <v>0</v>
      </c>
      <c r="BO37" s="25">
        <f t="shared" si="110"/>
        <v>0</v>
      </c>
      <c r="BP37" s="25">
        <v>0</v>
      </c>
      <c r="BQ37" s="12">
        <f>(BP37/$BH$4)*100</f>
        <v>0</v>
      </c>
      <c r="BR37" s="25">
        <v>0</v>
      </c>
      <c r="BS37" s="12">
        <f>(BI37/$BH$4)*100</f>
        <v>0</v>
      </c>
      <c r="BT37" s="12">
        <f t="shared" si="380"/>
        <v>0</v>
      </c>
      <c r="BU37" s="12">
        <f t="shared" si="381"/>
        <v>100</v>
      </c>
      <c r="BV37" s="12">
        <f t="shared" ref="BV37:BV38" si="431">(BX37/($BH$4*BY37))*100</f>
        <v>0</v>
      </c>
      <c r="BW37" s="25"/>
      <c r="BX37" s="25">
        <v>0</v>
      </c>
      <c r="BY37" s="25">
        <v>21</v>
      </c>
      <c r="CA37" s="23" t="s">
        <v>40</v>
      </c>
      <c r="CB37" s="73" t="s">
        <v>46</v>
      </c>
      <c r="CC37" s="25">
        <v>0</v>
      </c>
      <c r="CD37" s="25">
        <v>0</v>
      </c>
      <c r="CE37" s="25"/>
      <c r="CF37" s="25">
        <v>720</v>
      </c>
      <c r="CG37" s="12">
        <f t="shared" si="332"/>
        <v>100</v>
      </c>
      <c r="CH37" s="25">
        <v>0</v>
      </c>
      <c r="CI37" s="25">
        <f t="shared" si="333"/>
        <v>0</v>
      </c>
      <c r="CJ37" s="25"/>
      <c r="CK37" s="25"/>
      <c r="CL37" s="25">
        <v>0</v>
      </c>
      <c r="CM37" s="12">
        <f>(CC37/$CB$4)*100</f>
        <v>0</v>
      </c>
      <c r="CN37" s="12">
        <f t="shared" si="115"/>
        <v>0</v>
      </c>
      <c r="CO37" s="27">
        <f t="shared" si="334"/>
        <v>100</v>
      </c>
      <c r="CP37" s="12">
        <f t="shared" ref="CP37:CP38" si="432">(CR37/($CB$4*CS37))*100</f>
        <v>0</v>
      </c>
      <c r="CQ37" s="25"/>
      <c r="CR37" s="25">
        <v>0</v>
      </c>
      <c r="CS37" s="25">
        <v>21</v>
      </c>
      <c r="CU37" s="23" t="s">
        <v>40</v>
      </c>
      <c r="CV37" s="73" t="s">
        <v>46</v>
      </c>
      <c r="CW37" s="25">
        <v>0</v>
      </c>
      <c r="CX37" s="25">
        <v>0</v>
      </c>
      <c r="CY37" s="25"/>
      <c r="CZ37" s="25">
        <v>744</v>
      </c>
      <c r="DA37" s="12">
        <f t="shared" si="335"/>
        <v>100</v>
      </c>
      <c r="DB37" s="25">
        <v>0</v>
      </c>
      <c r="DC37" s="12">
        <f t="shared" si="336"/>
        <v>0</v>
      </c>
      <c r="DD37" s="12"/>
      <c r="DE37" s="12"/>
      <c r="DF37" s="25">
        <v>0</v>
      </c>
      <c r="DG37" s="12">
        <f>(CW37/$U$4)*100</f>
        <v>0</v>
      </c>
      <c r="DH37" s="12">
        <f t="shared" si="384"/>
        <v>0</v>
      </c>
      <c r="DI37" s="27">
        <f t="shared" si="385"/>
        <v>100</v>
      </c>
      <c r="DJ37" s="12">
        <f>(DL37/($CV$4*DM37))*100</f>
        <v>0</v>
      </c>
      <c r="DK37" s="25"/>
      <c r="DL37" s="25">
        <v>0</v>
      </c>
      <c r="DM37" s="25">
        <v>21</v>
      </c>
      <c r="DO37" s="23" t="s">
        <v>40</v>
      </c>
      <c r="DP37" s="73" t="s">
        <v>46</v>
      </c>
      <c r="DQ37" s="25">
        <v>0</v>
      </c>
      <c r="DR37" s="25">
        <v>0</v>
      </c>
      <c r="DS37" s="25"/>
      <c r="DT37" s="25">
        <v>744</v>
      </c>
      <c r="DU37" s="12">
        <f t="shared" si="339"/>
        <v>100</v>
      </c>
      <c r="DV37" s="25">
        <v>0</v>
      </c>
      <c r="DW37" s="12">
        <f t="shared" si="340"/>
        <v>0</v>
      </c>
      <c r="DX37" s="12"/>
      <c r="DY37" s="12"/>
      <c r="DZ37" s="25">
        <v>0</v>
      </c>
      <c r="EA37" s="12">
        <f>(DQ37/$U$4)*100</f>
        <v>0</v>
      </c>
      <c r="EB37" s="12">
        <f t="shared" si="387"/>
        <v>0</v>
      </c>
      <c r="EC37" s="27">
        <f t="shared" si="388"/>
        <v>100</v>
      </c>
      <c r="ED37" s="12">
        <f>(EF37/($DP$4*EG37))*100</f>
        <v>0</v>
      </c>
      <c r="EE37" s="25"/>
      <c r="EF37" s="25">
        <v>0</v>
      </c>
      <c r="EG37" s="25">
        <v>21</v>
      </c>
      <c r="EI37" s="23" t="s">
        <v>40</v>
      </c>
      <c r="EJ37" s="73" t="s">
        <v>46</v>
      </c>
      <c r="EK37" s="25">
        <v>0</v>
      </c>
      <c r="EL37" s="25">
        <v>0</v>
      </c>
      <c r="EM37" s="25"/>
      <c r="EN37" s="25">
        <v>672</v>
      </c>
      <c r="EO37" s="12">
        <f t="shared" si="343"/>
        <v>100</v>
      </c>
      <c r="EP37" s="25">
        <v>0</v>
      </c>
      <c r="EQ37" s="12">
        <f t="shared" si="344"/>
        <v>0</v>
      </c>
      <c r="ER37" s="12"/>
      <c r="ES37" s="12"/>
      <c r="ET37" s="25">
        <v>0</v>
      </c>
      <c r="EU37" s="12">
        <f>(EK37/$U$4)*100</f>
        <v>0</v>
      </c>
      <c r="EV37" s="12">
        <f t="shared" si="389"/>
        <v>0</v>
      </c>
      <c r="EW37" s="27">
        <f t="shared" si="390"/>
        <v>100</v>
      </c>
      <c r="EX37" s="12">
        <f>(EZ37/($EJ$4*FA37))*100</f>
        <v>0</v>
      </c>
      <c r="EY37" s="25"/>
      <c r="EZ37" s="25">
        <v>0</v>
      </c>
      <c r="FA37" s="25">
        <v>21</v>
      </c>
      <c r="FC37" s="23" t="s">
        <v>40</v>
      </c>
      <c r="FD37" s="73" t="s">
        <v>46</v>
      </c>
      <c r="FE37" s="25">
        <v>0</v>
      </c>
      <c r="FF37" s="25">
        <v>0</v>
      </c>
      <c r="FG37" s="25"/>
      <c r="FH37" s="25">
        <v>744</v>
      </c>
      <c r="FI37" s="12">
        <f t="shared" si="359"/>
        <v>100</v>
      </c>
      <c r="FJ37" s="25">
        <v>0</v>
      </c>
      <c r="FK37" s="12">
        <f t="shared" si="360"/>
        <v>0</v>
      </c>
      <c r="FL37" s="12"/>
      <c r="FM37" s="12"/>
      <c r="FN37" s="25">
        <v>0</v>
      </c>
      <c r="FO37" s="12">
        <f>(FE37/$U$4)*100</f>
        <v>0</v>
      </c>
      <c r="FP37" s="12">
        <f t="shared" si="392"/>
        <v>0</v>
      </c>
      <c r="FQ37" s="27">
        <f t="shared" si="393"/>
        <v>100</v>
      </c>
      <c r="FR37" s="12">
        <f>(FT37/($FD$4*FU37))*100</f>
        <v>0</v>
      </c>
      <c r="FS37" s="25"/>
      <c r="FT37" s="25">
        <v>0</v>
      </c>
      <c r="FU37" s="25">
        <v>21</v>
      </c>
      <c r="FW37" s="23" t="s">
        <v>40</v>
      </c>
      <c r="FX37" s="73" t="s">
        <v>46</v>
      </c>
      <c r="FY37" s="25">
        <v>0</v>
      </c>
      <c r="FZ37" s="25">
        <v>0</v>
      </c>
      <c r="GA37" s="25"/>
      <c r="GB37" s="25">
        <v>720</v>
      </c>
      <c r="GC37" s="25">
        <f t="shared" si="350"/>
        <v>100</v>
      </c>
      <c r="GD37" s="25">
        <v>0</v>
      </c>
      <c r="GE37" s="25">
        <f t="shared" si="351"/>
        <v>0</v>
      </c>
      <c r="GF37" s="25"/>
      <c r="GG37" s="25"/>
      <c r="GH37" s="25">
        <v>0</v>
      </c>
      <c r="GI37" s="12">
        <f>(FY37/$U$4)*100</f>
        <v>0</v>
      </c>
      <c r="GJ37" s="25">
        <f t="shared" ref="GJ37:GJ41" si="433">((FY37-GH37)/$FX$4)*100</f>
        <v>0</v>
      </c>
      <c r="GK37" s="12">
        <f t="shared" ref="GK37:GK41" si="434">IF((AND(FZ37=0,GB37=0)),0,(GB37+GH37)/(FZ37+GB37)*100)</f>
        <v>100</v>
      </c>
      <c r="GL37" s="12">
        <f>(GN37/($FX$4*GO37))*100</f>
        <v>0</v>
      </c>
      <c r="GM37" s="25"/>
      <c r="GN37" s="25">
        <v>0</v>
      </c>
      <c r="GO37" s="25">
        <v>21</v>
      </c>
      <c r="GQ37" s="23" t="s">
        <v>40</v>
      </c>
      <c r="GR37" s="73" t="s">
        <v>46</v>
      </c>
      <c r="GS37" s="25">
        <v>0</v>
      </c>
      <c r="GT37" s="25">
        <v>0</v>
      </c>
      <c r="GU37" s="25"/>
      <c r="GV37" s="25">
        <v>744</v>
      </c>
      <c r="GW37" s="25">
        <f t="shared" si="277"/>
        <v>100</v>
      </c>
      <c r="GX37" s="25">
        <v>0</v>
      </c>
      <c r="GY37" s="25">
        <f t="shared" si="277"/>
        <v>0</v>
      </c>
      <c r="GZ37" s="25"/>
      <c r="HA37" s="25"/>
      <c r="HB37" s="25">
        <v>0</v>
      </c>
      <c r="HC37" s="12">
        <f>(GS37/$GR$4)*100</f>
        <v>0</v>
      </c>
      <c r="HD37" s="25">
        <f t="shared" si="317"/>
        <v>0</v>
      </c>
      <c r="HE37" s="25">
        <f t="shared" si="318"/>
        <v>100</v>
      </c>
      <c r="HF37" s="12">
        <f t="shared" ref="HF37:HF38" si="435">(HH37/($GR$4*HI37))*100</f>
        <v>0</v>
      </c>
      <c r="HG37" s="25"/>
      <c r="HH37" s="25">
        <v>0</v>
      </c>
      <c r="HI37" s="25">
        <v>21</v>
      </c>
      <c r="HK37" s="23" t="s">
        <v>40</v>
      </c>
      <c r="HL37" s="73" t="s">
        <v>46</v>
      </c>
      <c r="HM37" s="109">
        <v>0</v>
      </c>
      <c r="HN37" s="109">
        <v>0</v>
      </c>
      <c r="HO37" s="109">
        <v>0</v>
      </c>
      <c r="HP37" s="109">
        <v>720</v>
      </c>
      <c r="HQ37" s="12">
        <f>(HP37/$HL$4)*100</f>
        <v>100</v>
      </c>
      <c r="HR37" s="25">
        <v>0</v>
      </c>
      <c r="HS37" s="12">
        <f>(HR37/$HL$4)*100</f>
        <v>0</v>
      </c>
      <c r="HT37" s="25">
        <v>0</v>
      </c>
      <c r="HU37" s="12">
        <f>(HT37/$HL$4)*100</f>
        <v>0</v>
      </c>
      <c r="HV37" s="25">
        <v>0</v>
      </c>
      <c r="HW37" s="12">
        <f>(HM37/$HL$4)*100</f>
        <v>0</v>
      </c>
      <c r="HX37" s="75">
        <f>((HM37-HV37)/$HL$4)*100</f>
        <v>0</v>
      </c>
      <c r="HY37" s="75">
        <f t="shared" ref="HY37:HY38" si="436">IF((AND(HN37=0,HP37=0)),0,(HP37+HV37)/(HN37+HP37)*100)</f>
        <v>100</v>
      </c>
      <c r="HZ37" s="12">
        <f>(IB37/($HL$4*IC37))*100</f>
        <v>0</v>
      </c>
      <c r="IA37" s="25"/>
      <c r="IB37" s="25">
        <v>0</v>
      </c>
      <c r="IC37" s="25">
        <v>21</v>
      </c>
    </row>
    <row r="38" spans="1:237" ht="13.8" x14ac:dyDescent="0.3">
      <c r="A38" s="23" t="s">
        <v>41</v>
      </c>
      <c r="B38" s="73" t="s">
        <v>47</v>
      </c>
      <c r="C38" s="25">
        <f>[1]DISP_JUL!$D$122</f>
        <v>0</v>
      </c>
      <c r="D38" s="25">
        <f>[1]DISP_JUL!$E$122</f>
        <v>0</v>
      </c>
      <c r="E38" s="25">
        <f>[1]DISP_JUL!$F$122</f>
        <v>0</v>
      </c>
      <c r="F38" s="25">
        <f>[1]DISP_JUL!$G$122</f>
        <v>744</v>
      </c>
      <c r="G38" s="12">
        <f t="shared" si="278"/>
        <v>100</v>
      </c>
      <c r="H38" s="25">
        <f>[1]DISP_JUL!$H$122</f>
        <v>0</v>
      </c>
      <c r="I38" s="12">
        <f t="shared" si="279"/>
        <v>0</v>
      </c>
      <c r="J38" s="25">
        <f>[1]DISP_JUL!$I$122</f>
        <v>0</v>
      </c>
      <c r="K38" s="12">
        <f t="shared" si="427"/>
        <v>0</v>
      </c>
      <c r="L38" s="25"/>
      <c r="M38" s="12">
        <f t="shared" ref="M38" si="437">(C38/$B$4)*100</f>
        <v>0</v>
      </c>
      <c r="N38" s="12">
        <f t="shared" si="428"/>
        <v>0</v>
      </c>
      <c r="O38" s="12">
        <f t="shared" si="429"/>
        <v>100</v>
      </c>
      <c r="P38" s="12" t="e">
        <f t="shared" ref="P38" si="438">(Q38/($B$4*R38))*100</f>
        <v>#DIV/0!</v>
      </c>
      <c r="Q38" s="113">
        <f>[1]DISP_JUL!$M$122</f>
        <v>0</v>
      </c>
      <c r="R38" s="113">
        <f>[1]DISP_JUL!$O$122</f>
        <v>0</v>
      </c>
      <c r="T38" s="23" t="s">
        <v>41</v>
      </c>
      <c r="U38" s="73" t="s">
        <v>47</v>
      </c>
      <c r="V38" s="25">
        <v>3.7</v>
      </c>
      <c r="W38" s="25">
        <v>2.7</v>
      </c>
      <c r="X38" s="25">
        <v>1</v>
      </c>
      <c r="Y38" s="25">
        <v>740.3</v>
      </c>
      <c r="Z38" s="12">
        <f t="shared" si="100"/>
        <v>99.502688172043008</v>
      </c>
      <c r="AA38" s="25">
        <v>0</v>
      </c>
      <c r="AB38" s="25">
        <f t="shared" si="101"/>
        <v>0</v>
      </c>
      <c r="AC38" s="25">
        <v>0</v>
      </c>
      <c r="AD38" s="12">
        <f t="shared" si="101"/>
        <v>0</v>
      </c>
      <c r="AE38" s="25">
        <v>0</v>
      </c>
      <c r="AF38" s="12">
        <f>(V38/$U$4)*100</f>
        <v>0.49731182795698925</v>
      </c>
      <c r="AG38" s="12">
        <f t="shared" si="102"/>
        <v>0.49731182795698925</v>
      </c>
      <c r="AH38" s="12">
        <f t="shared" si="103"/>
        <v>99.636608344549117</v>
      </c>
      <c r="AI38" s="12">
        <f t="shared" ref="AI38" si="439">(AJ38/($U$4*AK38))*100</f>
        <v>0.23681515616999488</v>
      </c>
      <c r="AJ38" s="25">
        <v>37</v>
      </c>
      <c r="AK38" s="25">
        <v>21</v>
      </c>
      <c r="AM38" s="23" t="s">
        <v>41</v>
      </c>
      <c r="AN38" s="73" t="s">
        <v>47</v>
      </c>
      <c r="AO38" s="25">
        <v>9.8000000000000007</v>
      </c>
      <c r="AP38" s="25">
        <v>9.8000000000000007</v>
      </c>
      <c r="AQ38" s="25">
        <v>0</v>
      </c>
      <c r="AR38" s="25">
        <v>710.2</v>
      </c>
      <c r="AS38" s="12">
        <f t="shared" si="104"/>
        <v>98.6388888888889</v>
      </c>
      <c r="AT38" s="25">
        <v>0</v>
      </c>
      <c r="AU38" s="25">
        <f t="shared" si="105"/>
        <v>0</v>
      </c>
      <c r="AV38" s="25">
        <v>0</v>
      </c>
      <c r="AW38" s="12">
        <f>(AV38/$AN$4)*100</f>
        <v>0</v>
      </c>
      <c r="AX38" s="25">
        <v>0</v>
      </c>
      <c r="AY38" s="12">
        <f t="shared" ref="AY38" si="440">(AO38/$AN$4)*100</f>
        <v>1.3611111111111112</v>
      </c>
      <c r="AZ38" s="12">
        <f t="shared" si="376"/>
        <v>1.3611111111111112</v>
      </c>
      <c r="BA38" s="26">
        <f t="shared" si="377"/>
        <v>98.6388888888889</v>
      </c>
      <c r="BB38" s="12">
        <f t="shared" si="430"/>
        <v>1.2050264550264549</v>
      </c>
      <c r="BC38" s="25"/>
      <c r="BD38" s="25">
        <v>182.2</v>
      </c>
      <c r="BE38" s="25">
        <v>21</v>
      </c>
      <c r="BG38" s="23" t="s">
        <v>41</v>
      </c>
      <c r="BH38" s="73" t="s">
        <v>47</v>
      </c>
      <c r="BI38" s="25">
        <f>744-BL38-BN38-BP38</f>
        <v>48.200000000000045</v>
      </c>
      <c r="BJ38" s="25">
        <v>48.2</v>
      </c>
      <c r="BK38" s="25">
        <v>0</v>
      </c>
      <c r="BL38" s="25">
        <v>695.8</v>
      </c>
      <c r="BM38" s="12">
        <f t="shared" si="109"/>
        <v>93.521505376344081</v>
      </c>
      <c r="BN38" s="25">
        <v>0</v>
      </c>
      <c r="BO38" s="25">
        <f t="shared" si="110"/>
        <v>0</v>
      </c>
      <c r="BP38" s="25">
        <v>0</v>
      </c>
      <c r="BQ38" s="12">
        <f>(BP38/$BH$4)*100</f>
        <v>0</v>
      </c>
      <c r="BR38" s="25">
        <v>0</v>
      </c>
      <c r="BS38" s="12">
        <f t="shared" ref="BS38" si="441">(BI38/$BH$4)*100</f>
        <v>6.4784946236559202</v>
      </c>
      <c r="BT38" s="12">
        <f t="shared" si="380"/>
        <v>6.4784946236559202</v>
      </c>
      <c r="BU38" s="12">
        <f t="shared" si="381"/>
        <v>93.521505376344081</v>
      </c>
      <c r="BV38" s="12">
        <f t="shared" si="431"/>
        <v>5.4531490015360982</v>
      </c>
      <c r="BW38" s="25"/>
      <c r="BX38" s="25">
        <v>852</v>
      </c>
      <c r="BY38" s="25">
        <v>21</v>
      </c>
      <c r="CA38" s="23" t="s">
        <v>41</v>
      </c>
      <c r="CB38" s="73" t="s">
        <v>47</v>
      </c>
      <c r="CC38" s="25">
        <v>6.2</v>
      </c>
      <c r="CD38" s="25">
        <v>6.2</v>
      </c>
      <c r="CE38" s="25"/>
      <c r="CF38" s="25">
        <v>713.8</v>
      </c>
      <c r="CG38" s="12">
        <f t="shared" si="332"/>
        <v>99.138888888888886</v>
      </c>
      <c r="CH38" s="25">
        <v>0</v>
      </c>
      <c r="CI38" s="25">
        <f t="shared" si="333"/>
        <v>0</v>
      </c>
      <c r="CJ38" s="25"/>
      <c r="CK38" s="25"/>
      <c r="CL38" s="25">
        <v>0</v>
      </c>
      <c r="CM38" s="12">
        <f t="shared" ref="CM38" si="442">(CC38/$CB$4)*100</f>
        <v>0.86111111111111116</v>
      </c>
      <c r="CN38" s="12">
        <f t="shared" si="115"/>
        <v>0.86111111111111116</v>
      </c>
      <c r="CO38" s="27">
        <f t="shared" si="334"/>
        <v>99.138888888888886</v>
      </c>
      <c r="CP38" s="12">
        <f t="shared" si="432"/>
        <v>0.79365079365079361</v>
      </c>
      <c r="CQ38" s="25"/>
      <c r="CR38" s="25">
        <v>120</v>
      </c>
      <c r="CS38" s="25">
        <v>21</v>
      </c>
      <c r="CU38" s="23" t="s">
        <v>41</v>
      </c>
      <c r="CV38" s="73" t="s">
        <v>47</v>
      </c>
      <c r="CW38" s="25">
        <v>12.6</v>
      </c>
      <c r="CX38" s="25">
        <v>12.6</v>
      </c>
      <c r="CY38" s="25"/>
      <c r="CZ38" s="25">
        <v>731.4</v>
      </c>
      <c r="DA38" s="12">
        <f t="shared" si="335"/>
        <v>98.306451612903217</v>
      </c>
      <c r="DB38" s="25">
        <v>0</v>
      </c>
      <c r="DC38" s="12">
        <f t="shared" si="336"/>
        <v>0</v>
      </c>
      <c r="DD38" s="12"/>
      <c r="DE38" s="12"/>
      <c r="DF38" s="25">
        <v>0</v>
      </c>
      <c r="DG38" s="12">
        <f>(CW38/$U$4)*100</f>
        <v>1.693548387096774</v>
      </c>
      <c r="DH38" s="12">
        <f t="shared" si="384"/>
        <v>1.693548387096774</v>
      </c>
      <c r="DI38" s="27">
        <f t="shared" si="385"/>
        <v>98.306451612903217</v>
      </c>
      <c r="DJ38" s="12">
        <f t="shared" ref="DJ38" si="443">(DL38/($CV$4*DM38))*100</f>
        <v>0.37122375832053256</v>
      </c>
      <c r="DK38" s="25"/>
      <c r="DL38" s="25">
        <v>58</v>
      </c>
      <c r="DM38" s="25">
        <v>21</v>
      </c>
      <c r="DO38" s="23" t="s">
        <v>41</v>
      </c>
      <c r="DP38" s="73" t="s">
        <v>47</v>
      </c>
      <c r="DQ38" s="25">
        <v>21.6</v>
      </c>
      <c r="DR38" s="25">
        <v>21.6</v>
      </c>
      <c r="DS38" s="25"/>
      <c r="DT38" s="25">
        <v>722.4</v>
      </c>
      <c r="DU38" s="12">
        <f t="shared" si="339"/>
        <v>97.096774193548384</v>
      </c>
      <c r="DV38" s="25">
        <v>0</v>
      </c>
      <c r="DW38" s="12">
        <f t="shared" si="340"/>
        <v>0</v>
      </c>
      <c r="DX38" s="12"/>
      <c r="DY38" s="12"/>
      <c r="DZ38" s="25">
        <v>0</v>
      </c>
      <c r="EA38" s="12">
        <f>(DQ38/$U$4)*100</f>
        <v>2.903225806451613</v>
      </c>
      <c r="EB38" s="12">
        <f t="shared" si="387"/>
        <v>2.903225806451613</v>
      </c>
      <c r="EC38" s="27">
        <f t="shared" si="388"/>
        <v>97.096774193548384</v>
      </c>
      <c r="ED38" s="12">
        <f t="shared" ref="ED38" si="444">(EF38/($DP$4*EG38))*100</f>
        <v>2.5153609831029189</v>
      </c>
      <c r="EE38" s="25"/>
      <c r="EF38" s="25">
        <v>393</v>
      </c>
      <c r="EG38" s="25">
        <v>21</v>
      </c>
      <c r="EI38" s="23" t="s">
        <v>41</v>
      </c>
      <c r="EJ38" s="73" t="s">
        <v>47</v>
      </c>
      <c r="EK38" s="25">
        <v>4.7</v>
      </c>
      <c r="EL38" s="25">
        <v>4.7</v>
      </c>
      <c r="EM38" s="25"/>
      <c r="EN38" s="25">
        <v>662.1</v>
      </c>
      <c r="EO38" s="12">
        <f t="shared" si="343"/>
        <v>98.526785714285708</v>
      </c>
      <c r="EP38" s="25">
        <v>0</v>
      </c>
      <c r="EQ38" s="12">
        <f t="shared" si="344"/>
        <v>0</v>
      </c>
      <c r="ER38" s="12"/>
      <c r="ES38" s="12"/>
      <c r="ET38" s="25">
        <v>0</v>
      </c>
      <c r="EU38" s="12">
        <f>(EK38/$U$4)*100</f>
        <v>0.63172043010752688</v>
      </c>
      <c r="EV38" s="12">
        <f t="shared" si="389"/>
        <v>0.69940476190476197</v>
      </c>
      <c r="EW38" s="27">
        <f t="shared" si="390"/>
        <v>99.295140971805623</v>
      </c>
      <c r="EX38" s="12">
        <f t="shared" ref="EX38" si="445">(EZ38/($EJ$4*FA38))*100</f>
        <v>0.55272108843537415</v>
      </c>
      <c r="EY38" s="25"/>
      <c r="EZ38" s="25">
        <v>78</v>
      </c>
      <c r="FA38" s="25">
        <v>21</v>
      </c>
      <c r="FC38" s="23" t="s">
        <v>41</v>
      </c>
      <c r="FD38" s="73" t="s">
        <v>47</v>
      </c>
      <c r="FE38" s="25">
        <v>1.2</v>
      </c>
      <c r="FF38" s="25">
        <v>1.2</v>
      </c>
      <c r="FG38" s="25"/>
      <c r="FH38" s="25">
        <v>737.1</v>
      </c>
      <c r="FI38" s="12">
        <f t="shared" si="359"/>
        <v>99.072580645161295</v>
      </c>
      <c r="FJ38" s="25">
        <v>0</v>
      </c>
      <c r="FK38" s="12">
        <f t="shared" si="360"/>
        <v>0</v>
      </c>
      <c r="FL38" s="12"/>
      <c r="FM38" s="12"/>
      <c r="FN38" s="25">
        <v>0</v>
      </c>
      <c r="FO38" s="12">
        <f>(FE38/$U$4)*100</f>
        <v>0.16129032258064516</v>
      </c>
      <c r="FP38" s="12">
        <f t="shared" si="392"/>
        <v>0.16129032258064516</v>
      </c>
      <c r="FQ38" s="27">
        <f t="shared" si="393"/>
        <v>99.837464445347408</v>
      </c>
      <c r="FR38" s="12">
        <f t="shared" ref="FR38" si="446">(FT38/($FD$4*FU38))*100</f>
        <v>0.15360983102918588</v>
      </c>
      <c r="FS38" s="25"/>
      <c r="FT38" s="25">
        <v>24</v>
      </c>
      <c r="FU38" s="25">
        <v>21</v>
      </c>
      <c r="FW38" s="23" t="s">
        <v>41</v>
      </c>
      <c r="FX38" s="73" t="s">
        <v>47</v>
      </c>
      <c r="FY38" s="25">
        <v>0</v>
      </c>
      <c r="FZ38" s="25">
        <v>0</v>
      </c>
      <c r="GA38" s="25"/>
      <c r="GB38" s="25">
        <v>720</v>
      </c>
      <c r="GC38" s="25">
        <f t="shared" si="350"/>
        <v>100</v>
      </c>
      <c r="GD38" s="25">
        <v>0</v>
      </c>
      <c r="GE38" s="25">
        <f t="shared" si="351"/>
        <v>0</v>
      </c>
      <c r="GF38" s="25"/>
      <c r="GG38" s="25"/>
      <c r="GH38" s="25">
        <v>0</v>
      </c>
      <c r="GI38" s="12">
        <f>(FY38/$U$4)*100</f>
        <v>0</v>
      </c>
      <c r="GJ38" s="25">
        <f t="shared" si="433"/>
        <v>0</v>
      </c>
      <c r="GK38" s="12">
        <f t="shared" si="434"/>
        <v>100</v>
      </c>
      <c r="GL38" s="12">
        <f t="shared" ref="GL38" si="447">(GN38/($FX$4*GO38))*100</f>
        <v>0</v>
      </c>
      <c r="GM38" s="25"/>
      <c r="GN38" s="25">
        <v>0</v>
      </c>
      <c r="GO38" s="25">
        <v>21</v>
      </c>
      <c r="GQ38" s="23" t="s">
        <v>41</v>
      </c>
      <c r="GR38" s="73" t="s">
        <v>47</v>
      </c>
      <c r="GS38" s="25">
        <v>0</v>
      </c>
      <c r="GT38" s="25">
        <v>0</v>
      </c>
      <c r="GU38" s="25"/>
      <c r="GV38" s="25">
        <v>744</v>
      </c>
      <c r="GW38" s="25">
        <f t="shared" ref="GW38:GW77" si="448">(GV38/$GR$4)*100</f>
        <v>100</v>
      </c>
      <c r="GX38" s="25">
        <v>0</v>
      </c>
      <c r="GY38" s="25">
        <f t="shared" ref="GY38:GY77" si="449">(GX38/$GR$4)*100</f>
        <v>0</v>
      </c>
      <c r="GZ38" s="25"/>
      <c r="HA38" s="25"/>
      <c r="HB38" s="25">
        <v>0</v>
      </c>
      <c r="HC38" s="12">
        <f>(GS38/$GR$4)*100</f>
        <v>0</v>
      </c>
      <c r="HD38" s="25">
        <f t="shared" si="317"/>
        <v>0</v>
      </c>
      <c r="HE38" s="25">
        <f t="shared" si="318"/>
        <v>100</v>
      </c>
      <c r="HF38" s="12">
        <f t="shared" si="435"/>
        <v>0</v>
      </c>
      <c r="HG38" s="25"/>
      <c r="HH38" s="25">
        <v>0</v>
      </c>
      <c r="HI38" s="25">
        <v>21</v>
      </c>
      <c r="HK38" s="23" t="s">
        <v>41</v>
      </c>
      <c r="HL38" s="73" t="s">
        <v>47</v>
      </c>
      <c r="HM38" s="109">
        <v>0</v>
      </c>
      <c r="HN38" s="109">
        <v>0</v>
      </c>
      <c r="HO38" s="109">
        <v>0</v>
      </c>
      <c r="HP38" s="109">
        <v>720</v>
      </c>
      <c r="HQ38" s="12">
        <f t="shared" ref="HQ38" si="450">(HP38/$HL$4)*100</f>
        <v>100</v>
      </c>
      <c r="HR38" s="25">
        <v>0</v>
      </c>
      <c r="HS38" s="12">
        <f t="shared" ref="HS38" si="451">(HR38/$HL$4)*100</f>
        <v>0</v>
      </c>
      <c r="HT38" s="25">
        <v>0</v>
      </c>
      <c r="HU38" s="12">
        <f t="shared" ref="HU38" si="452">(HT38/$HL$4)*100</f>
        <v>0</v>
      </c>
      <c r="HV38" s="25">
        <v>0</v>
      </c>
      <c r="HW38" s="12">
        <f>(HM38/$HL$4)*100</f>
        <v>0</v>
      </c>
      <c r="HX38" s="75">
        <f>((HM38-HV38)/$HL$4)*100</f>
        <v>0</v>
      </c>
      <c r="HY38" s="12">
        <f t="shared" si="436"/>
        <v>100</v>
      </c>
      <c r="HZ38" s="12">
        <f>(IB38/($HL$4*IC38))*100</f>
        <v>0</v>
      </c>
      <c r="IA38" s="25"/>
      <c r="IB38" s="25">
        <v>0</v>
      </c>
      <c r="IC38" s="25">
        <v>21</v>
      </c>
    </row>
    <row r="39" spans="1:237" ht="13.8" x14ac:dyDescent="0.3">
      <c r="A39" s="23"/>
      <c r="B39" s="77" t="s">
        <v>37</v>
      </c>
      <c r="C39" s="31">
        <f>SUM(C37:C38)</f>
        <v>0</v>
      </c>
      <c r="D39" s="31">
        <f t="shared" ref="D39" si="453">SUM(D37:D38)</f>
        <v>0</v>
      </c>
      <c r="E39" s="31">
        <f>SUM(E37:E38)</f>
        <v>0</v>
      </c>
      <c r="F39" s="31">
        <f t="shared" ref="F39" si="454">SUM(F37:F38)</f>
        <v>1488</v>
      </c>
      <c r="G39" s="32" t="e">
        <f>(G37*R37+G38*R38)/R39</f>
        <v>#DIV/0!</v>
      </c>
      <c r="H39" s="38">
        <f t="shared" ref="H39:L39" si="455">SUM(H37:H38)</f>
        <v>0</v>
      </c>
      <c r="I39" s="32" t="e">
        <f>(I37*R37+I38*R38)/R39</f>
        <v>#DIV/0!</v>
      </c>
      <c r="J39" s="39">
        <f>SUM(J37:J38)</f>
        <v>0</v>
      </c>
      <c r="K39" s="39" t="e">
        <f>(K37*R37+K38*R38)/R39</f>
        <v>#DIV/0!</v>
      </c>
      <c r="L39" s="38">
        <f t="shared" si="455"/>
        <v>0</v>
      </c>
      <c r="M39" s="32" t="e">
        <f>(M37*R37+M38*R38)/R39</f>
        <v>#DIV/0!</v>
      </c>
      <c r="N39" s="34" t="e">
        <f>(N37*R37+N38*R38)/R39</f>
        <v>#DIV/0!</v>
      </c>
      <c r="O39" s="34" t="e">
        <f>(O37*R37+O38*R38)/R39</f>
        <v>#DIV/0!</v>
      </c>
      <c r="P39" s="34" t="e">
        <f>(P37*R37+P38*R38)/R39</f>
        <v>#DIV/0!</v>
      </c>
      <c r="Q39" s="31">
        <f>SUM(Q37:Q38)</f>
        <v>0</v>
      </c>
      <c r="R39" s="31">
        <f>SUM(R37:R38)</f>
        <v>0</v>
      </c>
      <c r="T39" s="23"/>
      <c r="U39" s="64" t="s">
        <v>37</v>
      </c>
      <c r="V39" s="38">
        <f>SUM(V37:V38)</f>
        <v>3.7</v>
      </c>
      <c r="W39" s="38">
        <f t="shared" ref="W39:Y39" si="456">SUM(W37:W38)</f>
        <v>2.7</v>
      </c>
      <c r="X39" s="38">
        <f>SUM(X37:X38)</f>
        <v>1</v>
      </c>
      <c r="Y39" s="38">
        <f t="shared" si="456"/>
        <v>1484.3</v>
      </c>
      <c r="Z39" s="39">
        <f>(Z37*AK37+Z38*AK38)/AK39</f>
        <v>99.751344086021504</v>
      </c>
      <c r="AA39" s="38">
        <f t="shared" ref="AA39:AE39" si="457">SUM(AA37:AA38)</f>
        <v>0</v>
      </c>
      <c r="AB39" s="39">
        <f>(AB37*AK37+AB38*AK38)/AK39</f>
        <v>0</v>
      </c>
      <c r="AC39" s="39">
        <f>SUM(AC37:AC38)</f>
        <v>0</v>
      </c>
      <c r="AD39" s="39">
        <f>SUM(AD37:AD38)</f>
        <v>0</v>
      </c>
      <c r="AE39" s="38">
        <f t="shared" si="457"/>
        <v>0</v>
      </c>
      <c r="AF39" s="32">
        <f>(AF37*AK37+AF38*AK38)/AK39</f>
        <v>0.24865591397849462</v>
      </c>
      <c r="AG39" s="39">
        <f>(AG37*AK37+AG38*AK38)/AK39</f>
        <v>0.24865591397849462</v>
      </c>
      <c r="AH39" s="39">
        <f>(AH37*AK37+AH38*AK38)/AK39</f>
        <v>99.818304172274537</v>
      </c>
      <c r="AI39" s="34">
        <f>(AI37*AK37+AI38*AK38)/AK39</f>
        <v>0.11840757808499743</v>
      </c>
      <c r="AJ39" s="42">
        <f>SUM(AJ37:AJ38)</f>
        <v>37</v>
      </c>
      <c r="AK39" s="38">
        <f>SUM(AK37:AK38)</f>
        <v>42</v>
      </c>
      <c r="AM39" s="23"/>
      <c r="AN39" s="64" t="s">
        <v>37</v>
      </c>
      <c r="AO39" s="31">
        <f>SUM(AO37:AO38)</f>
        <v>9.8000000000000007</v>
      </c>
      <c r="AP39" s="31">
        <f t="shared" ref="AP39:AR39" si="458">SUM(AP37:AP38)</f>
        <v>9.8000000000000007</v>
      </c>
      <c r="AQ39" s="31">
        <f>SUM(AQ37:AQ38)</f>
        <v>0</v>
      </c>
      <c r="AR39" s="31">
        <f t="shared" si="458"/>
        <v>1430.2</v>
      </c>
      <c r="AS39" s="32">
        <f>(AS37*BE37+AS38*BE38)/BE39</f>
        <v>99.319444444444457</v>
      </c>
      <c r="AT39" s="38">
        <f t="shared" ref="AT39:AX39" si="459">SUM(AT37:AT38)</f>
        <v>0</v>
      </c>
      <c r="AU39" s="32">
        <f>(AU37*BE37+AU38*BE38)/BE39</f>
        <v>0</v>
      </c>
      <c r="AV39" s="39">
        <f>SUM(AV37:AV38)</f>
        <v>0</v>
      </c>
      <c r="AW39" s="39">
        <f>(AW37*BE37+AW38*BE38)/BE39</f>
        <v>0</v>
      </c>
      <c r="AX39" s="38">
        <f t="shared" si="459"/>
        <v>0</v>
      </c>
      <c r="AY39" s="32">
        <f>(AY37*BE37+AY38*BE38)/BE39</f>
        <v>0.68055555555555558</v>
      </c>
      <c r="AZ39" s="34">
        <f>(AZ37*BE37+AZ38*BE38)/BE39</f>
        <v>0.68055555555555558</v>
      </c>
      <c r="BA39" s="34">
        <f>(BA37*BE37+BA38*BE38)/BE39</f>
        <v>99.319444444444457</v>
      </c>
      <c r="BB39" s="34">
        <f>(BB37*BE37+BB38*BE38)/BE39</f>
        <v>0.60251322751322745</v>
      </c>
      <c r="BC39" s="38"/>
      <c r="BD39" s="38">
        <f>SUM(BD37:BD38)</f>
        <v>182.2</v>
      </c>
      <c r="BE39" s="38">
        <f>SUM(BE37:BE38)</f>
        <v>42</v>
      </c>
      <c r="BG39" s="23"/>
      <c r="BH39" s="64" t="s">
        <v>37</v>
      </c>
      <c r="BI39" s="31">
        <f>SUM(BI37:BI38)</f>
        <v>48.200000000000045</v>
      </c>
      <c r="BJ39" s="31">
        <f t="shared" ref="BJ39:BL39" si="460">SUM(BJ37:BJ38)</f>
        <v>48.2</v>
      </c>
      <c r="BK39" s="31">
        <f>SUM(BK37:BK38)</f>
        <v>0</v>
      </c>
      <c r="BL39" s="31">
        <f t="shared" si="460"/>
        <v>1439.8</v>
      </c>
      <c r="BM39" s="32">
        <f>(BM37*BY37+BM38*BY38)/BY39</f>
        <v>96.760752688172033</v>
      </c>
      <c r="BN39" s="38">
        <f t="shared" ref="BN39:BR39" si="461">SUM(BN37:BN38)</f>
        <v>0</v>
      </c>
      <c r="BO39" s="32">
        <f>(BO37*BY37+BO38*BY38)/BY39</f>
        <v>0</v>
      </c>
      <c r="BP39" s="39">
        <f>SUM(BP37:BP38)</f>
        <v>0</v>
      </c>
      <c r="BQ39" s="39">
        <f>(BQ37*BY37+BQ38*BY38)/BY39</f>
        <v>0</v>
      </c>
      <c r="BR39" s="38">
        <f t="shared" si="461"/>
        <v>0</v>
      </c>
      <c r="BS39" s="32">
        <f>(BS37*BY37+BS38*BY38)/BY39</f>
        <v>3.2392473118279601</v>
      </c>
      <c r="BT39" s="34">
        <f>(BT37*BY37+BT38*BY38)/BY39</f>
        <v>3.2392473118279601</v>
      </c>
      <c r="BU39" s="34">
        <f>(BU37*BY37+BU38*BY38)/BY39</f>
        <v>96.760752688172033</v>
      </c>
      <c r="BV39" s="34">
        <f>(BV37*BY37+BV38*BY38)/BY39</f>
        <v>2.7265745007680491</v>
      </c>
      <c r="BW39" s="38"/>
      <c r="BX39" s="38">
        <f>SUM(BX37:BX38)</f>
        <v>852</v>
      </c>
      <c r="BY39" s="38">
        <f>SUM(BY37:BY38)</f>
        <v>42</v>
      </c>
      <c r="CA39" s="23"/>
      <c r="CB39" s="64" t="s">
        <v>37</v>
      </c>
      <c r="CC39" s="31">
        <f>SUM(CC37:CC38)</f>
        <v>6.2</v>
      </c>
      <c r="CD39" s="31">
        <f t="shared" ref="CD39:CF39" si="462">SUM(CD37:CD38)</f>
        <v>6.2</v>
      </c>
      <c r="CE39" s="31"/>
      <c r="CF39" s="31">
        <f t="shared" si="462"/>
        <v>1433.8</v>
      </c>
      <c r="CG39" s="32">
        <f>(CG37*CS37+CG38*CS38)/CS39</f>
        <v>99.569444444444429</v>
      </c>
      <c r="CH39" s="38">
        <f t="shared" ref="CH39:CL39" si="463">SUM(CH37:CH38)</f>
        <v>0</v>
      </c>
      <c r="CI39" s="32">
        <f>(CI37*CS37+CI38*CS38)/CS39</f>
        <v>0</v>
      </c>
      <c r="CJ39" s="39"/>
      <c r="CK39" s="39"/>
      <c r="CL39" s="38">
        <f t="shared" si="463"/>
        <v>0</v>
      </c>
      <c r="CM39" s="32">
        <f>(CM37*CS37+CM38*CS38)/CS39</f>
        <v>0.43055555555555564</v>
      </c>
      <c r="CN39" s="34">
        <f>(CN37*CS37+CN38*CS38)/CS39</f>
        <v>0.43055555555555564</v>
      </c>
      <c r="CO39" s="34">
        <f>(CO37*CS37+CO38*CS38)/CS39</f>
        <v>99.569444444444429</v>
      </c>
      <c r="CP39" s="34">
        <f>(CP37*CS37+CP38*CS38)/CS39</f>
        <v>0.39682539682539675</v>
      </c>
      <c r="CQ39" s="38"/>
      <c r="CR39" s="38">
        <f>SUM(CR37:CR38)</f>
        <v>120</v>
      </c>
      <c r="CS39" s="38">
        <f>SUM(CS37:CS38)</f>
        <v>42</v>
      </c>
      <c r="CU39" s="23"/>
      <c r="CV39" s="64" t="s">
        <v>37</v>
      </c>
      <c r="CW39" s="31">
        <f>SUM(CW37:CW38)</f>
        <v>12.6</v>
      </c>
      <c r="CX39" s="31">
        <f t="shared" ref="CX39:CZ39" si="464">SUM(CX37:CX38)</f>
        <v>12.6</v>
      </c>
      <c r="CY39" s="31"/>
      <c r="CZ39" s="31">
        <f t="shared" si="464"/>
        <v>1475.4</v>
      </c>
      <c r="DA39" s="32">
        <f>(DA37*DM37+DA38*DM38)/DM39</f>
        <v>99.153225806451616</v>
      </c>
      <c r="DB39" s="38">
        <f t="shared" ref="DB39:DF39" si="465">SUM(DB37:DB38)</f>
        <v>0</v>
      </c>
      <c r="DC39" s="32">
        <f>(DC37*DM37+DC38*DM38)/DM39</f>
        <v>0</v>
      </c>
      <c r="DD39" s="39"/>
      <c r="DE39" s="39"/>
      <c r="DF39" s="38">
        <f t="shared" si="465"/>
        <v>0</v>
      </c>
      <c r="DG39" s="32">
        <f>(DG37*DM37+DG38*DM38)/DM39</f>
        <v>0.84677419354838701</v>
      </c>
      <c r="DH39" s="34">
        <f>(DH37*DM37+DH38*DM38)/DM39</f>
        <v>0.84677419354838701</v>
      </c>
      <c r="DI39" s="34">
        <f>(DI37*DM37+DI38*DM38)/DM39</f>
        <v>99.153225806451616</v>
      </c>
      <c r="DJ39" s="34">
        <f>(DJ37*DM37+DJ38*DM38)/DM39</f>
        <v>0.18561187916026628</v>
      </c>
      <c r="DK39" s="38"/>
      <c r="DL39" s="38">
        <f>SUM(DL37:DL38)</f>
        <v>58</v>
      </c>
      <c r="DM39" s="38">
        <f>SUM(DM37:DM38)</f>
        <v>42</v>
      </c>
      <c r="DO39" s="23"/>
      <c r="DP39" s="64" t="s">
        <v>37</v>
      </c>
      <c r="DQ39" s="31">
        <f>SUM(DQ37:DQ38)</f>
        <v>21.6</v>
      </c>
      <c r="DR39" s="31">
        <f t="shared" ref="DR39:DT39" si="466">SUM(DR37:DR38)</f>
        <v>21.6</v>
      </c>
      <c r="DS39" s="31"/>
      <c r="DT39" s="31">
        <f t="shared" si="466"/>
        <v>1466.4</v>
      </c>
      <c r="DU39" s="32">
        <f>(DU37*EG37+DU38*EG38)/EG39</f>
        <v>98.548387096774192</v>
      </c>
      <c r="DV39" s="38">
        <f t="shared" ref="DV39:DZ39" si="467">SUM(DV37:DV38)</f>
        <v>0</v>
      </c>
      <c r="DW39" s="32">
        <f>(DW37*EG37+DW38*EG38)/EG39</f>
        <v>0</v>
      </c>
      <c r="DX39" s="39"/>
      <c r="DY39" s="39"/>
      <c r="DZ39" s="38">
        <f t="shared" si="467"/>
        <v>0</v>
      </c>
      <c r="EA39" s="32">
        <f>(EA37*EG37+EA38*EG38)/EG39</f>
        <v>1.4516129032258065</v>
      </c>
      <c r="EB39" s="34">
        <f>(EB37*EG37+EB38*EG38)/EG39</f>
        <v>1.4516129032258065</v>
      </c>
      <c r="EC39" s="34">
        <f>(EC37*EG37+EC38*EG38)/EG39</f>
        <v>98.548387096774192</v>
      </c>
      <c r="ED39" s="34">
        <f>(ED37*EG37+ED38*EG38)/EG39</f>
        <v>1.2576804915514594</v>
      </c>
      <c r="EE39" s="38"/>
      <c r="EF39" s="38">
        <f>SUM(EF37:EF38)</f>
        <v>393</v>
      </c>
      <c r="EG39" s="38">
        <f>SUM(EG37:EG38)</f>
        <v>42</v>
      </c>
      <c r="EI39" s="23"/>
      <c r="EJ39" s="64" t="s">
        <v>37</v>
      </c>
      <c r="EK39" s="31">
        <f>SUM(EK37:EK38)</f>
        <v>4.7</v>
      </c>
      <c r="EL39" s="31">
        <f t="shared" ref="EL39:EN39" si="468">SUM(EL37:EL38)</f>
        <v>4.7</v>
      </c>
      <c r="EM39" s="31"/>
      <c r="EN39" s="31">
        <f t="shared" si="468"/>
        <v>1334.1</v>
      </c>
      <c r="EO39" s="32">
        <f>(EO37*FA37+EO38*FA38)/FA39</f>
        <v>99.263392857142861</v>
      </c>
      <c r="EP39" s="38">
        <f t="shared" ref="EP39:ET39" si="469">SUM(EP37:EP38)</f>
        <v>0</v>
      </c>
      <c r="EQ39" s="32">
        <f>(EQ37*FA37+EQ38*FA38)/FA39</f>
        <v>0</v>
      </c>
      <c r="ER39" s="39"/>
      <c r="ES39" s="39"/>
      <c r="ET39" s="38">
        <f t="shared" si="469"/>
        <v>0</v>
      </c>
      <c r="EU39" s="32">
        <f>(EU37*FA37+EU38*FA38)/FA39</f>
        <v>0.31586021505376344</v>
      </c>
      <c r="EV39" s="34">
        <f>(EV37*FA37+EV38*FA38)/FA39</f>
        <v>0.34970238095238099</v>
      </c>
      <c r="EW39" s="34">
        <f>(EW37*FA37+EW38*FA38)/FA39</f>
        <v>99.647570485902804</v>
      </c>
      <c r="EX39" s="34">
        <f>(EX37*FA37+EX38*FA38)/FA39</f>
        <v>0.27636054421768708</v>
      </c>
      <c r="EY39" s="38"/>
      <c r="EZ39" s="38">
        <f>SUM(EZ37:EZ38)</f>
        <v>78</v>
      </c>
      <c r="FA39" s="38">
        <f>SUM(FA37:FA38)</f>
        <v>42</v>
      </c>
      <c r="FC39" s="23"/>
      <c r="FD39" s="64" t="s">
        <v>37</v>
      </c>
      <c r="FE39" s="31">
        <f>SUM(FE37:FE38)</f>
        <v>1.2</v>
      </c>
      <c r="FF39" s="31">
        <f t="shared" ref="FF39:FH39" si="470">SUM(FF37:FF38)</f>
        <v>1.2</v>
      </c>
      <c r="FG39" s="31"/>
      <c r="FH39" s="31">
        <f t="shared" si="470"/>
        <v>1481.1</v>
      </c>
      <c r="FI39" s="32">
        <f>(FI37*FU37+FI38*FU38)/FU39</f>
        <v>99.536290322580655</v>
      </c>
      <c r="FJ39" s="38">
        <f t="shared" ref="FJ39:FN39" si="471">SUM(FJ37:FJ38)</f>
        <v>0</v>
      </c>
      <c r="FK39" s="32">
        <f>(FK37*FU37+FK38*FU38)/FU39</f>
        <v>0</v>
      </c>
      <c r="FL39" s="39"/>
      <c r="FM39" s="39"/>
      <c r="FN39" s="38">
        <f t="shared" si="471"/>
        <v>0</v>
      </c>
      <c r="FO39" s="32">
        <f>(FO37*FU37+FO38*FU38)/FU39</f>
        <v>8.0645161290322578E-2</v>
      </c>
      <c r="FP39" s="34">
        <f>(FP37*FU37+FP38*FU38)/FU39</f>
        <v>8.0645161290322578E-2</v>
      </c>
      <c r="FQ39" s="34">
        <f>(FQ37*FU37+FQ38*FU38)/FU39</f>
        <v>99.918732222673711</v>
      </c>
      <c r="FR39" s="34">
        <f>(FR37*FU37+FR38*FU38)/FU39</f>
        <v>7.6804915514592939E-2</v>
      </c>
      <c r="FS39" s="38"/>
      <c r="FT39" s="38">
        <f>SUM(FT37:FT38)</f>
        <v>24</v>
      </c>
      <c r="FU39" s="38">
        <f>SUM(FU37:FU38)</f>
        <v>42</v>
      </c>
      <c r="FW39" s="23"/>
      <c r="FX39" s="64" t="s">
        <v>37</v>
      </c>
      <c r="FY39" s="31">
        <f>SUM(FY37:FY38)</f>
        <v>0</v>
      </c>
      <c r="FZ39" s="31">
        <f t="shared" ref="FZ39:GB39" si="472">SUM(FZ37:FZ38)</f>
        <v>0</v>
      </c>
      <c r="GA39" s="31"/>
      <c r="GB39" s="31">
        <f t="shared" si="472"/>
        <v>1440</v>
      </c>
      <c r="GC39" s="32">
        <f>(GC37*GO37+GC38*GO38)/GO39</f>
        <v>100</v>
      </c>
      <c r="GD39" s="38">
        <f t="shared" ref="GD39:GH39" si="473">SUM(GD37:GD38)</f>
        <v>0</v>
      </c>
      <c r="GE39" s="32">
        <f>(GE37*GO37+GE38*GO38)/GO39</f>
        <v>0</v>
      </c>
      <c r="GF39" s="39"/>
      <c r="GG39" s="39"/>
      <c r="GH39" s="38">
        <f t="shared" si="473"/>
        <v>0</v>
      </c>
      <c r="GI39" s="32">
        <f>(GI37*GO37+GI38*GO38)/GO39</f>
        <v>0</v>
      </c>
      <c r="GJ39" s="34">
        <f>(GJ37*GO37+GJ38*GO38)/GO39</f>
        <v>0</v>
      </c>
      <c r="GK39" s="34">
        <f>(GK37*GO37+GK38*GO38)/GO39</f>
        <v>100</v>
      </c>
      <c r="GL39" s="34">
        <f>(GL37*GO37+GL38*GO38)/GO39</f>
        <v>0</v>
      </c>
      <c r="GM39" s="38"/>
      <c r="GN39" s="38">
        <f>SUM(GN37:GN38)</f>
        <v>0</v>
      </c>
      <c r="GO39" s="38">
        <f>SUM(GO37:GO38)</f>
        <v>42</v>
      </c>
      <c r="GQ39" s="23"/>
      <c r="GR39" s="64" t="s">
        <v>37</v>
      </c>
      <c r="GS39" s="31">
        <f>SUM(GS37:GS38)</f>
        <v>0</v>
      </c>
      <c r="GT39" s="31">
        <f t="shared" ref="GT39:GV39" si="474">SUM(GT37:GT38)</f>
        <v>0</v>
      </c>
      <c r="GU39" s="31"/>
      <c r="GV39" s="31">
        <f t="shared" si="474"/>
        <v>1488</v>
      </c>
      <c r="GW39" s="32">
        <f>(GW37*HI37+GW38*HI38)/HI39</f>
        <v>100</v>
      </c>
      <c r="GX39" s="38">
        <f t="shared" ref="GX39:HB39" si="475">SUM(GX37:GX38)</f>
        <v>0</v>
      </c>
      <c r="GY39" s="32">
        <f>(GY37*HI37+GY38*HI38)/HI39</f>
        <v>0</v>
      </c>
      <c r="GZ39" s="39"/>
      <c r="HA39" s="39"/>
      <c r="HB39" s="38">
        <f t="shared" si="475"/>
        <v>0</v>
      </c>
      <c r="HC39" s="32">
        <f>(HC37*HI37+HC38*HI38)/HI39</f>
        <v>0</v>
      </c>
      <c r="HD39" s="34">
        <f>(HD37*HI37+HD38*HI38)/HI39</f>
        <v>0</v>
      </c>
      <c r="HE39" s="34">
        <f>(HE37*HI37+HE38*HI38)/HI39</f>
        <v>100</v>
      </c>
      <c r="HF39" s="34">
        <f>(HF37*HI37+HF38*HI38)/HI39</f>
        <v>0</v>
      </c>
      <c r="HG39" s="38"/>
      <c r="HH39" s="38">
        <f>SUM(HH37:HH38)</f>
        <v>0</v>
      </c>
      <c r="HI39" s="38">
        <f>SUM(HI37:HI38)</f>
        <v>42</v>
      </c>
      <c r="HK39" s="23"/>
      <c r="HL39" s="64" t="s">
        <v>37</v>
      </c>
      <c r="HM39" s="68">
        <f>SUM(HM37:HM38)</f>
        <v>0</v>
      </c>
      <c r="HN39" s="68">
        <f t="shared" ref="HN39:HP39" si="476">SUM(HN37:HN38)</f>
        <v>0</v>
      </c>
      <c r="HO39" s="68">
        <f t="shared" si="476"/>
        <v>0</v>
      </c>
      <c r="HP39" s="68">
        <f t="shared" si="476"/>
        <v>1440</v>
      </c>
      <c r="HQ39" s="32">
        <f>(HQ37*IC37+HQ38*IC38)/IC39</f>
        <v>100</v>
      </c>
      <c r="HR39" s="68">
        <f t="shared" ref="HR39" si="477">SUM(HR37:HR38)</f>
        <v>0</v>
      </c>
      <c r="HS39" s="32">
        <f>(HS37*IC37+HS38*IC38)/IC39</f>
        <v>0</v>
      </c>
      <c r="HT39" s="68">
        <f t="shared" ref="HT39:HV39" si="478">SUM(HT37:HT38)</f>
        <v>0</v>
      </c>
      <c r="HU39" s="32">
        <f>(HU37*IC37+HU38*IC38)/IC39</f>
        <v>0</v>
      </c>
      <c r="HV39" s="68">
        <f t="shared" si="478"/>
        <v>0</v>
      </c>
      <c r="HW39" s="39">
        <f>(HW37*IC37+HW38*IC38)/IC39</f>
        <v>0</v>
      </c>
      <c r="HX39" s="65">
        <f>(HX37*IC37+HX38*IC38)/IC39</f>
        <v>0</v>
      </c>
      <c r="HY39" s="65">
        <f>(HY37*IC37+HY38*IC38)/IC39</f>
        <v>100</v>
      </c>
      <c r="HZ39" s="65">
        <f>(HZ37*IC37+HZ38*IC38)/IC39</f>
        <v>0</v>
      </c>
      <c r="IA39" s="38"/>
      <c r="IB39" s="38">
        <f>SUM(IB37:IB38)</f>
        <v>0</v>
      </c>
      <c r="IC39" s="38">
        <f>SUM(IC37:IC38)</f>
        <v>42</v>
      </c>
    </row>
    <row r="40" spans="1:237" ht="13.8" x14ac:dyDescent="0.3">
      <c r="A40" s="16" t="s">
        <v>42</v>
      </c>
      <c r="B40" s="78" t="s">
        <v>51</v>
      </c>
      <c r="C40" s="13">
        <f>[1]DISP_JUL!$D$125</f>
        <v>0</v>
      </c>
      <c r="D40" s="13">
        <f>[1]DISP_JUL!$E$125</f>
        <v>0</v>
      </c>
      <c r="E40" s="13">
        <f>[1]DISP_JUL!$F$125</f>
        <v>0</v>
      </c>
      <c r="F40" s="13">
        <f>[1]DISP_JUL!$G$125</f>
        <v>0</v>
      </c>
      <c r="G40" s="13">
        <f t="shared" si="278"/>
        <v>0</v>
      </c>
      <c r="H40" s="13">
        <f>[1]DISP_JUL!$H$125</f>
        <v>0</v>
      </c>
      <c r="I40" s="13">
        <f t="shared" si="279"/>
        <v>0</v>
      </c>
      <c r="J40" s="13">
        <f>[1]DISP_JUL!$I$125</f>
        <v>0</v>
      </c>
      <c r="K40" s="13">
        <f t="shared" si="427"/>
        <v>0</v>
      </c>
      <c r="M40" s="13">
        <f>(C40/$B$4)*100</f>
        <v>0</v>
      </c>
      <c r="N40" s="15">
        <f t="shared" si="428"/>
        <v>0</v>
      </c>
      <c r="O40" s="15">
        <f t="shared" si="429"/>
        <v>0</v>
      </c>
      <c r="P40" s="13" t="e">
        <f>(Q40/($B$4*R40))*100</f>
        <v>#DIV/0!</v>
      </c>
      <c r="Q40" s="95">
        <f>[1]DISP_JUL!$M$125</f>
        <v>0</v>
      </c>
      <c r="R40" s="95">
        <f>[1]DISP_JUL!$O$125</f>
        <v>0</v>
      </c>
      <c r="T40" s="16" t="s">
        <v>42</v>
      </c>
      <c r="U40" s="78" t="s">
        <v>51</v>
      </c>
      <c r="V40" s="15">
        <v>0</v>
      </c>
      <c r="W40" s="15">
        <v>0</v>
      </c>
      <c r="X40" s="15">
        <v>0</v>
      </c>
      <c r="Y40" s="15">
        <v>744</v>
      </c>
      <c r="Z40" s="15">
        <f t="shared" si="100"/>
        <v>100</v>
      </c>
      <c r="AA40" s="15">
        <v>0</v>
      </c>
      <c r="AB40" s="15">
        <f t="shared" si="101"/>
        <v>0</v>
      </c>
      <c r="AC40" s="15">
        <v>0</v>
      </c>
      <c r="AD40" s="13">
        <f t="shared" si="101"/>
        <v>0</v>
      </c>
      <c r="AE40" s="15">
        <v>0</v>
      </c>
      <c r="AF40" s="13">
        <f>(V40/$U$4)*100</f>
        <v>0</v>
      </c>
      <c r="AG40" s="15">
        <f t="shared" si="102"/>
        <v>0</v>
      </c>
      <c r="AH40" s="15">
        <f t="shared" si="103"/>
        <v>100</v>
      </c>
      <c r="AI40" s="13">
        <f>(AJ40/($U$4*AK40))*100</f>
        <v>0</v>
      </c>
      <c r="AJ40" s="15">
        <v>0</v>
      </c>
      <c r="AK40" s="15">
        <v>21</v>
      </c>
      <c r="AM40" s="16" t="s">
        <v>42</v>
      </c>
      <c r="AN40" s="78" t="s">
        <v>51</v>
      </c>
      <c r="AO40" s="15">
        <v>0</v>
      </c>
      <c r="AP40" s="15">
        <v>0</v>
      </c>
      <c r="AQ40" s="15">
        <v>0</v>
      </c>
      <c r="AR40" s="15">
        <v>720</v>
      </c>
      <c r="AS40" s="15">
        <f t="shared" si="104"/>
        <v>100</v>
      </c>
      <c r="AT40" s="15">
        <v>0</v>
      </c>
      <c r="AU40" s="15">
        <f t="shared" si="105"/>
        <v>0</v>
      </c>
      <c r="AV40" s="15">
        <v>0</v>
      </c>
      <c r="AW40" s="13">
        <f>(AV40/$AN$4)*100</f>
        <v>0</v>
      </c>
      <c r="AX40" s="15">
        <v>0</v>
      </c>
      <c r="AY40" s="13">
        <f>(AO40/$AN$4)*100</f>
        <v>0</v>
      </c>
      <c r="AZ40" s="13">
        <f t="shared" si="376"/>
        <v>0</v>
      </c>
      <c r="BA40" s="36">
        <f t="shared" si="377"/>
        <v>100</v>
      </c>
      <c r="BB40" s="13">
        <f t="shared" ref="BB40:BB41" si="479">(BD40/($AN$4*BE40))*100</f>
        <v>0</v>
      </c>
      <c r="BD40" s="15">
        <v>0</v>
      </c>
      <c r="BE40" s="15">
        <v>21</v>
      </c>
      <c r="BG40" s="16" t="s">
        <v>42</v>
      </c>
      <c r="BH40" s="78" t="s">
        <v>51</v>
      </c>
      <c r="BI40" s="15">
        <v>0</v>
      </c>
      <c r="BJ40" s="15">
        <v>0</v>
      </c>
      <c r="BK40" s="15">
        <v>0</v>
      </c>
      <c r="BL40" s="15">
        <v>744</v>
      </c>
      <c r="BM40" s="13">
        <f t="shared" si="109"/>
        <v>100</v>
      </c>
      <c r="BN40" s="15">
        <v>0</v>
      </c>
      <c r="BO40" s="15">
        <f t="shared" si="110"/>
        <v>0</v>
      </c>
      <c r="BP40" s="15">
        <v>0</v>
      </c>
      <c r="BQ40" s="13">
        <f>(BP40/$BH$4)*100</f>
        <v>0</v>
      </c>
      <c r="BR40" s="15">
        <v>0</v>
      </c>
      <c r="BS40" s="13">
        <f t="shared" ref="BS40:BS41" si="480">(BI40/$BH$4)*100</f>
        <v>0</v>
      </c>
      <c r="BT40" s="13">
        <f t="shared" si="380"/>
        <v>0</v>
      </c>
      <c r="BU40" s="13">
        <f t="shared" si="381"/>
        <v>100</v>
      </c>
      <c r="BV40" s="13">
        <f t="shared" ref="BV40:BV41" si="481">(BX40/($BH$4*BY40))*100</f>
        <v>0</v>
      </c>
      <c r="BX40" s="15">
        <v>0</v>
      </c>
      <c r="BY40" s="15">
        <v>21</v>
      </c>
      <c r="CA40" s="16" t="s">
        <v>42</v>
      </c>
      <c r="CB40" s="78" t="s">
        <v>51</v>
      </c>
      <c r="CC40" s="15">
        <v>0</v>
      </c>
      <c r="CD40" s="15">
        <v>0</v>
      </c>
      <c r="CE40" s="15">
        <v>0</v>
      </c>
      <c r="CF40" s="15">
        <v>720</v>
      </c>
      <c r="CG40" s="15">
        <f t="shared" ref="CG40:CG41" si="482">(CF40/$CB$4)*100</f>
        <v>100</v>
      </c>
      <c r="CH40" s="15">
        <v>0</v>
      </c>
      <c r="CI40" s="15">
        <f t="shared" ref="CI40:CI41" si="483">(CH40/$CB$4)*100</f>
        <v>0</v>
      </c>
      <c r="CJ40" s="13">
        <v>0</v>
      </c>
      <c r="CK40" s="13">
        <f>(CJ40/$CB$4)*100</f>
        <v>0</v>
      </c>
      <c r="CL40" s="15">
        <v>0</v>
      </c>
      <c r="CM40" s="13">
        <f>(CC40/$CB$4)*100</f>
        <v>0</v>
      </c>
      <c r="CN40" s="13">
        <f t="shared" si="115"/>
        <v>0</v>
      </c>
      <c r="CO40" s="45">
        <f t="shared" si="334"/>
        <v>100</v>
      </c>
      <c r="CP40" s="13">
        <f t="shared" ref="CP40:CP41" si="484">(CR40/($CB$4*CS40))*100</f>
        <v>0</v>
      </c>
      <c r="CR40" s="15">
        <v>0</v>
      </c>
      <c r="CS40" s="15">
        <v>21</v>
      </c>
      <c r="CU40" s="16" t="s">
        <v>42</v>
      </c>
      <c r="CV40" s="78" t="s">
        <v>51</v>
      </c>
      <c r="CW40" s="15">
        <v>0</v>
      </c>
      <c r="CX40" s="15">
        <v>0</v>
      </c>
      <c r="CZ40" s="15">
        <v>744</v>
      </c>
      <c r="DA40" s="13">
        <f t="shared" si="335"/>
        <v>100</v>
      </c>
      <c r="DB40" s="15">
        <v>0</v>
      </c>
      <c r="DC40" s="13">
        <f t="shared" si="336"/>
        <v>0</v>
      </c>
      <c r="DD40" s="13"/>
      <c r="DE40" s="13"/>
      <c r="DF40" s="15">
        <v>0</v>
      </c>
      <c r="DG40" s="13">
        <f>(CW40/$U$4)*100</f>
        <v>0</v>
      </c>
      <c r="DH40" s="13">
        <f t="shared" si="384"/>
        <v>0</v>
      </c>
      <c r="DI40" s="45">
        <f t="shared" si="385"/>
        <v>100</v>
      </c>
      <c r="DJ40" s="13">
        <f>(DL40/($CV$4*DM40))*100</f>
        <v>0</v>
      </c>
      <c r="DL40" s="15">
        <v>0</v>
      </c>
      <c r="DM40" s="15">
        <v>21</v>
      </c>
      <c r="DO40" s="16" t="s">
        <v>42</v>
      </c>
      <c r="DP40" s="78" t="s">
        <v>51</v>
      </c>
      <c r="DQ40" s="15">
        <v>0</v>
      </c>
      <c r="DR40" s="15">
        <v>0</v>
      </c>
      <c r="DT40" s="15">
        <v>744</v>
      </c>
      <c r="DU40" s="13">
        <f t="shared" si="339"/>
        <v>100</v>
      </c>
      <c r="DV40" s="15">
        <v>0</v>
      </c>
      <c r="DW40" s="13">
        <f t="shared" si="340"/>
        <v>0</v>
      </c>
      <c r="DX40" s="13"/>
      <c r="DY40" s="13"/>
      <c r="DZ40" s="15">
        <v>0</v>
      </c>
      <c r="EA40" s="13">
        <f>(DQ40/$U$4)*100</f>
        <v>0</v>
      </c>
      <c r="EB40" s="13">
        <f t="shared" si="387"/>
        <v>0</v>
      </c>
      <c r="EC40" s="45">
        <f t="shared" si="388"/>
        <v>100</v>
      </c>
      <c r="ED40" s="13">
        <f>(EF40/($DP$4*EG40))*100</f>
        <v>0</v>
      </c>
      <c r="EF40" s="15">
        <v>0</v>
      </c>
      <c r="EG40" s="15">
        <v>21</v>
      </c>
      <c r="EI40" s="16" t="s">
        <v>42</v>
      </c>
      <c r="EJ40" s="78" t="s">
        <v>51</v>
      </c>
      <c r="EK40" s="15">
        <v>0</v>
      </c>
      <c r="EL40" s="15">
        <v>0</v>
      </c>
      <c r="EN40" s="15">
        <v>672</v>
      </c>
      <c r="EO40" s="13">
        <f t="shared" si="343"/>
        <v>100</v>
      </c>
      <c r="EP40" s="15">
        <v>0</v>
      </c>
      <c r="EQ40" s="13">
        <f t="shared" si="344"/>
        <v>0</v>
      </c>
      <c r="ER40" s="13"/>
      <c r="ES40" s="13"/>
      <c r="ET40" s="15">
        <v>0</v>
      </c>
      <c r="EU40" s="13">
        <f>(EK40/$U$4)*100</f>
        <v>0</v>
      </c>
      <c r="EV40" s="13">
        <f t="shared" si="389"/>
        <v>0</v>
      </c>
      <c r="EW40" s="45">
        <f t="shared" si="390"/>
        <v>100</v>
      </c>
      <c r="EX40" s="13">
        <f t="shared" ref="EX40:EX41" si="485">(EZ40/($EJ$4*FA40))*100</f>
        <v>0</v>
      </c>
      <c r="EZ40" s="15">
        <v>0</v>
      </c>
      <c r="FA40" s="15">
        <v>21</v>
      </c>
      <c r="FC40" s="16" t="s">
        <v>42</v>
      </c>
      <c r="FD40" s="78" t="s">
        <v>51</v>
      </c>
      <c r="FE40" s="15">
        <v>0</v>
      </c>
      <c r="FF40" s="15">
        <v>0</v>
      </c>
      <c r="FH40" s="15">
        <v>744</v>
      </c>
      <c r="FI40" s="13">
        <f t="shared" si="359"/>
        <v>100</v>
      </c>
      <c r="FJ40" s="15">
        <v>0</v>
      </c>
      <c r="FK40" s="13">
        <f t="shared" si="360"/>
        <v>0</v>
      </c>
      <c r="FL40" s="13"/>
      <c r="FM40" s="13"/>
      <c r="FN40" s="15">
        <v>0</v>
      </c>
      <c r="FO40" s="13">
        <f>(FE40/$U$4)*100</f>
        <v>0</v>
      </c>
      <c r="FP40" s="13">
        <f t="shared" si="392"/>
        <v>0</v>
      </c>
      <c r="FQ40" s="45">
        <f t="shared" si="393"/>
        <v>100</v>
      </c>
      <c r="FR40" s="13">
        <f>(FT40/($FD$4*FU40))*100</f>
        <v>0</v>
      </c>
      <c r="FT40" s="15">
        <v>0</v>
      </c>
      <c r="FU40" s="15">
        <v>21</v>
      </c>
      <c r="FW40" s="16" t="s">
        <v>42</v>
      </c>
      <c r="FX40" s="78" t="s">
        <v>51</v>
      </c>
      <c r="FY40" s="15">
        <v>0</v>
      </c>
      <c r="FZ40" s="15">
        <v>0</v>
      </c>
      <c r="GB40" s="15">
        <v>720</v>
      </c>
      <c r="GC40" s="15">
        <f t="shared" si="350"/>
        <v>100</v>
      </c>
      <c r="GD40" s="15">
        <v>0</v>
      </c>
      <c r="GE40" s="15">
        <f t="shared" si="351"/>
        <v>0</v>
      </c>
      <c r="GH40" s="15">
        <v>0</v>
      </c>
      <c r="GI40" s="13">
        <f>(FY40/$U$4)*100</f>
        <v>0</v>
      </c>
      <c r="GJ40" s="13">
        <f t="shared" si="433"/>
        <v>0</v>
      </c>
      <c r="GK40" s="13">
        <f t="shared" si="434"/>
        <v>100</v>
      </c>
      <c r="GL40" s="13">
        <f>(GN40/($FX$4*GO40))*100</f>
        <v>0</v>
      </c>
      <c r="GN40" s="15">
        <v>0</v>
      </c>
      <c r="GO40" s="15">
        <v>21</v>
      </c>
      <c r="GQ40" s="16" t="s">
        <v>42</v>
      </c>
      <c r="GR40" s="78" t="s">
        <v>51</v>
      </c>
      <c r="GS40" s="15">
        <v>0</v>
      </c>
      <c r="GT40" s="15">
        <v>0</v>
      </c>
      <c r="GV40" s="15">
        <v>744</v>
      </c>
      <c r="GW40" s="15">
        <f t="shared" si="448"/>
        <v>100</v>
      </c>
      <c r="GX40" s="15">
        <v>0</v>
      </c>
      <c r="GY40" s="15">
        <f t="shared" si="449"/>
        <v>0</v>
      </c>
      <c r="HB40" s="15">
        <v>0</v>
      </c>
      <c r="HC40" s="13">
        <f>(GS40/$GR$4)*100</f>
        <v>0</v>
      </c>
      <c r="HD40" s="15">
        <f t="shared" si="317"/>
        <v>0</v>
      </c>
      <c r="HE40" s="15">
        <f t="shared" si="318"/>
        <v>100</v>
      </c>
      <c r="HF40" s="13">
        <f t="shared" ref="HF40:HF41" si="486">(HH40/($GR$4*HI40))*100</f>
        <v>0</v>
      </c>
      <c r="HH40" s="15">
        <v>0</v>
      </c>
      <c r="HI40" s="15">
        <v>21</v>
      </c>
      <c r="HK40" s="16" t="s">
        <v>42</v>
      </c>
      <c r="HL40" s="78" t="s">
        <v>51</v>
      </c>
      <c r="HM40" s="15">
        <v>0</v>
      </c>
      <c r="HN40" s="15">
        <v>0</v>
      </c>
      <c r="HO40" s="15">
        <v>0</v>
      </c>
      <c r="HP40" s="15">
        <v>720</v>
      </c>
      <c r="HQ40" s="13">
        <f>(HP40/$HL$4)*100</f>
        <v>100</v>
      </c>
      <c r="HR40" s="15">
        <v>0</v>
      </c>
      <c r="HS40" s="13">
        <f>(HR40/$HL$4)*100</f>
        <v>0</v>
      </c>
      <c r="HT40" s="15">
        <v>0</v>
      </c>
      <c r="HU40" s="13">
        <f>(HT40/$HL$4)*100</f>
        <v>0</v>
      </c>
      <c r="HV40" s="15">
        <v>0</v>
      </c>
      <c r="HW40" s="13">
        <f>(HM40/$HL$4)*100</f>
        <v>0</v>
      </c>
      <c r="HX40" s="48">
        <f>((HM40-HV40)/$HL$4)*100</f>
        <v>0</v>
      </c>
      <c r="HY40" s="48">
        <f t="shared" ref="HY40:HY41" si="487">IF((AND(HN40=0,HP40=0)),0,(HP40+HV40)/(HN40+HP40)*100)</f>
        <v>100</v>
      </c>
      <c r="HZ40" s="13">
        <f>(IB40/($HL$4*IC40))*100</f>
        <v>0</v>
      </c>
      <c r="IB40" s="15">
        <v>0</v>
      </c>
      <c r="IC40" s="15">
        <v>21</v>
      </c>
    </row>
    <row r="41" spans="1:237" ht="13.8" x14ac:dyDescent="0.3">
      <c r="B41" s="78" t="s">
        <v>52</v>
      </c>
      <c r="C41" s="13">
        <f>[1]DISP_JUL!$D$126</f>
        <v>0</v>
      </c>
      <c r="D41" s="13">
        <f>[1]DISP_JUL!$E$126</f>
        <v>0</v>
      </c>
      <c r="E41" s="13">
        <f>[1]DISP_JUL!$F$126</f>
        <v>0</v>
      </c>
      <c r="F41" s="13">
        <f>[1]DISP_JUL!$G$126</f>
        <v>744</v>
      </c>
      <c r="G41" s="13">
        <f t="shared" si="278"/>
        <v>100</v>
      </c>
      <c r="H41" s="13">
        <f>[1]DISP_JUL!$H$126</f>
        <v>0</v>
      </c>
      <c r="I41" s="13">
        <f t="shared" si="279"/>
        <v>0</v>
      </c>
      <c r="J41" s="13">
        <f>[1]DISP_JUL!$I$126</f>
        <v>0</v>
      </c>
      <c r="K41" s="13">
        <f t="shared" si="427"/>
        <v>0</v>
      </c>
      <c r="M41" s="15">
        <f t="shared" ref="M41" si="488">(C41/$B$4)*100</f>
        <v>0</v>
      </c>
      <c r="N41" s="15">
        <f t="shared" si="428"/>
        <v>0</v>
      </c>
      <c r="O41" s="15">
        <f t="shared" si="429"/>
        <v>100</v>
      </c>
      <c r="P41" s="13" t="e">
        <f t="shared" ref="P41" si="489">(Q41/($B$4*R41))*100</f>
        <v>#DIV/0!</v>
      </c>
      <c r="Q41" s="95">
        <f>[1]DISP_JUL!$M$126</f>
        <v>0</v>
      </c>
      <c r="R41" s="95">
        <f>[1]DISP_JUL!$O$126</f>
        <v>0</v>
      </c>
      <c r="U41" s="78" t="s">
        <v>52</v>
      </c>
      <c r="V41" s="15">
        <v>0</v>
      </c>
      <c r="W41" s="15">
        <v>0</v>
      </c>
      <c r="X41" s="15">
        <v>0</v>
      </c>
      <c r="Y41" s="15">
        <v>744</v>
      </c>
      <c r="Z41" s="15">
        <f t="shared" si="100"/>
        <v>100</v>
      </c>
      <c r="AA41" s="15">
        <v>0</v>
      </c>
      <c r="AB41" s="15">
        <f t="shared" si="101"/>
        <v>0</v>
      </c>
      <c r="AC41" s="15">
        <v>0</v>
      </c>
      <c r="AD41" s="13">
        <f t="shared" si="101"/>
        <v>0</v>
      </c>
      <c r="AE41" s="15">
        <v>0</v>
      </c>
      <c r="AF41" s="13">
        <f>(V41/$U$4)*100</f>
        <v>0</v>
      </c>
      <c r="AG41" s="15">
        <f t="shared" si="102"/>
        <v>0</v>
      </c>
      <c r="AH41" s="15">
        <f t="shared" si="103"/>
        <v>100</v>
      </c>
      <c r="AI41" s="13">
        <f t="shared" ref="AI41" si="490">(AJ41/($U$4*AK41))*100</f>
        <v>0</v>
      </c>
      <c r="AJ41" s="15">
        <v>0</v>
      </c>
      <c r="AK41" s="15">
        <v>21</v>
      </c>
      <c r="AN41" s="78" t="s">
        <v>52</v>
      </c>
      <c r="AO41" s="15">
        <v>0</v>
      </c>
      <c r="AP41" s="15">
        <v>0</v>
      </c>
      <c r="AQ41" s="15">
        <v>0</v>
      </c>
      <c r="AR41" s="15">
        <v>720</v>
      </c>
      <c r="AS41" s="15">
        <f t="shared" si="104"/>
        <v>100</v>
      </c>
      <c r="AT41" s="15">
        <v>0</v>
      </c>
      <c r="AU41" s="15">
        <f t="shared" si="105"/>
        <v>0</v>
      </c>
      <c r="AV41" s="15">
        <v>0</v>
      </c>
      <c r="AW41" s="13">
        <f>(AV41/$AN$4)*100</f>
        <v>0</v>
      </c>
      <c r="AX41" s="15">
        <v>0</v>
      </c>
      <c r="AY41" s="13">
        <f t="shared" ref="AY41" si="491">(AO41/$AN$4)*100</f>
        <v>0</v>
      </c>
      <c r="AZ41" s="13">
        <f t="shared" si="376"/>
        <v>0</v>
      </c>
      <c r="BA41" s="36">
        <f t="shared" si="377"/>
        <v>100</v>
      </c>
      <c r="BB41" s="13">
        <f t="shared" si="479"/>
        <v>0</v>
      </c>
      <c r="BD41" s="15">
        <v>0</v>
      </c>
      <c r="BE41" s="15">
        <v>21</v>
      </c>
      <c r="BH41" s="78" t="s">
        <v>52</v>
      </c>
      <c r="BI41" s="15">
        <v>0</v>
      </c>
      <c r="BJ41" s="15">
        <v>0</v>
      </c>
      <c r="BK41" s="15">
        <v>0</v>
      </c>
      <c r="BL41" s="15">
        <v>744</v>
      </c>
      <c r="BM41" s="13">
        <f t="shared" si="109"/>
        <v>100</v>
      </c>
      <c r="BN41" s="15">
        <v>0</v>
      </c>
      <c r="BO41" s="15">
        <f t="shared" si="110"/>
        <v>0</v>
      </c>
      <c r="BP41" s="15">
        <v>0</v>
      </c>
      <c r="BQ41" s="13">
        <f>(BP41/$BH$4)*100</f>
        <v>0</v>
      </c>
      <c r="BR41" s="15">
        <v>0</v>
      </c>
      <c r="BS41" s="13">
        <f t="shared" si="480"/>
        <v>0</v>
      </c>
      <c r="BT41" s="13">
        <f t="shared" si="380"/>
        <v>0</v>
      </c>
      <c r="BU41" s="13">
        <f t="shared" si="381"/>
        <v>100</v>
      </c>
      <c r="BV41" s="13">
        <f t="shared" si="481"/>
        <v>0</v>
      </c>
      <c r="BX41" s="15">
        <v>0</v>
      </c>
      <c r="BY41" s="15">
        <v>21</v>
      </c>
      <c r="CB41" s="78" t="s">
        <v>52</v>
      </c>
      <c r="CC41" s="15">
        <v>0</v>
      </c>
      <c r="CD41" s="15">
        <v>0</v>
      </c>
      <c r="CE41" s="15">
        <v>0</v>
      </c>
      <c r="CF41" s="15">
        <v>720</v>
      </c>
      <c r="CG41" s="13">
        <f t="shared" si="482"/>
        <v>100</v>
      </c>
      <c r="CH41" s="15">
        <v>0</v>
      </c>
      <c r="CI41" s="15">
        <f t="shared" si="483"/>
        <v>0</v>
      </c>
      <c r="CJ41" s="13">
        <v>0</v>
      </c>
      <c r="CK41" s="13">
        <f t="shared" ref="CK41" si="492">(CJ41/$CB$4)*100</f>
        <v>0</v>
      </c>
      <c r="CL41" s="15">
        <v>0</v>
      </c>
      <c r="CM41" s="13">
        <f>(CC41/$CB$4)*100</f>
        <v>0</v>
      </c>
      <c r="CN41" s="13">
        <f t="shared" si="115"/>
        <v>0</v>
      </c>
      <c r="CO41" s="45">
        <f t="shared" si="334"/>
        <v>100</v>
      </c>
      <c r="CP41" s="13">
        <f t="shared" si="484"/>
        <v>0</v>
      </c>
      <c r="CR41" s="15">
        <v>0</v>
      </c>
      <c r="CS41" s="15">
        <v>21</v>
      </c>
      <c r="CV41" s="78" t="s">
        <v>52</v>
      </c>
      <c r="CW41" s="15">
        <v>0</v>
      </c>
      <c r="CX41" s="15">
        <v>0</v>
      </c>
      <c r="CZ41" s="15">
        <v>744</v>
      </c>
      <c r="DA41" s="13">
        <f t="shared" si="335"/>
        <v>100</v>
      </c>
      <c r="DB41" s="15">
        <v>0</v>
      </c>
      <c r="DC41" s="13">
        <f t="shared" si="336"/>
        <v>0</v>
      </c>
      <c r="DD41" s="13"/>
      <c r="DE41" s="13"/>
      <c r="DF41" s="15">
        <v>0</v>
      </c>
      <c r="DG41" s="13">
        <f>(CW41/$U$4)*100</f>
        <v>0</v>
      </c>
      <c r="DH41" s="13">
        <f t="shared" si="384"/>
        <v>0</v>
      </c>
      <c r="DI41" s="45">
        <f t="shared" si="385"/>
        <v>100</v>
      </c>
      <c r="DJ41" s="13">
        <f t="shared" ref="DJ41" si="493">(DL41/($CV$4*DM41))*100</f>
        <v>0</v>
      </c>
      <c r="DL41" s="15">
        <v>0</v>
      </c>
      <c r="DM41" s="15">
        <v>21</v>
      </c>
      <c r="DP41" s="78" t="s">
        <v>52</v>
      </c>
      <c r="DQ41" s="15">
        <v>0</v>
      </c>
      <c r="DR41" s="15">
        <v>0</v>
      </c>
      <c r="DT41" s="15">
        <v>744</v>
      </c>
      <c r="DU41" s="13">
        <f t="shared" si="339"/>
        <v>100</v>
      </c>
      <c r="DV41" s="15">
        <v>0</v>
      </c>
      <c r="DW41" s="13">
        <f t="shared" si="340"/>
        <v>0</v>
      </c>
      <c r="DX41" s="13"/>
      <c r="DY41" s="13"/>
      <c r="DZ41" s="15">
        <v>0</v>
      </c>
      <c r="EA41" s="13">
        <f>(DQ41/$U$4)*100</f>
        <v>0</v>
      </c>
      <c r="EB41" s="13">
        <f t="shared" si="387"/>
        <v>0</v>
      </c>
      <c r="EC41" s="45">
        <f t="shared" si="388"/>
        <v>100</v>
      </c>
      <c r="ED41" s="13">
        <f t="shared" ref="ED41" si="494">(EF41/($DP$4*EG41))*100</f>
        <v>0</v>
      </c>
      <c r="EF41" s="15">
        <v>0</v>
      </c>
      <c r="EG41" s="15">
        <v>21</v>
      </c>
      <c r="EJ41" s="78" t="s">
        <v>52</v>
      </c>
      <c r="EK41" s="15">
        <v>0</v>
      </c>
      <c r="EL41" s="15">
        <v>0</v>
      </c>
      <c r="EN41" s="15">
        <v>672</v>
      </c>
      <c r="EO41" s="13">
        <f t="shared" si="343"/>
        <v>100</v>
      </c>
      <c r="EP41" s="15">
        <v>0</v>
      </c>
      <c r="EQ41" s="13">
        <f t="shared" si="344"/>
        <v>0</v>
      </c>
      <c r="ER41" s="13"/>
      <c r="ES41" s="13"/>
      <c r="ET41" s="15">
        <v>0</v>
      </c>
      <c r="EU41" s="13">
        <f>(EK41/$U$4)*100</f>
        <v>0</v>
      </c>
      <c r="EV41" s="13">
        <f t="shared" si="389"/>
        <v>0</v>
      </c>
      <c r="EW41" s="45">
        <f t="shared" si="390"/>
        <v>100</v>
      </c>
      <c r="EX41" s="13">
        <f t="shared" si="485"/>
        <v>0</v>
      </c>
      <c r="EZ41" s="15">
        <v>0</v>
      </c>
      <c r="FA41" s="15">
        <v>21</v>
      </c>
      <c r="FD41" s="78" t="s">
        <v>52</v>
      </c>
      <c r="FE41" s="15">
        <v>0</v>
      </c>
      <c r="FF41" s="15">
        <v>0</v>
      </c>
      <c r="FH41" s="15">
        <v>744</v>
      </c>
      <c r="FI41" s="13">
        <f t="shared" si="359"/>
        <v>100</v>
      </c>
      <c r="FJ41" s="15">
        <v>0</v>
      </c>
      <c r="FK41" s="13">
        <f t="shared" si="360"/>
        <v>0</v>
      </c>
      <c r="FL41" s="13"/>
      <c r="FM41" s="13"/>
      <c r="FN41" s="15">
        <v>0</v>
      </c>
      <c r="FO41" s="13">
        <f>(FE41/$U$4)*100</f>
        <v>0</v>
      </c>
      <c r="FP41" s="13">
        <f t="shared" si="392"/>
        <v>0</v>
      </c>
      <c r="FQ41" s="45">
        <f t="shared" si="393"/>
        <v>100</v>
      </c>
      <c r="FR41" s="13">
        <f t="shared" ref="FR41" si="495">(FT41/($FD$4*FU41))*100</f>
        <v>0</v>
      </c>
      <c r="FT41" s="15">
        <v>0</v>
      </c>
      <c r="FU41" s="15">
        <v>21</v>
      </c>
      <c r="FX41" s="78" t="s">
        <v>52</v>
      </c>
      <c r="FY41" s="15">
        <v>0</v>
      </c>
      <c r="FZ41" s="15">
        <v>0</v>
      </c>
      <c r="GB41" s="15">
        <v>720</v>
      </c>
      <c r="GC41" s="15">
        <f t="shared" si="350"/>
        <v>100</v>
      </c>
      <c r="GD41" s="15">
        <v>0</v>
      </c>
      <c r="GE41" s="15">
        <f t="shared" si="351"/>
        <v>0</v>
      </c>
      <c r="GH41" s="15">
        <v>0</v>
      </c>
      <c r="GI41" s="13">
        <f>(FY41/$U$4)*100</f>
        <v>0</v>
      </c>
      <c r="GJ41" s="15">
        <f t="shared" si="433"/>
        <v>0</v>
      </c>
      <c r="GK41" s="13">
        <f t="shared" si="434"/>
        <v>100</v>
      </c>
      <c r="GL41" s="13">
        <f>(GN41/($FX$4*GO41))*100</f>
        <v>0</v>
      </c>
      <c r="GN41" s="15">
        <v>0</v>
      </c>
      <c r="GO41" s="15">
        <v>21</v>
      </c>
      <c r="GR41" s="78" t="s">
        <v>52</v>
      </c>
      <c r="GS41" s="15">
        <v>0</v>
      </c>
      <c r="GT41" s="15">
        <v>0</v>
      </c>
      <c r="GV41" s="15">
        <v>744</v>
      </c>
      <c r="GW41" s="15">
        <f t="shared" si="448"/>
        <v>100</v>
      </c>
      <c r="GX41" s="15">
        <v>0</v>
      </c>
      <c r="GY41" s="15">
        <f t="shared" si="449"/>
        <v>0</v>
      </c>
      <c r="HB41" s="15">
        <v>0</v>
      </c>
      <c r="HC41" s="13">
        <f>(GS41/$GR$4)*100</f>
        <v>0</v>
      </c>
      <c r="HD41" s="15">
        <f t="shared" si="317"/>
        <v>0</v>
      </c>
      <c r="HE41" s="15">
        <f t="shared" si="318"/>
        <v>100</v>
      </c>
      <c r="HF41" s="13">
        <f t="shared" si="486"/>
        <v>0</v>
      </c>
      <c r="HH41" s="15">
        <v>0</v>
      </c>
      <c r="HI41" s="15">
        <v>21</v>
      </c>
      <c r="HL41" s="78" t="s">
        <v>52</v>
      </c>
      <c r="HM41" s="15">
        <v>0</v>
      </c>
      <c r="HN41" s="15">
        <v>0</v>
      </c>
      <c r="HO41" s="15">
        <v>0</v>
      </c>
      <c r="HP41" s="15">
        <v>720</v>
      </c>
      <c r="HQ41" s="13">
        <f t="shared" ref="HQ41" si="496">(HP41/$HL$4)*100</f>
        <v>100</v>
      </c>
      <c r="HR41" s="15">
        <v>0</v>
      </c>
      <c r="HS41" s="13">
        <f t="shared" ref="HS41" si="497">(HR41/$HL$4)*100</f>
        <v>0</v>
      </c>
      <c r="HT41" s="15">
        <v>0</v>
      </c>
      <c r="HU41" s="13">
        <f t="shared" ref="HU41" si="498">(HT41/$HL$4)*100</f>
        <v>0</v>
      </c>
      <c r="HV41" s="15">
        <v>0</v>
      </c>
      <c r="HW41" s="13">
        <f>(HM41/$HL$4)*100</f>
        <v>0</v>
      </c>
      <c r="HX41" s="48">
        <f>((HM41-HV41)/$HL$4)*100</f>
        <v>0</v>
      </c>
      <c r="HY41" s="13">
        <f t="shared" si="487"/>
        <v>100</v>
      </c>
      <c r="HZ41" s="13">
        <f>(IB41/($HL$4*IC41))*100</f>
        <v>0</v>
      </c>
      <c r="IB41" s="15">
        <v>0</v>
      </c>
      <c r="IC41" s="15">
        <v>21</v>
      </c>
    </row>
    <row r="42" spans="1:237" ht="13.8" x14ac:dyDescent="0.3">
      <c r="B42" s="51" t="s">
        <v>37</v>
      </c>
      <c r="C42" s="52">
        <f>SUM(C40:C41)</f>
        <v>0</v>
      </c>
      <c r="D42" s="52">
        <f t="shared" ref="D42:F42" si="499">SUM(D40:D41)</f>
        <v>0</v>
      </c>
      <c r="E42" s="52">
        <f>SUM(E40:E41)</f>
        <v>0</v>
      </c>
      <c r="F42" s="52">
        <f t="shared" si="499"/>
        <v>744</v>
      </c>
      <c r="G42" s="53" t="e">
        <f>(G40*R40+G41*R41)/R42</f>
        <v>#DIV/0!</v>
      </c>
      <c r="H42" s="52">
        <f t="shared" ref="H42" si="500">SUM(H40:H41)</f>
        <v>0</v>
      </c>
      <c r="I42" s="53" t="e">
        <f>(I40*R40+I41*R41)/R42</f>
        <v>#DIV/0!</v>
      </c>
      <c r="J42" s="53">
        <f>SUM(J40:J41)</f>
        <v>0</v>
      </c>
      <c r="K42" s="57" t="e">
        <f>(K40*R40+K41*R41)/R42</f>
        <v>#DIV/0!</v>
      </c>
      <c r="L42" s="52">
        <f t="shared" ref="L42" si="501">SUM(L40:L41)</f>
        <v>0</v>
      </c>
      <c r="M42" s="53" t="e">
        <f>(M40*R40+M41*R41)/R42</f>
        <v>#DIV/0!</v>
      </c>
      <c r="N42" s="14" t="e">
        <f>(N40*R40+N41*R41)/R42</f>
        <v>#DIV/0!</v>
      </c>
      <c r="O42" s="14" t="e">
        <f>(O40*R40+O41*R41)/R42</f>
        <v>#DIV/0!</v>
      </c>
      <c r="P42" s="14" t="e">
        <f>(P40*R40+P41*R41)/R42</f>
        <v>#DIV/0!</v>
      </c>
      <c r="Q42" s="52">
        <f>SUM(Q40:Q41)</f>
        <v>0</v>
      </c>
      <c r="R42" s="53">
        <f>SUM(R40:R41)</f>
        <v>0</v>
      </c>
      <c r="U42" s="59" t="s">
        <v>37</v>
      </c>
      <c r="V42" s="56">
        <f>SUM(V40:V41)</f>
        <v>0</v>
      </c>
      <c r="W42" s="56">
        <f t="shared" ref="W42" si="502">SUM(W40:W41)</f>
        <v>0</v>
      </c>
      <c r="X42" s="56">
        <f>SUM(X40:X41)</f>
        <v>0</v>
      </c>
      <c r="Y42" s="56">
        <f t="shared" ref="Y42" si="503">SUM(Y40:Y41)</f>
        <v>1488</v>
      </c>
      <c r="Z42" s="57">
        <f>(Z40*AK40+Z41*AK41)/AK42</f>
        <v>100</v>
      </c>
      <c r="AA42" s="56">
        <f>SUM(AA40:AA41)</f>
        <v>0</v>
      </c>
      <c r="AB42" s="57">
        <f>(AB40*AK40+AB41*AK41)/AK42</f>
        <v>0</v>
      </c>
      <c r="AC42" s="57">
        <f>SUM(AC40:AC41)</f>
        <v>0</v>
      </c>
      <c r="AD42" s="57">
        <f>(AD40*AK40+AD41*AK41)/AK42</f>
        <v>0</v>
      </c>
      <c r="AE42" s="56">
        <f>SUM(AE40:AE41)</f>
        <v>0</v>
      </c>
      <c r="AF42" s="53">
        <f>(AF40*AK40+AF41*AK41)/AK42</f>
        <v>0</v>
      </c>
      <c r="AG42" s="57">
        <f>(AG40*AK40+AG41*AK41)/AK42</f>
        <v>0</v>
      </c>
      <c r="AH42" s="57">
        <f>(AH40*AK40+AH41*AK41)/AK42</f>
        <v>100</v>
      </c>
      <c r="AI42" s="14">
        <f>(AI40*AK40+AI41*AK41)/AK42</f>
        <v>0</v>
      </c>
      <c r="AJ42" s="56">
        <f>SUM(AJ40:AJ41)</f>
        <v>0</v>
      </c>
      <c r="AK42" s="56">
        <f>SUM(AK40:AK41)</f>
        <v>42</v>
      </c>
      <c r="AN42" s="59" t="s">
        <v>37</v>
      </c>
      <c r="AO42" s="56">
        <f>SUM(AO40:AO41)</f>
        <v>0</v>
      </c>
      <c r="AP42" s="56">
        <f t="shared" ref="AP42:AR42" si="504">SUM(AP40:AP41)</f>
        <v>0</v>
      </c>
      <c r="AQ42" s="56">
        <f>SUM(AQ40:AQ41)</f>
        <v>0</v>
      </c>
      <c r="AR42" s="56">
        <f t="shared" si="504"/>
        <v>1440</v>
      </c>
      <c r="AS42" s="57">
        <f>(AS40*BE40+AS41*BE41)/BE42</f>
        <v>100</v>
      </c>
      <c r="AT42" s="56">
        <f>SUM(AT40:AT41)</f>
        <v>0</v>
      </c>
      <c r="AU42" s="57">
        <f>(AU40*BE40+AU41*BE41)/BE42</f>
        <v>0</v>
      </c>
      <c r="AV42" s="57">
        <f>SUM(AV40:AV41)</f>
        <v>0</v>
      </c>
      <c r="AW42" s="57">
        <f>(AW40*BE40+AW41*BE41)/BE42</f>
        <v>0</v>
      </c>
      <c r="AX42" s="56">
        <f>SUM(AX40:AX41)</f>
        <v>0</v>
      </c>
      <c r="AY42" s="53">
        <f>(AY40*BE40+AY41*BE41)/BE42</f>
        <v>0</v>
      </c>
      <c r="AZ42" s="57">
        <f>(AZ40*BE40+AZ41*BE41)/BE42</f>
        <v>0</v>
      </c>
      <c r="BA42" s="57">
        <f>(BA40*BE40+BA41*BE41)/BE42</f>
        <v>100</v>
      </c>
      <c r="BB42" s="14">
        <f>(BB40*BE40+BB41*BE41)/BE42</f>
        <v>0</v>
      </c>
      <c r="BC42" s="56"/>
      <c r="BD42" s="56">
        <f>SUM(BD40:BD41)</f>
        <v>0</v>
      </c>
      <c r="BE42" s="56">
        <f>SUM(BE40:BE41)</f>
        <v>42</v>
      </c>
      <c r="BH42" s="59" t="s">
        <v>37</v>
      </c>
      <c r="BI42" s="56">
        <f>SUM(BI40:BI41)</f>
        <v>0</v>
      </c>
      <c r="BJ42" s="56">
        <f t="shared" ref="BJ42:BL42" si="505">SUM(BJ40:BJ41)</f>
        <v>0</v>
      </c>
      <c r="BK42" s="56">
        <f>SUM(BK40:BK41)</f>
        <v>0</v>
      </c>
      <c r="BL42" s="56">
        <f t="shared" si="505"/>
        <v>1488</v>
      </c>
      <c r="BM42" s="57">
        <f>(BM40*BY40+BM41*BY41)/BY42</f>
        <v>100</v>
      </c>
      <c r="BN42" s="56">
        <f>SUM(BN40:BN41)</f>
        <v>0</v>
      </c>
      <c r="BO42" s="57">
        <f>(BO40*BY40+BO41*BY41)/BY42</f>
        <v>0</v>
      </c>
      <c r="BP42" s="57">
        <f>SUM(BP40:BP41)</f>
        <v>0</v>
      </c>
      <c r="BQ42" s="57">
        <f>(BQ40*BY40+BQ41*BY41)/BY42</f>
        <v>0</v>
      </c>
      <c r="BR42" s="56">
        <f>SUM(BR40:BR41)</f>
        <v>0</v>
      </c>
      <c r="BS42" s="53">
        <f>(BS40*BY40+BS41*BY41)/BY42</f>
        <v>0</v>
      </c>
      <c r="BT42" s="57">
        <f>(BT40*BY40+BT41*BY41)/BY42</f>
        <v>0</v>
      </c>
      <c r="BU42" s="57">
        <f>(BU40*BY40+BU41*BY41)/BY42</f>
        <v>100</v>
      </c>
      <c r="BV42" s="14">
        <f>(BV40*BY40+BV41*BY41)/BY42</f>
        <v>0</v>
      </c>
      <c r="BW42" s="56"/>
      <c r="BX42" s="56">
        <f>SUM(BX40:BX41)</f>
        <v>0</v>
      </c>
      <c r="BY42" s="56">
        <f>SUM(BY40:BY41)</f>
        <v>42</v>
      </c>
      <c r="CB42" s="59" t="s">
        <v>37</v>
      </c>
      <c r="CC42" s="56">
        <f>SUM(CC40:CC41)</f>
        <v>0</v>
      </c>
      <c r="CD42" s="56">
        <f t="shared" ref="CD42:CF42" si="506">SUM(CD40:CD41)</f>
        <v>0</v>
      </c>
      <c r="CE42" s="52">
        <f>SUM(CE40:CE41)</f>
        <v>0</v>
      </c>
      <c r="CF42" s="56">
        <f t="shared" si="506"/>
        <v>1440</v>
      </c>
      <c r="CG42" s="57">
        <f>(CG40*CS40+CG41*CS41)/CS42</f>
        <v>100</v>
      </c>
      <c r="CH42" s="56">
        <f>SUM(CH40:CH41)</f>
        <v>0</v>
      </c>
      <c r="CI42" s="57">
        <f>(CI40*CS40+CI41*CS41)/CS42</f>
        <v>0</v>
      </c>
      <c r="CJ42" s="53">
        <f>SUM(CJ40:CJ41)</f>
        <v>0</v>
      </c>
      <c r="CK42" s="53">
        <f>(CK40*CS40+CK41*CS41)/CS42</f>
        <v>0</v>
      </c>
      <c r="CL42" s="56">
        <f>SUM(CL40:CL41)</f>
        <v>0</v>
      </c>
      <c r="CM42" s="53">
        <f>(CM40*CS40+CM41*CS41)/CS42</f>
        <v>0</v>
      </c>
      <c r="CN42" s="57">
        <f>(CN40*CS40+CN41*CS41)/CS42</f>
        <v>0</v>
      </c>
      <c r="CO42" s="57">
        <f>(CO40*CS40+CO41*CS41)/CS42</f>
        <v>100</v>
      </c>
      <c r="CP42" s="14">
        <f>(CP40*CS40+CP41*CS41)/CS42</f>
        <v>0</v>
      </c>
      <c r="CQ42" s="56"/>
      <c r="CR42" s="56">
        <f>SUM(CR40:CR41)</f>
        <v>0</v>
      </c>
      <c r="CS42" s="56">
        <f>SUM(CS40:CS41)</f>
        <v>42</v>
      </c>
      <c r="CV42" s="51" t="s">
        <v>37</v>
      </c>
      <c r="CW42" s="56">
        <f>SUM(CW40:CW41)</f>
        <v>0</v>
      </c>
      <c r="CX42" s="56">
        <f t="shared" ref="CX42:CZ42" si="507">SUM(CX40:CX41)</f>
        <v>0</v>
      </c>
      <c r="CY42" s="56"/>
      <c r="CZ42" s="56">
        <f t="shared" si="507"/>
        <v>1488</v>
      </c>
      <c r="DA42" s="57">
        <f>(DA40*DM40+DA41*DM41)/DM42</f>
        <v>100</v>
      </c>
      <c r="DB42" s="56">
        <f>SUM(DB40:DB41)</f>
        <v>0</v>
      </c>
      <c r="DC42" s="57">
        <f>(DC40*DM40+DC41*DM41)/DM42</f>
        <v>0</v>
      </c>
      <c r="DD42" s="57"/>
      <c r="DE42" s="57"/>
      <c r="DF42" s="56">
        <f>SUM(DF40:DF41)</f>
        <v>0</v>
      </c>
      <c r="DG42" s="53">
        <f>(DG40*DM40+DG41*DM41)/DM42</f>
        <v>0</v>
      </c>
      <c r="DH42" s="57">
        <f>(DH40*DM40+DH41*DM41)/DM42</f>
        <v>0</v>
      </c>
      <c r="DI42" s="57">
        <f>(DI40*DM40+DI41*DM41)/DM42</f>
        <v>100</v>
      </c>
      <c r="DJ42" s="14">
        <f>(DJ40*DM40+DJ41*DM41)/DM42</f>
        <v>0</v>
      </c>
      <c r="DK42" s="56"/>
      <c r="DL42" s="56">
        <f>SUM(DL40:DL41)</f>
        <v>0</v>
      </c>
      <c r="DM42" s="56">
        <f>SUM(DM40:DM41)</f>
        <v>42</v>
      </c>
      <c r="DP42" s="59" t="s">
        <v>37</v>
      </c>
      <c r="DQ42" s="56">
        <f>SUM(DQ40:DQ41)</f>
        <v>0</v>
      </c>
      <c r="DR42" s="56">
        <f t="shared" ref="DR42:DT42" si="508">SUM(DR40:DR41)</f>
        <v>0</v>
      </c>
      <c r="DS42" s="56"/>
      <c r="DT42" s="56">
        <f t="shared" si="508"/>
        <v>1488</v>
      </c>
      <c r="DU42" s="57">
        <f>(DU40*EG40+DU41*EG41)/EG42</f>
        <v>100</v>
      </c>
      <c r="DV42" s="56">
        <f>SUM(DV40:DV41)</f>
        <v>0</v>
      </c>
      <c r="DW42" s="57">
        <f>(DW40*EG40+DW41*EG41)/EG42</f>
        <v>0</v>
      </c>
      <c r="DX42" s="57"/>
      <c r="DY42" s="57"/>
      <c r="DZ42" s="56">
        <f>SUM(DZ40:DZ41)</f>
        <v>0</v>
      </c>
      <c r="EA42" s="53">
        <f>(EA40*EG40+EA41*EG41)/EG42</f>
        <v>0</v>
      </c>
      <c r="EB42" s="57">
        <f>(EB40*EG40+EB41*EG41)/EG42</f>
        <v>0</v>
      </c>
      <c r="EC42" s="57">
        <f>(EC40*EG40+EC41*EG41)/EG42</f>
        <v>100</v>
      </c>
      <c r="ED42" s="14">
        <f>(ED40*EG40+ED41*EG41)/EG42</f>
        <v>0</v>
      </c>
      <c r="EE42" s="56"/>
      <c r="EF42" s="56">
        <f>SUM(EF40:EF41)</f>
        <v>0</v>
      </c>
      <c r="EG42" s="56">
        <f>SUM(EG40:EG41)</f>
        <v>42</v>
      </c>
      <c r="EJ42" s="51" t="s">
        <v>37</v>
      </c>
      <c r="EK42" s="56">
        <f>SUM(EK40:EK41)</f>
        <v>0</v>
      </c>
      <c r="EL42" s="56">
        <f t="shared" ref="EL42:EN42" si="509">SUM(EL40:EL41)</f>
        <v>0</v>
      </c>
      <c r="EM42" s="56"/>
      <c r="EN42" s="56">
        <f t="shared" si="509"/>
        <v>1344</v>
      </c>
      <c r="EO42" s="57">
        <f>(EO40*FA40+EO41*FA41)/FA42</f>
        <v>100</v>
      </c>
      <c r="EP42" s="56">
        <f>SUM(EP40:EP41)</f>
        <v>0</v>
      </c>
      <c r="EQ42" s="57">
        <f>(EQ40*FA40+EQ41*FA41)/FA42</f>
        <v>0</v>
      </c>
      <c r="ER42" s="57"/>
      <c r="ES42" s="57"/>
      <c r="ET42" s="56">
        <f>SUM(ET40:ET41)</f>
        <v>0</v>
      </c>
      <c r="EU42" s="53">
        <f>(EU40*FA40+EU41*FA41)/FA42</f>
        <v>0</v>
      </c>
      <c r="EV42" s="57">
        <f>(EV40*FA40+EV41*FA41)/FA42</f>
        <v>0</v>
      </c>
      <c r="EW42" s="57">
        <f>(EW40*FA40+EW41*FA41)/FA42</f>
        <v>100</v>
      </c>
      <c r="EX42" s="14">
        <f>(EX40*FA40+EX41*FA41)/FA42</f>
        <v>0</v>
      </c>
      <c r="EY42" s="56"/>
      <c r="EZ42" s="56">
        <f>SUM(EZ40:EZ41)</f>
        <v>0</v>
      </c>
      <c r="FA42" s="56">
        <f>SUM(FA40:FA41)</f>
        <v>42</v>
      </c>
      <c r="FD42" s="51" t="s">
        <v>37</v>
      </c>
      <c r="FE42" s="56">
        <f>SUM(FE40:FE41)</f>
        <v>0</v>
      </c>
      <c r="FF42" s="56">
        <f t="shared" ref="FF42:FH42" si="510">SUM(FF40:FF41)</f>
        <v>0</v>
      </c>
      <c r="FG42" s="56"/>
      <c r="FH42" s="56">
        <f t="shared" si="510"/>
        <v>1488</v>
      </c>
      <c r="FI42" s="57">
        <f>(FI40*FU40+FI41*FU41)/FU42</f>
        <v>100</v>
      </c>
      <c r="FJ42" s="56">
        <f>SUM(FJ40:FJ41)</f>
        <v>0</v>
      </c>
      <c r="FK42" s="57">
        <f>(FK40*FU40+FK41*FU41)/FU42</f>
        <v>0</v>
      </c>
      <c r="FL42" s="57"/>
      <c r="FM42" s="57"/>
      <c r="FN42" s="56">
        <f>SUM(FN40:FN41)</f>
        <v>0</v>
      </c>
      <c r="FO42" s="53">
        <f>(FO40*FU40+FO41*FU41)/FU42</f>
        <v>0</v>
      </c>
      <c r="FP42" s="57">
        <f>(FP40*FU40+FP41*FU41)/FU42</f>
        <v>0</v>
      </c>
      <c r="FQ42" s="57">
        <f>(FQ40*FU40+FQ41*FU41)/FU42</f>
        <v>100</v>
      </c>
      <c r="FR42" s="14">
        <f>(FR40*FU40+FR41*FU41)/FU42</f>
        <v>0</v>
      </c>
      <c r="FS42" s="56"/>
      <c r="FT42" s="56">
        <f>SUM(FT40:FT41)</f>
        <v>0</v>
      </c>
      <c r="FU42" s="56">
        <f>SUM(FU40:FU41)</f>
        <v>42</v>
      </c>
      <c r="FX42" s="59" t="s">
        <v>37</v>
      </c>
      <c r="FY42" s="56">
        <f>SUM(FY40:FY41)</f>
        <v>0</v>
      </c>
      <c r="FZ42" s="56">
        <f t="shared" ref="FZ42:GB42" si="511">SUM(FZ40:FZ41)</f>
        <v>0</v>
      </c>
      <c r="GA42" s="56"/>
      <c r="GB42" s="56">
        <f t="shared" si="511"/>
        <v>1440</v>
      </c>
      <c r="GC42" s="57">
        <f>(GC40*GO40+GC41*GO41)/GO42</f>
        <v>100</v>
      </c>
      <c r="GD42" s="56">
        <f>SUM(GD40:GD41)</f>
        <v>0</v>
      </c>
      <c r="GE42" s="57">
        <f>(GE40*GO40+GE41*GO41)/GO42</f>
        <v>0</v>
      </c>
      <c r="GF42" s="57"/>
      <c r="GG42" s="57"/>
      <c r="GH42" s="56">
        <f>SUM(GH40:GH41)</f>
        <v>0</v>
      </c>
      <c r="GI42" s="53">
        <f>(GI40*GO40+GI41*GO41)/GO42</f>
        <v>0</v>
      </c>
      <c r="GJ42" s="57">
        <f>(GJ40*GO40+GJ41*GO41)/GO42</f>
        <v>0</v>
      </c>
      <c r="GK42" s="57">
        <f>(GK40*GO40+GK41*GO41)/GO42</f>
        <v>100</v>
      </c>
      <c r="GL42" s="14">
        <f>(GL40*GO40+GL41*GO41)/GO42</f>
        <v>0</v>
      </c>
      <c r="GM42" s="56"/>
      <c r="GN42" s="56">
        <f>SUM(GN40:GN41)</f>
        <v>0</v>
      </c>
      <c r="GO42" s="56">
        <f>SUM(GO40:GO41)</f>
        <v>42</v>
      </c>
      <c r="GR42" s="59" t="s">
        <v>37</v>
      </c>
      <c r="GS42" s="56">
        <f>SUM(GS40:GS41)</f>
        <v>0</v>
      </c>
      <c r="GT42" s="56">
        <f t="shared" ref="GT42:GV42" si="512">SUM(GT40:GT41)</f>
        <v>0</v>
      </c>
      <c r="GU42" s="56"/>
      <c r="GV42" s="56">
        <f t="shared" si="512"/>
        <v>1488</v>
      </c>
      <c r="GW42" s="57">
        <f>(GW40*HI40+GW41*HI41)/HI42</f>
        <v>100</v>
      </c>
      <c r="GX42" s="56">
        <f>SUM(GX40:GX41)</f>
        <v>0</v>
      </c>
      <c r="GY42" s="57">
        <f>(GY40*HI40+GY41*HI41)/HI42</f>
        <v>0</v>
      </c>
      <c r="GZ42" s="57"/>
      <c r="HA42" s="57"/>
      <c r="HB42" s="56">
        <f>SUM(HB40:HB41)</f>
        <v>0</v>
      </c>
      <c r="HC42" s="53">
        <f>(HC40*HI40+HC41*HI41)/HI42</f>
        <v>0</v>
      </c>
      <c r="HD42" s="57">
        <f>(HD40*HI40+HD41*HI41)/HI42</f>
        <v>0</v>
      </c>
      <c r="HE42" s="57">
        <f>(HE40*HI40+HE41*HI41)/HI42</f>
        <v>100</v>
      </c>
      <c r="HF42" s="14">
        <f>(HF40*HI40+HF41*HI41)/HI42</f>
        <v>0</v>
      </c>
      <c r="HG42" s="56"/>
      <c r="HH42" s="56">
        <f>SUM(HH40:HH41)</f>
        <v>0</v>
      </c>
      <c r="HI42" s="56">
        <f>SUM(HI40:HI41)</f>
        <v>42</v>
      </c>
      <c r="HL42" s="82" t="s">
        <v>37</v>
      </c>
      <c r="HM42" s="56">
        <f>SUM(HM40:HM41)</f>
        <v>0</v>
      </c>
      <c r="HN42" s="56">
        <f t="shared" ref="HN42" si="513">SUM(HN40:HN41)</f>
        <v>0</v>
      </c>
      <c r="HO42" s="56">
        <f>SUM(HO40:HO41)</f>
        <v>0</v>
      </c>
      <c r="HP42" s="56">
        <f t="shared" ref="HP42" si="514">SUM(HP40:HP41)</f>
        <v>1440</v>
      </c>
      <c r="HQ42" s="53">
        <f>(HQ40*IC40+HQ41*IC41)/IC42</f>
        <v>100</v>
      </c>
      <c r="HR42" s="56">
        <f>SUM(HR40:HR41)</f>
        <v>0</v>
      </c>
      <c r="HS42" s="53">
        <f>(HS40*IC40+HS41*IC41)/IC42</f>
        <v>0</v>
      </c>
      <c r="HT42" s="56">
        <f>SUM(HT40:HT41)</f>
        <v>0</v>
      </c>
      <c r="HU42" s="53">
        <f>(HU40*IC40+HU41*IC41)/IC42</f>
        <v>0</v>
      </c>
      <c r="HV42" s="56">
        <f>SUM(HV40:HV41)</f>
        <v>0</v>
      </c>
      <c r="HW42" s="57">
        <f>(HW40*IC40+HW41*IC41)/IC42</f>
        <v>0</v>
      </c>
      <c r="HX42" s="61">
        <f>(HX40*IC40+HX41*IC41)/IC42</f>
        <v>0</v>
      </c>
      <c r="HY42" s="61">
        <f>(HY40*IC40+HY41*IC41)/IC42</f>
        <v>100</v>
      </c>
      <c r="HZ42" s="61">
        <f>(HZ40*IC40+HZ41*IC41)/IC42</f>
        <v>0</v>
      </c>
      <c r="IA42" s="56"/>
      <c r="IB42" s="56">
        <f>SUM(IB40:IB41)</f>
        <v>0</v>
      </c>
      <c r="IC42" s="56">
        <f>SUM(IC40:IC41)</f>
        <v>42</v>
      </c>
    </row>
    <row r="43" spans="1:237" ht="13.8" x14ac:dyDescent="0.3">
      <c r="A43" s="70" t="s">
        <v>55</v>
      </c>
      <c r="B43" s="73" t="s">
        <v>46</v>
      </c>
      <c r="C43" s="25">
        <f>[1]DISP_JUL!$D$139</f>
        <v>2726</v>
      </c>
      <c r="D43" s="25">
        <f>[1]DISP_JUL!$E$139</f>
        <v>1375</v>
      </c>
      <c r="E43" s="25">
        <f>[1]DISP_JUL!$F$139</f>
        <v>1351</v>
      </c>
      <c r="F43" s="25">
        <f>[1]DISP_JUL!$G$139</f>
        <v>244</v>
      </c>
      <c r="G43" s="12">
        <f t="shared" si="278"/>
        <v>32.795698924731184</v>
      </c>
      <c r="H43" s="25">
        <f>[1]DISP_JUL!$H$139</f>
        <v>0</v>
      </c>
      <c r="I43" s="12">
        <f t="shared" si="279"/>
        <v>0</v>
      </c>
      <c r="J43" s="25">
        <f>[1]DISP_JUL!$I$139</f>
        <v>6</v>
      </c>
      <c r="K43" s="12">
        <f t="shared" si="427"/>
        <v>0.80645161290322576</v>
      </c>
      <c r="L43" s="25"/>
      <c r="M43" s="12">
        <f>(C43/$B$4)*100</f>
        <v>366.39784946236557</v>
      </c>
      <c r="N43" s="25">
        <f t="shared" si="428"/>
        <v>366.39784946236557</v>
      </c>
      <c r="O43" s="25">
        <f t="shared" si="429"/>
        <v>15.071031500926498</v>
      </c>
      <c r="P43" s="12">
        <f>(Q43/($B$4*R43))*100</f>
        <v>184.81182795698925</v>
      </c>
      <c r="Q43" s="113">
        <f>[1]DISP_JUL!$M$139</f>
        <v>64367.4</v>
      </c>
      <c r="R43" s="113">
        <f>[1]DISP_JUL!$O$139</f>
        <v>46.812654545454542</v>
      </c>
      <c r="T43" s="70" t="s">
        <v>55</v>
      </c>
      <c r="U43" s="73" t="s">
        <v>46</v>
      </c>
      <c r="V43" s="25">
        <v>0</v>
      </c>
      <c r="W43" s="25">
        <v>0</v>
      </c>
      <c r="X43" s="25">
        <v>0</v>
      </c>
      <c r="Y43" s="25">
        <v>0</v>
      </c>
      <c r="Z43" s="25">
        <f t="shared" ref="Z43:Z50" si="515">(Y43/$U$4)*100</f>
        <v>0</v>
      </c>
      <c r="AA43" s="25">
        <v>744</v>
      </c>
      <c r="AB43" s="25">
        <f t="shared" ref="AB43:AB50" si="516">(AA43/$U$4)*100</f>
        <v>100</v>
      </c>
      <c r="AC43" s="25">
        <v>0</v>
      </c>
      <c r="AD43" s="12">
        <f t="shared" si="101"/>
        <v>0</v>
      </c>
      <c r="AE43" s="25">
        <v>0</v>
      </c>
      <c r="AF43" s="12">
        <f>(V43/$U$4)*100</f>
        <v>0</v>
      </c>
      <c r="AG43" s="25">
        <f t="shared" ref="AG43:AG50" si="517">((V43-AE43)/$U$4)*100</f>
        <v>0</v>
      </c>
      <c r="AH43" s="26">
        <f t="shared" ref="AH43:AH50" si="518">IF((AND(W43=0,Y43=0)),0,(Y43+AE43)/(W43+Y43)*100)</f>
        <v>0</v>
      </c>
      <c r="AI43" s="12">
        <f>(AJ43/($U$4*AK43))*100</f>
        <v>0</v>
      </c>
      <c r="AJ43" s="25">
        <v>0</v>
      </c>
      <c r="AK43" s="25">
        <v>21</v>
      </c>
      <c r="AM43" s="70" t="s">
        <v>55</v>
      </c>
      <c r="AN43" s="73" t="s">
        <v>46</v>
      </c>
      <c r="AO43" s="25">
        <v>0</v>
      </c>
      <c r="AP43" s="25">
        <v>0</v>
      </c>
      <c r="AQ43" s="25">
        <v>0</v>
      </c>
      <c r="AR43" s="25">
        <v>0</v>
      </c>
      <c r="AS43" s="25">
        <f t="shared" si="104"/>
        <v>0</v>
      </c>
      <c r="AT43" s="25">
        <v>720</v>
      </c>
      <c r="AU43" s="25">
        <f t="shared" si="105"/>
        <v>100</v>
      </c>
      <c r="AV43" s="25">
        <v>0</v>
      </c>
      <c r="AW43" s="12">
        <f>(AV43/$AN$4)*100</f>
        <v>0</v>
      </c>
      <c r="AX43" s="25">
        <v>0</v>
      </c>
      <c r="AY43" s="12">
        <f>(AO43/$AN$4)*100</f>
        <v>0</v>
      </c>
      <c r="AZ43" s="12">
        <f t="shared" si="376"/>
        <v>0</v>
      </c>
      <c r="BA43" s="26">
        <f t="shared" si="377"/>
        <v>0</v>
      </c>
      <c r="BB43" s="12">
        <f t="shared" ref="BB43:BB44" si="519">(BD43/($AN$4*BE43))*100</f>
        <v>0</v>
      </c>
      <c r="BC43" s="25"/>
      <c r="BD43" s="25">
        <v>0</v>
      </c>
      <c r="BE43" s="25">
        <v>21</v>
      </c>
      <c r="BG43" s="70" t="s">
        <v>55</v>
      </c>
      <c r="BH43" s="73" t="s">
        <v>46</v>
      </c>
      <c r="BI43" s="25">
        <v>0</v>
      </c>
      <c r="BJ43" s="25">
        <v>0</v>
      </c>
      <c r="BK43" s="25">
        <v>0</v>
      </c>
      <c r="BL43" s="25">
        <v>0</v>
      </c>
      <c r="BM43" s="12">
        <f t="shared" si="109"/>
        <v>0</v>
      </c>
      <c r="BN43" s="25">
        <v>744</v>
      </c>
      <c r="BO43" s="25">
        <f t="shared" si="110"/>
        <v>100</v>
      </c>
      <c r="BP43" s="25">
        <v>0</v>
      </c>
      <c r="BQ43" s="12">
        <f>(BP43/$BH$4)*100</f>
        <v>0</v>
      </c>
      <c r="BR43" s="25">
        <v>0</v>
      </c>
      <c r="BS43" s="12">
        <f>(BI43/$BH$4)*100</f>
        <v>0</v>
      </c>
      <c r="BT43" s="12">
        <f t="shared" si="380"/>
        <v>0</v>
      </c>
      <c r="BU43" s="12">
        <f t="shared" si="381"/>
        <v>0</v>
      </c>
      <c r="BV43" s="12">
        <f t="shared" ref="BV43:BV44" si="520">(BX43/($BH$4*BY43))*100</f>
        <v>0</v>
      </c>
      <c r="BW43" s="25"/>
      <c r="BX43" s="25">
        <v>0</v>
      </c>
      <c r="BY43" s="25">
        <v>21</v>
      </c>
      <c r="CA43" s="70" t="s">
        <v>55</v>
      </c>
      <c r="CB43" s="73" t="s">
        <v>46</v>
      </c>
      <c r="CC43" s="25">
        <v>0</v>
      </c>
      <c r="CD43" s="25">
        <v>0</v>
      </c>
      <c r="CE43" s="25"/>
      <c r="CF43" s="25">
        <v>0</v>
      </c>
      <c r="CG43" s="12">
        <f t="shared" ref="CG43:CI47" si="521">(CF43/$CB$4)*100</f>
        <v>0</v>
      </c>
      <c r="CH43" s="25">
        <v>720</v>
      </c>
      <c r="CI43" s="12">
        <f t="shared" ref="CI43:CI44" si="522">(CH43/$CB$4)*100</f>
        <v>100</v>
      </c>
      <c r="CJ43" s="12"/>
      <c r="CK43" s="12"/>
      <c r="CL43" s="25">
        <v>0</v>
      </c>
      <c r="CM43" s="12">
        <f>(CC43/$CB$4)*100</f>
        <v>0</v>
      </c>
      <c r="CN43" s="12">
        <f t="shared" si="115"/>
        <v>0</v>
      </c>
      <c r="CO43" s="27">
        <f t="shared" si="334"/>
        <v>0</v>
      </c>
      <c r="CP43" s="12">
        <f t="shared" ref="CP43:CP44" si="523">(CR43/($CB$4*CS43))*100</f>
        <v>0</v>
      </c>
      <c r="CQ43" s="25"/>
      <c r="CR43" s="25">
        <v>0</v>
      </c>
      <c r="CS43" s="25">
        <v>21</v>
      </c>
      <c r="CU43" s="70" t="s">
        <v>55</v>
      </c>
      <c r="CV43" s="73" t="s">
        <v>46</v>
      </c>
      <c r="CW43" s="25">
        <v>24</v>
      </c>
      <c r="CX43" s="25">
        <v>0</v>
      </c>
      <c r="CY43" s="25"/>
      <c r="CZ43" s="25">
        <v>720</v>
      </c>
      <c r="DA43" s="12">
        <f t="shared" si="335"/>
        <v>96.774193548387103</v>
      </c>
      <c r="DB43" s="25">
        <v>744</v>
      </c>
      <c r="DC43" s="12">
        <f t="shared" si="336"/>
        <v>100</v>
      </c>
      <c r="DD43" s="12"/>
      <c r="DE43" s="12"/>
      <c r="DF43" s="25">
        <v>0</v>
      </c>
      <c r="DG43" s="12">
        <f>(CW43/$U$4)*100</f>
        <v>3.225806451612903</v>
      </c>
      <c r="DH43" s="12">
        <f t="shared" si="384"/>
        <v>3.225806451612903</v>
      </c>
      <c r="DI43" s="27">
        <f t="shared" si="385"/>
        <v>100</v>
      </c>
      <c r="DJ43" s="12">
        <f>(DL43/($CV$4*DM43))*100</f>
        <v>0</v>
      </c>
      <c r="DK43" s="25"/>
      <c r="DL43" s="25">
        <v>0</v>
      </c>
      <c r="DM43" s="25">
        <v>21</v>
      </c>
      <c r="DO43" s="70" t="s">
        <v>55</v>
      </c>
      <c r="DP43" s="73" t="s">
        <v>46</v>
      </c>
      <c r="DQ43" s="25">
        <v>0</v>
      </c>
      <c r="DR43" s="25">
        <v>0</v>
      </c>
      <c r="DS43" s="25"/>
      <c r="DT43" s="25">
        <v>0</v>
      </c>
      <c r="DU43" s="12">
        <f t="shared" si="339"/>
        <v>0</v>
      </c>
      <c r="DV43" s="25">
        <v>744</v>
      </c>
      <c r="DW43" s="12">
        <f t="shared" si="340"/>
        <v>100</v>
      </c>
      <c r="DX43" s="12"/>
      <c r="DY43" s="12"/>
      <c r="DZ43" s="25">
        <v>0</v>
      </c>
      <c r="EA43" s="12">
        <f>(DQ43/$U$4)*100</f>
        <v>0</v>
      </c>
      <c r="EB43" s="12">
        <f t="shared" si="387"/>
        <v>0</v>
      </c>
      <c r="EC43" s="27">
        <f t="shared" si="388"/>
        <v>0</v>
      </c>
      <c r="ED43" s="12">
        <f>(EF43/($DP$4*EG43))*100</f>
        <v>0</v>
      </c>
      <c r="EE43" s="25"/>
      <c r="EF43" s="25">
        <v>0</v>
      </c>
      <c r="EG43" s="25">
        <v>21</v>
      </c>
      <c r="EI43" s="70" t="s">
        <v>55</v>
      </c>
      <c r="EJ43" s="73" t="s">
        <v>46</v>
      </c>
      <c r="EK43" s="25">
        <v>0</v>
      </c>
      <c r="EL43" s="25">
        <v>0</v>
      </c>
      <c r="EM43" s="25"/>
      <c r="EN43" s="25">
        <v>0</v>
      </c>
      <c r="EO43" s="12">
        <f t="shared" si="343"/>
        <v>0</v>
      </c>
      <c r="EP43" s="25">
        <v>672</v>
      </c>
      <c r="EQ43" s="12">
        <f t="shared" si="344"/>
        <v>100</v>
      </c>
      <c r="ER43" s="12"/>
      <c r="ES43" s="12"/>
      <c r="ET43" s="25">
        <v>0</v>
      </c>
      <c r="EU43" s="12">
        <f>(EK43/$U$4)*100</f>
        <v>0</v>
      </c>
      <c r="EV43" s="12">
        <f t="shared" si="389"/>
        <v>0</v>
      </c>
      <c r="EW43" s="27">
        <f t="shared" si="390"/>
        <v>0</v>
      </c>
      <c r="EX43" s="12">
        <f>(EZ43/($EJ$4*FA43))*100</f>
        <v>0</v>
      </c>
      <c r="EY43" s="25"/>
      <c r="EZ43" s="25">
        <v>0</v>
      </c>
      <c r="FA43" s="25">
        <v>21</v>
      </c>
      <c r="FC43" s="70" t="s">
        <v>55</v>
      </c>
      <c r="FD43" s="73" t="s">
        <v>46</v>
      </c>
      <c r="FE43" s="25">
        <v>0</v>
      </c>
      <c r="FF43" s="25">
        <v>0</v>
      </c>
      <c r="FG43" s="25"/>
      <c r="FH43" s="25">
        <v>0</v>
      </c>
      <c r="FI43" s="12">
        <f t="shared" si="359"/>
        <v>0</v>
      </c>
      <c r="FJ43" s="25">
        <v>744</v>
      </c>
      <c r="FK43" s="12">
        <f t="shared" si="360"/>
        <v>100</v>
      </c>
      <c r="FL43" s="12"/>
      <c r="FM43" s="12"/>
      <c r="FN43" s="25">
        <v>0</v>
      </c>
      <c r="FO43" s="12">
        <f>(FE43/$U$4)*100</f>
        <v>0</v>
      </c>
      <c r="FP43" s="12">
        <f t="shared" si="392"/>
        <v>0</v>
      </c>
      <c r="FQ43" s="27">
        <f t="shared" si="393"/>
        <v>0</v>
      </c>
      <c r="FR43" s="12">
        <f>(FT43/($FD$4*FU43))*100</f>
        <v>0</v>
      </c>
      <c r="FS43" s="25"/>
      <c r="FT43" s="25">
        <v>0</v>
      </c>
      <c r="FU43" s="25">
        <v>21</v>
      </c>
      <c r="FW43" s="70" t="s">
        <v>55</v>
      </c>
      <c r="FX43" s="73" t="s">
        <v>46</v>
      </c>
      <c r="FY43" s="25">
        <v>0</v>
      </c>
      <c r="FZ43" s="25">
        <v>0</v>
      </c>
      <c r="GA43" s="25"/>
      <c r="GB43" s="25">
        <v>0</v>
      </c>
      <c r="GC43" s="25">
        <f t="shared" si="350"/>
        <v>0</v>
      </c>
      <c r="GD43" s="25">
        <v>720</v>
      </c>
      <c r="GE43" s="25">
        <f t="shared" si="351"/>
        <v>100</v>
      </c>
      <c r="GF43" s="25"/>
      <c r="GG43" s="25"/>
      <c r="GH43" s="25">
        <v>0</v>
      </c>
      <c r="GI43" s="12">
        <f>(FY43/$U$4)*100</f>
        <v>0</v>
      </c>
      <c r="GJ43" s="25">
        <f t="shared" ref="GJ43:GJ47" si="524">((FY43-GH43)/$FX$4)*100</f>
        <v>0</v>
      </c>
      <c r="GK43" s="12">
        <f t="shared" ref="GK43:GK47" si="525">IF((AND(FZ43=0,GB43=0)),0,(GB43+GH43)/(FZ43+GB43)*100)</f>
        <v>0</v>
      </c>
      <c r="GL43" s="12">
        <f>(GN43/($FX$4*GO43))*100</f>
        <v>0</v>
      </c>
      <c r="GM43" s="25"/>
      <c r="GN43" s="25">
        <v>0</v>
      </c>
      <c r="GO43" s="25">
        <v>21</v>
      </c>
      <c r="GQ43" s="70" t="s">
        <v>55</v>
      </c>
      <c r="GR43" s="73" t="s">
        <v>46</v>
      </c>
      <c r="GS43" s="25">
        <v>0</v>
      </c>
      <c r="GT43" s="25">
        <v>0</v>
      </c>
      <c r="GU43" s="25"/>
      <c r="GV43" s="25">
        <v>0</v>
      </c>
      <c r="GW43" s="25">
        <f t="shared" si="448"/>
        <v>0</v>
      </c>
      <c r="GX43" s="25">
        <v>744</v>
      </c>
      <c r="GY43" s="25">
        <f t="shared" si="449"/>
        <v>100</v>
      </c>
      <c r="GZ43" s="25"/>
      <c r="HA43" s="25"/>
      <c r="HB43" s="25">
        <v>0</v>
      </c>
      <c r="HC43" s="12">
        <f>(GS43/$GR$4)*100</f>
        <v>0</v>
      </c>
      <c r="HD43" s="25">
        <f t="shared" si="317"/>
        <v>0</v>
      </c>
      <c r="HE43" s="25">
        <f t="shared" si="318"/>
        <v>0</v>
      </c>
      <c r="HF43" s="12">
        <f t="shared" ref="HF43:HF44" si="526">(HH43/($GR$4*HI43))*100</f>
        <v>0</v>
      </c>
      <c r="HG43" s="25"/>
      <c r="HH43" s="25">
        <v>0</v>
      </c>
      <c r="HI43" s="25">
        <v>21</v>
      </c>
      <c r="HK43" s="70" t="s">
        <v>55</v>
      </c>
      <c r="HL43" s="73" t="s">
        <v>46</v>
      </c>
      <c r="HM43" s="25">
        <v>0</v>
      </c>
      <c r="HN43" s="25">
        <v>0</v>
      </c>
      <c r="HO43" s="25">
        <v>0</v>
      </c>
      <c r="HP43" s="25">
        <v>0</v>
      </c>
      <c r="HQ43" s="12">
        <f>(HP43/$HL$4)*100</f>
        <v>0</v>
      </c>
      <c r="HR43" s="25">
        <v>720</v>
      </c>
      <c r="HS43" s="12">
        <f>(HR43/$HL$4)*100</f>
        <v>100</v>
      </c>
      <c r="HT43" s="25">
        <v>0</v>
      </c>
      <c r="HU43" s="12">
        <f>(HT43/$HL$4)*100</f>
        <v>0</v>
      </c>
      <c r="HV43" s="25">
        <v>0</v>
      </c>
      <c r="HW43" s="12">
        <f>(HM43/$HL$4)*100</f>
        <v>0</v>
      </c>
      <c r="HX43" s="75">
        <f>((HM43-HV43)/$HL$4)*100</f>
        <v>0</v>
      </c>
      <c r="HY43" s="75">
        <f t="shared" ref="HY43:HY44" si="527">IF((AND(HN43=0,HP43=0)),0,(HP43+HV43)/(HN43+HP43)*100)</f>
        <v>0</v>
      </c>
      <c r="HZ43" s="12">
        <f>(IB43/($HL$4*IC43))*100</f>
        <v>0</v>
      </c>
      <c r="IA43" s="25"/>
      <c r="IB43" s="25">
        <v>0</v>
      </c>
      <c r="IC43" s="25">
        <v>21</v>
      </c>
    </row>
    <row r="44" spans="1:237" ht="13.8" x14ac:dyDescent="0.3">
      <c r="A44" s="25"/>
      <c r="B44" s="73" t="s">
        <v>47</v>
      </c>
      <c r="C44" s="25">
        <f>[1]DISP_JUL!$D$141</f>
        <v>0</v>
      </c>
      <c r="D44" s="25">
        <f>[1]DISP_JUL!$E$141</f>
        <v>0</v>
      </c>
      <c r="E44" s="25">
        <f>[1]DISP_JUL!$F$141</f>
        <v>0</v>
      </c>
      <c r="F44" s="25">
        <f>[1]DISP_JUL!$G$141</f>
        <v>744</v>
      </c>
      <c r="G44" s="12">
        <f t="shared" si="278"/>
        <v>100</v>
      </c>
      <c r="H44" s="25">
        <f>[1]DISP_JUL!$H$140</f>
        <v>0</v>
      </c>
      <c r="I44" s="12">
        <f t="shared" si="279"/>
        <v>0</v>
      </c>
      <c r="J44" s="25">
        <f>[1]DISP_JUL!$I$141</f>
        <v>0</v>
      </c>
      <c r="K44" s="12">
        <f t="shared" si="427"/>
        <v>0</v>
      </c>
      <c r="L44" s="25"/>
      <c r="M44" s="12">
        <f t="shared" ref="M44" si="528">(C44/$B$4)*100</f>
        <v>0</v>
      </c>
      <c r="N44" s="25">
        <f t="shared" si="428"/>
        <v>0</v>
      </c>
      <c r="O44" s="26">
        <f t="shared" si="429"/>
        <v>100</v>
      </c>
      <c r="P44" s="12" t="e">
        <f t="shared" ref="P44" si="529">(Q44/($B$4*R44))*100</f>
        <v>#DIV/0!</v>
      </c>
      <c r="Q44" s="113">
        <f>[1]DISP_JUL!$M$141</f>
        <v>0</v>
      </c>
      <c r="R44" s="113">
        <f>[1]DISP_JUL!$O$141</f>
        <v>0</v>
      </c>
      <c r="T44" s="25"/>
      <c r="U44" s="73" t="s">
        <v>47</v>
      </c>
      <c r="V44" s="25">
        <v>744</v>
      </c>
      <c r="W44" s="25">
        <v>162.9</v>
      </c>
      <c r="X44" s="25">
        <v>581.1</v>
      </c>
      <c r="Y44" s="25">
        <v>0</v>
      </c>
      <c r="Z44" s="12">
        <f t="shared" si="515"/>
        <v>0</v>
      </c>
      <c r="AA44" s="25">
        <v>0</v>
      </c>
      <c r="AB44" s="12">
        <f t="shared" si="516"/>
        <v>0</v>
      </c>
      <c r="AC44" s="12">
        <v>0</v>
      </c>
      <c r="AD44" s="12">
        <f t="shared" ref="AD44" si="530">(AC44/$U$4)*100</f>
        <v>0</v>
      </c>
      <c r="AE44" s="25">
        <v>0</v>
      </c>
      <c r="AF44" s="12">
        <f>(V44/$U$4)*100</f>
        <v>100</v>
      </c>
      <c r="AG44" s="12">
        <f t="shared" si="517"/>
        <v>100</v>
      </c>
      <c r="AH44" s="12">
        <f t="shared" si="518"/>
        <v>0</v>
      </c>
      <c r="AI44" s="12">
        <f t="shared" ref="AI44" si="531">(AJ44/($U$4*AK44))*100</f>
        <v>16.737071172555044</v>
      </c>
      <c r="AJ44" s="28">
        <v>2615</v>
      </c>
      <c r="AK44" s="25">
        <v>21</v>
      </c>
      <c r="AM44" s="25"/>
      <c r="AN44" s="73" t="s">
        <v>47</v>
      </c>
      <c r="AO44" s="25">
        <v>600</v>
      </c>
      <c r="AP44" s="25">
        <v>143.69999999999999</v>
      </c>
      <c r="AQ44" s="25">
        <v>456.3</v>
      </c>
      <c r="AR44" s="25">
        <v>120</v>
      </c>
      <c r="AS44" s="12">
        <f t="shared" si="104"/>
        <v>16.666666666666664</v>
      </c>
      <c r="AT44" s="25">
        <v>0</v>
      </c>
      <c r="AU44" s="25">
        <f t="shared" si="105"/>
        <v>0</v>
      </c>
      <c r="AV44" s="25">
        <v>0</v>
      </c>
      <c r="AW44" s="12">
        <f>(AV44/$AN$4)*100</f>
        <v>0</v>
      </c>
      <c r="AX44" s="25">
        <v>0</v>
      </c>
      <c r="AY44" s="12">
        <f t="shared" ref="AY44" si="532">(AO44/$AN$4)*100</f>
        <v>83.333333333333343</v>
      </c>
      <c r="AZ44" s="12">
        <f t="shared" si="376"/>
        <v>83.333333333333343</v>
      </c>
      <c r="BA44" s="26">
        <f t="shared" si="377"/>
        <v>45.506257110352678</v>
      </c>
      <c r="BB44" s="12">
        <f t="shared" si="519"/>
        <v>15.152116402116404</v>
      </c>
      <c r="BC44" s="25"/>
      <c r="BD44" s="25">
        <v>2291</v>
      </c>
      <c r="BE44" s="25">
        <v>21</v>
      </c>
      <c r="BG44" s="25"/>
      <c r="BH44" s="73" t="s">
        <v>47</v>
      </c>
      <c r="BI44" s="25">
        <v>576</v>
      </c>
      <c r="BJ44" s="25">
        <v>86.9</v>
      </c>
      <c r="BK44" s="25">
        <v>489.1</v>
      </c>
      <c r="BL44" s="25">
        <v>168</v>
      </c>
      <c r="BM44" s="12">
        <f t="shared" si="109"/>
        <v>22.58064516129032</v>
      </c>
      <c r="BN44" s="25">
        <v>0</v>
      </c>
      <c r="BO44" s="25">
        <f t="shared" si="110"/>
        <v>0</v>
      </c>
      <c r="BP44" s="25">
        <v>0</v>
      </c>
      <c r="BQ44" s="12">
        <f>(BP44/$BH$4)*100</f>
        <v>0</v>
      </c>
      <c r="BR44" s="25">
        <v>0</v>
      </c>
      <c r="BS44" s="12">
        <f t="shared" ref="BS44" si="533">(BI44/$BH$4)*100</f>
        <v>77.41935483870968</v>
      </c>
      <c r="BT44" s="12">
        <f t="shared" si="380"/>
        <v>77.41935483870968</v>
      </c>
      <c r="BU44" s="12">
        <f t="shared" si="381"/>
        <v>65.908199293840724</v>
      </c>
      <c r="BV44" s="12">
        <f t="shared" si="520"/>
        <v>8.4229390681003586</v>
      </c>
      <c r="BW44" s="25"/>
      <c r="BX44" s="28">
        <v>1316</v>
      </c>
      <c r="BY44" s="25">
        <v>21</v>
      </c>
      <c r="CA44" s="25"/>
      <c r="CB44" s="73" t="s">
        <v>47</v>
      </c>
      <c r="CC44" s="25">
        <v>720</v>
      </c>
      <c r="CD44" s="25">
        <v>17</v>
      </c>
      <c r="CE44" s="25"/>
      <c r="CF44" s="25">
        <v>0</v>
      </c>
      <c r="CG44" s="12">
        <f t="shared" si="521"/>
        <v>0</v>
      </c>
      <c r="CH44" s="25">
        <v>0</v>
      </c>
      <c r="CI44" s="12">
        <f t="shared" si="522"/>
        <v>0</v>
      </c>
      <c r="CJ44" s="12"/>
      <c r="CK44" s="12"/>
      <c r="CL44" s="25">
        <v>0</v>
      </c>
      <c r="CM44" s="12">
        <f t="shared" ref="CM44" si="534">(CC44/$CB$4)*100</f>
        <v>100</v>
      </c>
      <c r="CN44" s="12">
        <f t="shared" si="115"/>
        <v>100</v>
      </c>
      <c r="CO44" s="27">
        <f t="shared" si="334"/>
        <v>0</v>
      </c>
      <c r="CP44" s="12">
        <f t="shared" si="523"/>
        <v>1.7328042328042328</v>
      </c>
      <c r="CQ44" s="25"/>
      <c r="CR44" s="25">
        <v>262</v>
      </c>
      <c r="CS44" s="25">
        <v>21</v>
      </c>
      <c r="CU44" s="25"/>
      <c r="CV44" s="73" t="s">
        <v>47</v>
      </c>
      <c r="CW44" s="25">
        <v>744</v>
      </c>
      <c r="CX44" s="25">
        <v>31.2</v>
      </c>
      <c r="CY44" s="25"/>
      <c r="CZ44" s="25">
        <v>0</v>
      </c>
      <c r="DA44" s="12">
        <f t="shared" si="335"/>
        <v>0</v>
      </c>
      <c r="DB44" s="25">
        <v>0</v>
      </c>
      <c r="DC44" s="12">
        <f t="shared" si="336"/>
        <v>0</v>
      </c>
      <c r="DD44" s="12"/>
      <c r="DE44" s="12"/>
      <c r="DF44" s="25">
        <v>0</v>
      </c>
      <c r="DG44" s="12">
        <f>(CW44/$U$4)*100</f>
        <v>100</v>
      </c>
      <c r="DH44" s="12">
        <f t="shared" si="384"/>
        <v>100</v>
      </c>
      <c r="DI44" s="27">
        <f t="shared" si="385"/>
        <v>0</v>
      </c>
      <c r="DJ44" s="12">
        <f t="shared" ref="DJ44" si="535">(DL44/($CV$4*DM44))*100</f>
        <v>3.11699948796723</v>
      </c>
      <c r="DK44" s="25"/>
      <c r="DL44" s="25">
        <v>487</v>
      </c>
      <c r="DM44" s="25">
        <v>21</v>
      </c>
      <c r="DO44" s="25"/>
      <c r="DP44" s="73" t="s">
        <v>47</v>
      </c>
      <c r="DQ44" s="25">
        <v>744</v>
      </c>
      <c r="DR44" s="25">
        <v>100.7</v>
      </c>
      <c r="DS44" s="25"/>
      <c r="DT44" s="25">
        <v>0</v>
      </c>
      <c r="DU44" s="12">
        <f t="shared" si="339"/>
        <v>0</v>
      </c>
      <c r="DV44" s="25">
        <v>0</v>
      </c>
      <c r="DW44" s="12">
        <f t="shared" si="340"/>
        <v>0</v>
      </c>
      <c r="DX44" s="12"/>
      <c r="DY44" s="12"/>
      <c r="DZ44" s="25">
        <v>0</v>
      </c>
      <c r="EA44" s="12">
        <f>(DQ44/$U$4)*100</f>
        <v>100</v>
      </c>
      <c r="EB44" s="12">
        <f t="shared" si="387"/>
        <v>100</v>
      </c>
      <c r="EC44" s="27">
        <f t="shared" si="388"/>
        <v>0</v>
      </c>
      <c r="ED44" s="12">
        <f t="shared" ref="ED44" si="536">(EF44/($DP$4*EG44))*100</f>
        <v>9.5878136200716852</v>
      </c>
      <c r="EE44" s="25"/>
      <c r="EF44" s="28">
        <v>1498</v>
      </c>
      <c r="EG44" s="25">
        <v>21</v>
      </c>
      <c r="EI44" s="25"/>
      <c r="EJ44" s="73" t="s">
        <v>47</v>
      </c>
      <c r="EK44" s="25">
        <v>672</v>
      </c>
      <c r="EL44" s="25">
        <v>66.5</v>
      </c>
      <c r="EM44" s="25"/>
      <c r="EN44" s="25">
        <v>0</v>
      </c>
      <c r="EO44" s="12">
        <f t="shared" si="343"/>
        <v>0</v>
      </c>
      <c r="EP44" s="25">
        <v>0</v>
      </c>
      <c r="EQ44" s="12">
        <f t="shared" si="344"/>
        <v>0</v>
      </c>
      <c r="ER44" s="12"/>
      <c r="ES44" s="12"/>
      <c r="ET44" s="25">
        <v>0</v>
      </c>
      <c r="EU44" s="12">
        <f>(EK44/$U$4)*100</f>
        <v>90.322580645161281</v>
      </c>
      <c r="EV44" s="12">
        <f t="shared" si="389"/>
        <v>100</v>
      </c>
      <c r="EW44" s="27">
        <f t="shared" si="390"/>
        <v>0</v>
      </c>
      <c r="EX44" s="12">
        <f t="shared" ref="EX44" si="537">(EZ44/($EJ$4*FA44))*100</f>
        <v>7.1074263038548748</v>
      </c>
      <c r="EY44" s="25"/>
      <c r="EZ44" s="28">
        <v>1003</v>
      </c>
      <c r="FA44" s="25">
        <v>21</v>
      </c>
      <c r="FC44" s="25"/>
      <c r="FD44" s="73" t="s">
        <v>47</v>
      </c>
      <c r="FE44" s="25">
        <v>744</v>
      </c>
      <c r="FF44" s="25">
        <v>166.2</v>
      </c>
      <c r="FG44" s="25"/>
      <c r="FH44" s="25">
        <v>0</v>
      </c>
      <c r="FI44" s="12">
        <f t="shared" si="359"/>
        <v>0</v>
      </c>
      <c r="FJ44" s="25">
        <v>0</v>
      </c>
      <c r="FK44" s="12">
        <f t="shared" si="360"/>
        <v>0</v>
      </c>
      <c r="FL44" s="12"/>
      <c r="FM44" s="12"/>
      <c r="FN44" s="25">
        <v>0</v>
      </c>
      <c r="FO44" s="12">
        <f>(FE44/$U$4)*100</f>
        <v>100</v>
      </c>
      <c r="FP44" s="12">
        <f t="shared" si="392"/>
        <v>100</v>
      </c>
      <c r="FQ44" s="27">
        <f t="shared" si="393"/>
        <v>0</v>
      </c>
      <c r="FR44" s="12">
        <f t="shared" ref="FR44" si="538">(FT44/($FD$4*FU44))*100</f>
        <v>15.97542242703533</v>
      </c>
      <c r="FS44" s="25"/>
      <c r="FT44" s="28">
        <v>2496</v>
      </c>
      <c r="FU44" s="25">
        <v>21</v>
      </c>
      <c r="FW44" s="25"/>
      <c r="FX44" s="73" t="s">
        <v>47</v>
      </c>
      <c r="FY44" s="25">
        <v>720</v>
      </c>
      <c r="FZ44" s="25">
        <v>214.3</v>
      </c>
      <c r="GA44" s="25"/>
      <c r="GB44" s="25">
        <v>0</v>
      </c>
      <c r="GC44" s="25">
        <f t="shared" si="350"/>
        <v>0</v>
      </c>
      <c r="GD44" s="25">
        <v>0</v>
      </c>
      <c r="GE44" s="25">
        <f t="shared" si="351"/>
        <v>0</v>
      </c>
      <c r="GF44" s="25"/>
      <c r="GG44" s="25"/>
      <c r="GH44" s="25">
        <v>0</v>
      </c>
      <c r="GI44" s="12">
        <f>(FY44/$U$4)*100</f>
        <v>96.774193548387103</v>
      </c>
      <c r="GJ44" s="25">
        <f t="shared" si="524"/>
        <v>100</v>
      </c>
      <c r="GK44" s="12">
        <f t="shared" si="525"/>
        <v>0</v>
      </c>
      <c r="GL44" s="12">
        <f t="shared" ref="GL44" si="539">(GN44/($FX$4*GO44))*100</f>
        <v>21.30952380952381</v>
      </c>
      <c r="GM44" s="25"/>
      <c r="GN44" s="28">
        <v>3222</v>
      </c>
      <c r="GO44" s="25">
        <v>21</v>
      </c>
      <c r="GQ44" s="25"/>
      <c r="GR44" s="73" t="s">
        <v>47</v>
      </c>
      <c r="GS44" s="25">
        <v>744</v>
      </c>
      <c r="GT44" s="25">
        <v>83.1</v>
      </c>
      <c r="GU44" s="25"/>
      <c r="GV44" s="25">
        <v>0</v>
      </c>
      <c r="GW44" s="25">
        <f t="shared" si="448"/>
        <v>0</v>
      </c>
      <c r="GX44" s="25">
        <v>0</v>
      </c>
      <c r="GY44" s="25">
        <f t="shared" si="449"/>
        <v>0</v>
      </c>
      <c r="GZ44" s="25"/>
      <c r="HA44" s="25"/>
      <c r="HB44" s="25">
        <v>0</v>
      </c>
      <c r="HC44" s="12">
        <f>(GS44/$GR$4)*100</f>
        <v>100</v>
      </c>
      <c r="HD44" s="25">
        <f t="shared" si="317"/>
        <v>100</v>
      </c>
      <c r="HE44" s="25">
        <f t="shared" si="318"/>
        <v>0</v>
      </c>
      <c r="HF44" s="12">
        <f t="shared" si="526"/>
        <v>8.0133128520225299</v>
      </c>
      <c r="HG44" s="25"/>
      <c r="HH44" s="28">
        <v>1252</v>
      </c>
      <c r="HI44" s="25">
        <v>21</v>
      </c>
      <c r="HK44" s="25"/>
      <c r="HL44" s="73" t="s">
        <v>47</v>
      </c>
      <c r="HM44" s="25">
        <v>720</v>
      </c>
      <c r="HN44" s="25">
        <v>124.1</v>
      </c>
      <c r="HO44" s="25">
        <v>595.9</v>
      </c>
      <c r="HP44" s="25">
        <v>0</v>
      </c>
      <c r="HQ44" s="12">
        <f t="shared" ref="HQ44" si="540">(HP44/$HL$4)*100</f>
        <v>0</v>
      </c>
      <c r="HR44" s="25">
        <v>0</v>
      </c>
      <c r="HS44" s="12">
        <f t="shared" ref="HS44" si="541">(HR44/$HL$4)*100</f>
        <v>0</v>
      </c>
      <c r="HT44" s="25">
        <v>0</v>
      </c>
      <c r="HU44" s="12">
        <f t="shared" ref="HU44" si="542">(HT44/$HL$4)*100</f>
        <v>0</v>
      </c>
      <c r="HV44" s="25">
        <v>0</v>
      </c>
      <c r="HW44" s="12">
        <f>(HM44/$HL$4)*100</f>
        <v>100</v>
      </c>
      <c r="HX44" s="75">
        <f>((HM44-HV44)/$HL$4)*100</f>
        <v>100</v>
      </c>
      <c r="HY44" s="12">
        <f t="shared" si="527"/>
        <v>0</v>
      </c>
      <c r="HZ44" s="12">
        <f>(IB44/($HL$4*IC44))*100</f>
        <v>12.347883597883598</v>
      </c>
      <c r="IA44" s="25"/>
      <c r="IB44" s="113">
        <v>1867</v>
      </c>
      <c r="IC44" s="25">
        <v>21</v>
      </c>
    </row>
    <row r="45" spans="1:237" ht="13.8" x14ac:dyDescent="0.3">
      <c r="A45" s="25"/>
      <c r="B45" s="77" t="s">
        <v>37</v>
      </c>
      <c r="C45" s="31">
        <f>SUM(C43:C44)</f>
        <v>2726</v>
      </c>
      <c r="D45" s="31">
        <f t="shared" ref="D45" si="543">SUM(D43:D44)</f>
        <v>1375</v>
      </c>
      <c r="E45" s="31">
        <f>SUM(E43:E44)</f>
        <v>1351</v>
      </c>
      <c r="F45" s="31">
        <f t="shared" ref="F45:L45" si="544">SUM(F43:F44)</f>
        <v>988</v>
      </c>
      <c r="G45" s="32">
        <f>(G43*R43+G44*R44)/R45</f>
        <v>32.795698924731184</v>
      </c>
      <c r="H45" s="31">
        <f t="shared" si="544"/>
        <v>0</v>
      </c>
      <c r="I45" s="32">
        <f>(I43*R43+I44*R44)/R45</f>
        <v>0</v>
      </c>
      <c r="J45" s="32">
        <f>SUM(J43:J44)</f>
        <v>6</v>
      </c>
      <c r="K45" s="39">
        <f>(K43*R43+K44*R44)/R45</f>
        <v>0.80645161290322587</v>
      </c>
      <c r="L45" s="31">
        <f t="shared" si="544"/>
        <v>0</v>
      </c>
      <c r="M45" s="32">
        <f>(M43*R43+M44*R44)/R45</f>
        <v>366.39784946236557</v>
      </c>
      <c r="N45" s="34">
        <f>(N43*R43+N44*R44)/R45</f>
        <v>366.39784946236557</v>
      </c>
      <c r="O45" s="34">
        <f>(O43*R43+O44*R44)/R45</f>
        <v>15.071031500926498</v>
      </c>
      <c r="P45" s="34" t="e">
        <f>(P43*R43+P44*R44)/R45</f>
        <v>#DIV/0!</v>
      </c>
      <c r="Q45" s="31">
        <f>SUM(Q43:Q44)</f>
        <v>64367.4</v>
      </c>
      <c r="R45" s="32">
        <f>SUM(R43:R44)</f>
        <v>46.812654545454542</v>
      </c>
      <c r="T45" s="25"/>
      <c r="U45" s="64" t="s">
        <v>37</v>
      </c>
      <c r="V45" s="38">
        <f>SUM(V43:V44)</f>
        <v>744</v>
      </c>
      <c r="W45" s="38">
        <f t="shared" ref="W45:Y45" si="545">SUM(W43:W44)</f>
        <v>162.9</v>
      </c>
      <c r="X45" s="38">
        <f>SUM(X43:X44)</f>
        <v>581.1</v>
      </c>
      <c r="Y45" s="38">
        <f t="shared" si="545"/>
        <v>0</v>
      </c>
      <c r="Z45" s="39">
        <f>(Z43*AK43+Z44*AK44)/AK45</f>
        <v>0</v>
      </c>
      <c r="AA45" s="38">
        <f t="shared" ref="AA45:AE45" si="546">SUM(AA43:AA44)</f>
        <v>744</v>
      </c>
      <c r="AB45" s="39">
        <f>(AB43*AK43+AB44*AK44)/AK45</f>
        <v>50</v>
      </c>
      <c r="AC45" s="39">
        <f>SUM(AC43:AC44)</f>
        <v>0</v>
      </c>
      <c r="AD45" s="39">
        <f>SUM(AD43:AD44)</f>
        <v>0</v>
      </c>
      <c r="AE45" s="38">
        <f t="shared" si="546"/>
        <v>0</v>
      </c>
      <c r="AF45" s="32">
        <f>(AF43*AK43+AF44*AK44)/AK45</f>
        <v>50</v>
      </c>
      <c r="AG45" s="39">
        <f>(AG43*AK43+AG44*AK44)/AK45</f>
        <v>50</v>
      </c>
      <c r="AH45" s="39">
        <f>(AH43*AK43+AH44*AK44)/AK45</f>
        <v>0</v>
      </c>
      <c r="AI45" s="34">
        <f>(AI43*AK43+AI44*AK44)/AK45</f>
        <v>8.3685355862775221</v>
      </c>
      <c r="AJ45" s="42">
        <f>SUM(AJ43:AJ44)</f>
        <v>2615</v>
      </c>
      <c r="AK45" s="38">
        <f>SUM(AK43:AK44)</f>
        <v>42</v>
      </c>
      <c r="AM45" s="25"/>
      <c r="AN45" s="64" t="s">
        <v>37</v>
      </c>
      <c r="AO45" s="38">
        <f>SUM(AO43:AO44)</f>
        <v>600</v>
      </c>
      <c r="AP45" s="38">
        <f t="shared" ref="AP45:AR45" si="547">SUM(AP43:AP44)</f>
        <v>143.69999999999999</v>
      </c>
      <c r="AQ45" s="38">
        <f>SUM(AQ43:AQ44)</f>
        <v>456.3</v>
      </c>
      <c r="AR45" s="38">
        <f t="shared" si="547"/>
        <v>120</v>
      </c>
      <c r="AS45" s="39">
        <f>(AS43*BE43+AS44*BE44)/BE45</f>
        <v>8.3333333333333321</v>
      </c>
      <c r="AT45" s="38">
        <f t="shared" ref="AT45:AX45" si="548">SUM(AT43:AT44)</f>
        <v>720</v>
      </c>
      <c r="AU45" s="39">
        <f>(AU43*BE43+AU44*BE44)/BE45</f>
        <v>50</v>
      </c>
      <c r="AV45" s="39">
        <f>SUM(AV43:AV44)</f>
        <v>0</v>
      </c>
      <c r="AW45" s="39">
        <f>(AW43*BE43+AW44*BE44)/BE45</f>
        <v>0</v>
      </c>
      <c r="AX45" s="38">
        <f t="shared" si="548"/>
        <v>0</v>
      </c>
      <c r="AY45" s="32">
        <f>(AY43*BE43+AY44*BE44)/BE45</f>
        <v>41.666666666666671</v>
      </c>
      <c r="AZ45" s="39">
        <f>(AZ43*BE43+AZ44*BE44)/BE45</f>
        <v>41.666666666666671</v>
      </c>
      <c r="BA45" s="39">
        <f>(BA43*BE43+BA44*BE44)/BE45</f>
        <v>22.753128555176339</v>
      </c>
      <c r="BB45" s="34">
        <f>(BB43*BE43+BB44*BE44)/BE45</f>
        <v>7.5760582010582009</v>
      </c>
      <c r="BC45" s="38"/>
      <c r="BD45" s="42">
        <f>SUM(BD43:BD44)</f>
        <v>2291</v>
      </c>
      <c r="BE45" s="38">
        <f>SUM(BE43:BE44)</f>
        <v>42</v>
      </c>
      <c r="BG45" s="25"/>
      <c r="BH45" s="64" t="s">
        <v>37</v>
      </c>
      <c r="BI45" s="38">
        <f>SUM(BI43:BI44)</f>
        <v>576</v>
      </c>
      <c r="BJ45" s="38">
        <f t="shared" ref="BJ45:BL45" si="549">SUM(BJ43:BJ44)</f>
        <v>86.9</v>
      </c>
      <c r="BK45" s="38">
        <f>SUM(BK43:BK44)</f>
        <v>489.1</v>
      </c>
      <c r="BL45" s="38">
        <f t="shared" si="549"/>
        <v>168</v>
      </c>
      <c r="BM45" s="39">
        <f>(BM43*BY43+BM44*BY44)/BY45</f>
        <v>11.29032258064516</v>
      </c>
      <c r="BN45" s="38">
        <f t="shared" ref="BN45:BR45" si="550">SUM(BN43:BN44)</f>
        <v>744</v>
      </c>
      <c r="BO45" s="39">
        <f>(BO43*BY43+BO44*BY44)/BY45</f>
        <v>50</v>
      </c>
      <c r="BP45" s="39">
        <f>SUM(BP43:BP44)</f>
        <v>0</v>
      </c>
      <c r="BQ45" s="39">
        <f>(BQ43*BY43+BQ44*BY44)/BY45</f>
        <v>0</v>
      </c>
      <c r="BR45" s="38">
        <f t="shared" si="550"/>
        <v>0</v>
      </c>
      <c r="BS45" s="32">
        <f>(BS43*BY43+BS44*BY44)/BY45</f>
        <v>38.70967741935484</v>
      </c>
      <c r="BT45" s="39">
        <f>(BT43*BY43+BT44*BY44)/BY45</f>
        <v>38.70967741935484</v>
      </c>
      <c r="BU45" s="39">
        <f>(BU43*BY43+BU44*BY44)/BY45</f>
        <v>32.954099646920362</v>
      </c>
      <c r="BV45" s="34">
        <f>(BV43*BY43+BV44*BY44)/BY45</f>
        <v>4.2114695340501793</v>
      </c>
      <c r="BW45" s="38"/>
      <c r="BX45" s="41">
        <f>SUM(BX43:BX44)</f>
        <v>1316</v>
      </c>
      <c r="BY45" s="38">
        <f>SUM(BY43:BY44)</f>
        <v>42</v>
      </c>
      <c r="CA45" s="25"/>
      <c r="CB45" s="64" t="s">
        <v>37</v>
      </c>
      <c r="CC45" s="38">
        <f>SUM(CC43:CC44)</f>
        <v>720</v>
      </c>
      <c r="CD45" s="38">
        <f t="shared" ref="CD45:CF45" si="551">SUM(CD43:CD44)</f>
        <v>17</v>
      </c>
      <c r="CE45" s="38"/>
      <c r="CF45" s="38">
        <f t="shared" si="551"/>
        <v>0</v>
      </c>
      <c r="CG45" s="39">
        <f>(CG43*CS43+CG44*CS44)/CS45</f>
        <v>0</v>
      </c>
      <c r="CH45" s="38">
        <f t="shared" ref="CH45:CL45" si="552">SUM(CH43:CH44)</f>
        <v>720</v>
      </c>
      <c r="CI45" s="39">
        <f>(CI43*CS43+CI44*CS44)/CS45</f>
        <v>50</v>
      </c>
      <c r="CJ45" s="39"/>
      <c r="CK45" s="39"/>
      <c r="CL45" s="38">
        <f t="shared" si="552"/>
        <v>0</v>
      </c>
      <c r="CM45" s="32">
        <f>(CM43*CS43+CM44*CS44)/CS45</f>
        <v>50</v>
      </c>
      <c r="CN45" s="39">
        <f>(CN43*CS43+CN44*CS44)/CS45</f>
        <v>50</v>
      </c>
      <c r="CO45" s="39">
        <f>(CO43*CS43+CO44*CS44)/CS45</f>
        <v>0</v>
      </c>
      <c r="CP45" s="34">
        <f>(CP43*CS43+CP44*CS44)/CS45</f>
        <v>0.86640211640211628</v>
      </c>
      <c r="CQ45" s="38"/>
      <c r="CR45" s="38">
        <f>SUM(CR43:CR44)</f>
        <v>262</v>
      </c>
      <c r="CS45" s="38">
        <f>SUM(CS43:CS44)</f>
        <v>42</v>
      </c>
      <c r="CU45" s="25"/>
      <c r="CV45" s="64" t="s">
        <v>37</v>
      </c>
      <c r="CW45" s="38">
        <f>SUM(CW43:CW44)</f>
        <v>768</v>
      </c>
      <c r="CX45" s="38">
        <f t="shared" ref="CX45:CZ45" si="553">SUM(CX43:CX44)</f>
        <v>31.2</v>
      </c>
      <c r="CY45" s="38"/>
      <c r="CZ45" s="38">
        <f t="shared" si="553"/>
        <v>720</v>
      </c>
      <c r="DA45" s="39">
        <f>(DA43*DM43+DA44*DM44)/DM45</f>
        <v>48.387096774193552</v>
      </c>
      <c r="DB45" s="38">
        <f t="shared" ref="DB45:DF45" si="554">SUM(DB43:DB44)</f>
        <v>744</v>
      </c>
      <c r="DC45" s="39">
        <f>(DC43*DM43+DC44*DM44)/DM45</f>
        <v>50</v>
      </c>
      <c r="DD45" s="39"/>
      <c r="DE45" s="39"/>
      <c r="DF45" s="38">
        <f t="shared" si="554"/>
        <v>0</v>
      </c>
      <c r="DG45" s="32">
        <f>(DG43*DM43+DG44*DM44)/DM45</f>
        <v>51.612903225806448</v>
      </c>
      <c r="DH45" s="39">
        <f>(DH43*DM43+DH44*DM44)/DM45</f>
        <v>51.612903225806448</v>
      </c>
      <c r="DI45" s="39">
        <f>(DI43*DM43+DI44*DM44)/DM45</f>
        <v>50</v>
      </c>
      <c r="DJ45" s="34">
        <f>(DJ43*DM43+DJ44*DM44)/DM45</f>
        <v>1.5584997439836148</v>
      </c>
      <c r="DK45" s="38"/>
      <c r="DL45" s="38">
        <f>SUM(DL43:DL44)</f>
        <v>487</v>
      </c>
      <c r="DM45" s="38">
        <f>SUM(DM43:DM44)</f>
        <v>42</v>
      </c>
      <c r="DO45" s="25"/>
      <c r="DP45" s="64" t="s">
        <v>37</v>
      </c>
      <c r="DQ45" s="38">
        <f>SUM(DQ43:DQ44)</f>
        <v>744</v>
      </c>
      <c r="DR45" s="38">
        <f t="shared" ref="DR45:DT45" si="555">SUM(DR43:DR44)</f>
        <v>100.7</v>
      </c>
      <c r="DS45" s="38"/>
      <c r="DT45" s="38">
        <f t="shared" si="555"/>
        <v>0</v>
      </c>
      <c r="DU45" s="39">
        <f>(DU43*EG43+DU44*EG44)/EG45</f>
        <v>0</v>
      </c>
      <c r="DV45" s="38">
        <f t="shared" ref="DV45:DZ45" si="556">SUM(DV43:DV44)</f>
        <v>744</v>
      </c>
      <c r="DW45" s="39">
        <f>(DW43*EG43+DW44*EG44)/EG45</f>
        <v>50</v>
      </c>
      <c r="DX45" s="39"/>
      <c r="DY45" s="39"/>
      <c r="DZ45" s="38">
        <f t="shared" si="556"/>
        <v>0</v>
      </c>
      <c r="EA45" s="32">
        <f>(EA43*EG43+EA44*EG44)/EG45</f>
        <v>50</v>
      </c>
      <c r="EB45" s="39">
        <f>(EB43*EG43+EB44*EG44)/EG45</f>
        <v>50</v>
      </c>
      <c r="EC45" s="39">
        <f>(EC43*EG43+EC44*EG44)/EG45</f>
        <v>0</v>
      </c>
      <c r="ED45" s="34">
        <f>(ED43*EG43+ED44*EG44)/EG45</f>
        <v>4.7939068100358426</v>
      </c>
      <c r="EE45" s="38"/>
      <c r="EF45" s="41">
        <f>SUM(EF43:EF44)</f>
        <v>1498</v>
      </c>
      <c r="EG45" s="38">
        <f>SUM(EG43:EG44)</f>
        <v>42</v>
      </c>
      <c r="EI45" s="25"/>
      <c r="EJ45" s="64" t="s">
        <v>37</v>
      </c>
      <c r="EK45" s="38">
        <f>SUM(EK43:EK44)</f>
        <v>672</v>
      </c>
      <c r="EL45" s="38">
        <f t="shared" ref="EL45:EN45" si="557">SUM(EL43:EL44)</f>
        <v>66.5</v>
      </c>
      <c r="EM45" s="38"/>
      <c r="EN45" s="38">
        <f t="shared" si="557"/>
        <v>0</v>
      </c>
      <c r="EO45" s="39">
        <f>(EO43*FA43+EO44*FA44)/FA45</f>
        <v>0</v>
      </c>
      <c r="EP45" s="38">
        <f t="shared" ref="EP45:ET45" si="558">SUM(EP43:EP44)</f>
        <v>672</v>
      </c>
      <c r="EQ45" s="39">
        <f>(EQ43*FA43+EQ44*FA44)/FA45</f>
        <v>50</v>
      </c>
      <c r="ER45" s="39"/>
      <c r="ES45" s="39"/>
      <c r="ET45" s="38">
        <f t="shared" si="558"/>
        <v>0</v>
      </c>
      <c r="EU45" s="32">
        <f>(EU43*FA43+EU44*FA44)/FA45</f>
        <v>45.161290322580641</v>
      </c>
      <c r="EV45" s="39">
        <f>(EV43*FA43+EV44*FA44)/FA45</f>
        <v>50</v>
      </c>
      <c r="EW45" s="39">
        <f>(EW43*FA43+EW44*FA44)/FA45</f>
        <v>0</v>
      </c>
      <c r="EX45" s="34">
        <f>(EX43*FA43+EX44*FA44)/FA45</f>
        <v>3.5537131519274374</v>
      </c>
      <c r="EY45" s="38"/>
      <c r="EZ45" s="42">
        <f>SUM(EZ43:EZ44)</f>
        <v>1003</v>
      </c>
      <c r="FA45" s="38">
        <f>SUM(FA43:FA44)</f>
        <v>42</v>
      </c>
      <c r="FC45" s="25"/>
      <c r="FD45" s="64" t="s">
        <v>37</v>
      </c>
      <c r="FE45" s="38">
        <f>SUM(FE43:FE44)</f>
        <v>744</v>
      </c>
      <c r="FF45" s="38">
        <f t="shared" ref="FF45:FH45" si="559">SUM(FF43:FF44)</f>
        <v>166.2</v>
      </c>
      <c r="FG45" s="38"/>
      <c r="FH45" s="38">
        <f t="shared" si="559"/>
        <v>0</v>
      </c>
      <c r="FI45" s="39">
        <f>(FI43*FU43+FI44*FU44)/FU45</f>
        <v>0</v>
      </c>
      <c r="FJ45" s="38">
        <f t="shared" ref="FJ45:FN45" si="560">SUM(FJ43:FJ44)</f>
        <v>744</v>
      </c>
      <c r="FK45" s="39">
        <f>(FK43*FU43+FK44*FU44)/FU45</f>
        <v>50</v>
      </c>
      <c r="FL45" s="39"/>
      <c r="FM45" s="39"/>
      <c r="FN45" s="38">
        <f t="shared" si="560"/>
        <v>0</v>
      </c>
      <c r="FO45" s="32">
        <f>(FO43*FU43+FO44*FU44)/FU45</f>
        <v>50</v>
      </c>
      <c r="FP45" s="39">
        <f>(FP43*FU43+FP44*FU44)/FU45</f>
        <v>50</v>
      </c>
      <c r="FQ45" s="39">
        <f>(FQ43*FU43+FQ44*FU44)/FU45</f>
        <v>0</v>
      </c>
      <c r="FR45" s="34">
        <f>(FR43*FU43+FR44*FU44)/FU45</f>
        <v>7.9877112135176658</v>
      </c>
      <c r="FS45" s="38"/>
      <c r="FT45" s="42">
        <f>SUM(FT43:FT44)</f>
        <v>2496</v>
      </c>
      <c r="FU45" s="38">
        <f>SUM(FU43:FU44)</f>
        <v>42</v>
      </c>
      <c r="FW45" s="25"/>
      <c r="FX45" s="77" t="s">
        <v>37</v>
      </c>
      <c r="FY45" s="38">
        <f>SUM(FY43:FY44)</f>
        <v>720</v>
      </c>
      <c r="FZ45" s="38">
        <f t="shared" ref="FZ45:GB45" si="561">SUM(FZ43:FZ44)</f>
        <v>214.3</v>
      </c>
      <c r="GA45" s="38"/>
      <c r="GB45" s="38">
        <f t="shared" si="561"/>
        <v>0</v>
      </c>
      <c r="GC45" s="39">
        <f>(GC43*GO43+GC44*GO44)/GO45</f>
        <v>0</v>
      </c>
      <c r="GD45" s="38">
        <f t="shared" ref="GD45:GH45" si="562">SUM(GD43:GD44)</f>
        <v>720</v>
      </c>
      <c r="GE45" s="39">
        <f>(GE43*GO43+GE44*GO44)/GO45</f>
        <v>50</v>
      </c>
      <c r="GF45" s="39"/>
      <c r="GG45" s="39"/>
      <c r="GH45" s="38">
        <f t="shared" si="562"/>
        <v>0</v>
      </c>
      <c r="GI45" s="32">
        <f>(GI43*GO43+GI44*GO44)/GO45</f>
        <v>48.387096774193552</v>
      </c>
      <c r="GJ45" s="39">
        <f>(GJ43*GO43+GJ44*GO44)/GO45</f>
        <v>50</v>
      </c>
      <c r="GK45" s="39">
        <f>(GK43*GO43+GK44*GO44)/GO45</f>
        <v>0</v>
      </c>
      <c r="GL45" s="34">
        <f>(GL43*GO43+GL44*GO44)/GO45</f>
        <v>10.654761904761905</v>
      </c>
      <c r="GM45" s="38"/>
      <c r="GN45" s="41">
        <f>SUM(GN43:GN44)</f>
        <v>3222</v>
      </c>
      <c r="GO45" s="38">
        <f>SUM(GO43:GO44)</f>
        <v>42</v>
      </c>
      <c r="GQ45" s="25"/>
      <c r="GR45" s="64" t="s">
        <v>37</v>
      </c>
      <c r="GS45" s="38">
        <f>SUM(GS43:GS44)</f>
        <v>744</v>
      </c>
      <c r="GT45" s="38">
        <f t="shared" ref="GT45:GV45" si="563">SUM(GT43:GT44)</f>
        <v>83.1</v>
      </c>
      <c r="GU45" s="38"/>
      <c r="GV45" s="38">
        <f t="shared" si="563"/>
        <v>0</v>
      </c>
      <c r="GW45" s="39">
        <f>(GW43*HI43+GW44*HI44)/HI45</f>
        <v>0</v>
      </c>
      <c r="GX45" s="38">
        <f t="shared" ref="GX45:HB45" si="564">SUM(GX43:GX44)</f>
        <v>744</v>
      </c>
      <c r="GY45" s="39">
        <f>(GY43*HI43+GY44*HI44)/HI45</f>
        <v>50</v>
      </c>
      <c r="GZ45" s="39"/>
      <c r="HA45" s="39"/>
      <c r="HB45" s="38">
        <f t="shared" si="564"/>
        <v>0</v>
      </c>
      <c r="HC45" s="32">
        <f>(HC43*HI43+HC44*HI44)/HI45</f>
        <v>50</v>
      </c>
      <c r="HD45" s="39">
        <f>(HD43*HI43+HD44*HI44)/HI45</f>
        <v>50</v>
      </c>
      <c r="HE45" s="39">
        <f>(HE43*HI43+HE44*HI44)/HI45</f>
        <v>0</v>
      </c>
      <c r="HF45" s="34">
        <f>(HF43*HI43+HF44*HI44)/HI45</f>
        <v>4.0066564260112649</v>
      </c>
      <c r="HG45" s="38"/>
      <c r="HH45" s="41">
        <f>SUM(HH43:HH44)</f>
        <v>1252</v>
      </c>
      <c r="HI45" s="38">
        <f>SUM(HI43:HI44)</f>
        <v>42</v>
      </c>
      <c r="HK45" s="25"/>
      <c r="HL45" s="64" t="s">
        <v>37</v>
      </c>
      <c r="HM45" s="68">
        <f>SUM(HM43:HM44)</f>
        <v>720</v>
      </c>
      <c r="HN45" s="68">
        <f t="shared" ref="HN45" si="565">SUM(HN43:HN44)</f>
        <v>124.1</v>
      </c>
      <c r="HO45" s="68">
        <f>SUM(HO43:HO44)</f>
        <v>595.9</v>
      </c>
      <c r="HP45" s="68">
        <f t="shared" ref="HP45" si="566">SUM(HP43:HP44)</f>
        <v>0</v>
      </c>
      <c r="HQ45" s="32">
        <f>(HQ43*IC43+HQ44*IC44)/IC45</f>
        <v>0</v>
      </c>
      <c r="HR45" s="38">
        <f>SUM(HR43:HR44)</f>
        <v>720</v>
      </c>
      <c r="HS45" s="32">
        <f>(HS43*IC43+HS44*IC44)/IC45</f>
        <v>50</v>
      </c>
      <c r="HT45" s="38">
        <f>SUM(HT43:HT44)</f>
        <v>0</v>
      </c>
      <c r="HU45" s="32">
        <f>(HU43*IC43+HU44*IC44)/IC45</f>
        <v>0</v>
      </c>
      <c r="HV45" s="38">
        <f>SUM(HV43:HV44)</f>
        <v>0</v>
      </c>
      <c r="HW45" s="39">
        <f>(HW43*IC43+HW44*IC44)/IC45</f>
        <v>50</v>
      </c>
      <c r="HX45" s="65">
        <f>(HX43*IC43+HX44*IC44)/IC45</f>
        <v>50</v>
      </c>
      <c r="HY45" s="65">
        <f>(HY43*IC43+HY44*IC44)/IC45</f>
        <v>0</v>
      </c>
      <c r="HZ45" s="65">
        <f>(HZ43*IC43+HZ44*IC44)/IC45</f>
        <v>6.1739417989417991</v>
      </c>
      <c r="IA45" s="38"/>
      <c r="IB45" s="114">
        <f>SUM(IB43:IB44)</f>
        <v>1867</v>
      </c>
      <c r="IC45" s="38">
        <f>SUM(IC43:IC44)</f>
        <v>42</v>
      </c>
    </row>
    <row r="46" spans="1:237" ht="13.8" x14ac:dyDescent="0.3">
      <c r="A46" s="16" t="s">
        <v>56</v>
      </c>
      <c r="B46" s="78" t="s">
        <v>46</v>
      </c>
      <c r="C46" s="13">
        <f>[1]DISP_JUL!$D$151</f>
        <v>0</v>
      </c>
      <c r="D46" s="13">
        <f>[1]DISP_JUL!$E$151</f>
        <v>0</v>
      </c>
      <c r="E46" s="13">
        <f>[1]DISP_JUL!$F$151</f>
        <v>0</v>
      </c>
      <c r="F46" s="13">
        <f>[1]DISP_JUL!$G$151</f>
        <v>1488</v>
      </c>
      <c r="G46" s="13">
        <f t="shared" si="278"/>
        <v>200</v>
      </c>
      <c r="H46" s="13">
        <f>[1]DISP_JUL!$H$151</f>
        <v>0</v>
      </c>
      <c r="I46" s="13">
        <f t="shared" si="279"/>
        <v>0</v>
      </c>
      <c r="J46" s="13">
        <f>[1]DISP_JUL!$I$151</f>
        <v>0</v>
      </c>
      <c r="K46" s="13">
        <f t="shared" si="427"/>
        <v>0</v>
      </c>
      <c r="M46" s="13">
        <f>(C46/$B$4)*100</f>
        <v>0</v>
      </c>
      <c r="N46" s="15">
        <f t="shared" si="428"/>
        <v>0</v>
      </c>
      <c r="O46" s="15">
        <f t="shared" si="429"/>
        <v>100</v>
      </c>
      <c r="P46" s="13" t="e">
        <f>(Q46/($B$4*R46))*100</f>
        <v>#DIV/0!</v>
      </c>
      <c r="Q46" s="95">
        <f>[1]DISP_JUL!$M$151</f>
        <v>0</v>
      </c>
      <c r="R46" s="95">
        <f>[1]DISP_JUL!$O$151</f>
        <v>0</v>
      </c>
      <c r="T46" s="16" t="s">
        <v>56</v>
      </c>
      <c r="U46" s="78" t="s">
        <v>46</v>
      </c>
      <c r="V46" s="15">
        <v>0</v>
      </c>
      <c r="W46" s="15">
        <v>0</v>
      </c>
      <c r="X46" s="15">
        <v>0</v>
      </c>
      <c r="Y46" s="15">
        <v>744</v>
      </c>
      <c r="Z46" s="15">
        <f t="shared" si="515"/>
        <v>100</v>
      </c>
      <c r="AA46" s="15">
        <v>0</v>
      </c>
      <c r="AB46" s="15">
        <f t="shared" si="516"/>
        <v>0</v>
      </c>
      <c r="AC46" s="15">
        <v>0</v>
      </c>
      <c r="AD46" s="13">
        <f t="shared" ref="AD46:AD47" si="567">(AC46/$U$4)*100</f>
        <v>0</v>
      </c>
      <c r="AE46" s="15">
        <v>0</v>
      </c>
      <c r="AF46" s="13">
        <f>(V46/$U$4)*100</f>
        <v>0</v>
      </c>
      <c r="AG46" s="15">
        <f t="shared" si="517"/>
        <v>0</v>
      </c>
      <c r="AH46" s="15">
        <f t="shared" si="518"/>
        <v>100</v>
      </c>
      <c r="AI46" s="13">
        <f>(AJ46/($U$4*AK46))*100</f>
        <v>0</v>
      </c>
      <c r="AJ46" s="15">
        <v>0</v>
      </c>
      <c r="AK46" s="15">
        <v>21</v>
      </c>
      <c r="AM46" s="16" t="s">
        <v>56</v>
      </c>
      <c r="AN46" s="78" t="s">
        <v>46</v>
      </c>
      <c r="AO46" s="15">
        <v>0</v>
      </c>
      <c r="AP46" s="15">
        <v>0</v>
      </c>
      <c r="AQ46" s="15">
        <v>0</v>
      </c>
      <c r="AR46" s="15">
        <v>720</v>
      </c>
      <c r="AS46" s="15">
        <f t="shared" si="104"/>
        <v>100</v>
      </c>
      <c r="AT46" s="15">
        <v>0</v>
      </c>
      <c r="AU46" s="15">
        <f t="shared" si="105"/>
        <v>0</v>
      </c>
      <c r="AV46" s="15">
        <v>0</v>
      </c>
      <c r="AW46" s="13">
        <f>(AV46/$AN$4)*100</f>
        <v>0</v>
      </c>
      <c r="AX46" s="15">
        <v>0</v>
      </c>
      <c r="AY46" s="13">
        <f>(AO46/$AN$4)*100</f>
        <v>0</v>
      </c>
      <c r="AZ46" s="13">
        <f t="shared" si="376"/>
        <v>0</v>
      </c>
      <c r="BA46" s="36">
        <f t="shared" si="377"/>
        <v>100</v>
      </c>
      <c r="BB46" s="13">
        <f t="shared" ref="BB46:BB47" si="568">(BD46/($AN$4*BE46))*100</f>
        <v>0</v>
      </c>
      <c r="BD46" s="15">
        <v>0</v>
      </c>
      <c r="BE46" s="15">
        <v>21</v>
      </c>
      <c r="BG46" s="16" t="s">
        <v>56</v>
      </c>
      <c r="BH46" s="78" t="s">
        <v>46</v>
      </c>
      <c r="BI46" s="15">
        <v>0</v>
      </c>
      <c r="BJ46" s="15">
        <v>0</v>
      </c>
      <c r="BK46" s="15">
        <v>0</v>
      </c>
      <c r="BL46" s="15">
        <v>744</v>
      </c>
      <c r="BM46" s="13">
        <f t="shared" si="109"/>
        <v>100</v>
      </c>
      <c r="BN46" s="15">
        <v>0</v>
      </c>
      <c r="BO46" s="15">
        <f t="shared" si="110"/>
        <v>0</v>
      </c>
      <c r="BP46" s="15">
        <v>0</v>
      </c>
      <c r="BQ46" s="13">
        <f>(BP46/$BH$4)*100</f>
        <v>0</v>
      </c>
      <c r="BR46" s="15">
        <v>0</v>
      </c>
      <c r="BS46" s="13">
        <f t="shared" ref="BS46:BS47" si="569">(BI46/$BH$4)*100</f>
        <v>0</v>
      </c>
      <c r="BT46" s="13">
        <f t="shared" si="380"/>
        <v>0</v>
      </c>
      <c r="BU46" s="13">
        <f t="shared" si="381"/>
        <v>100</v>
      </c>
      <c r="BV46" s="13">
        <f t="shared" ref="BV46:BV47" si="570">(BX46/($BH$4*BY46))*100</f>
        <v>0</v>
      </c>
      <c r="BX46" s="15">
        <v>0</v>
      </c>
      <c r="BY46" s="15">
        <v>21</v>
      </c>
      <c r="CA46" s="16" t="s">
        <v>56</v>
      </c>
      <c r="CB46" s="78" t="s">
        <v>46</v>
      </c>
      <c r="CC46" s="15">
        <v>0</v>
      </c>
      <c r="CD46" s="15">
        <v>0</v>
      </c>
      <c r="CF46" s="15">
        <v>720</v>
      </c>
      <c r="CG46" s="15">
        <f t="shared" si="521"/>
        <v>100</v>
      </c>
      <c r="CH46" s="15">
        <v>0</v>
      </c>
      <c r="CI46" s="15">
        <f t="shared" si="521"/>
        <v>0</v>
      </c>
      <c r="CL46" s="15">
        <v>0</v>
      </c>
      <c r="CM46" s="13">
        <f>(CC46/$CB$4)*100</f>
        <v>0</v>
      </c>
      <c r="CN46" s="13">
        <f t="shared" si="115"/>
        <v>0</v>
      </c>
      <c r="CO46" s="45">
        <f t="shared" si="334"/>
        <v>100</v>
      </c>
      <c r="CP46" s="13">
        <f t="shared" ref="CP46:CP47" si="571">(CR46/($CB$4*CS46))*100</f>
        <v>0</v>
      </c>
      <c r="CR46" s="15">
        <v>0</v>
      </c>
      <c r="CS46" s="15">
        <v>21</v>
      </c>
      <c r="CU46" s="16" t="s">
        <v>56</v>
      </c>
      <c r="CV46" s="78" t="s">
        <v>46</v>
      </c>
      <c r="CW46" s="15">
        <v>0</v>
      </c>
      <c r="CX46" s="15">
        <v>0</v>
      </c>
      <c r="CZ46" s="15">
        <v>744</v>
      </c>
      <c r="DA46" s="13">
        <f t="shared" si="335"/>
        <v>100</v>
      </c>
      <c r="DB46" s="15">
        <v>0</v>
      </c>
      <c r="DC46" s="13">
        <f t="shared" si="336"/>
        <v>0</v>
      </c>
      <c r="DD46" s="13"/>
      <c r="DE46" s="13"/>
      <c r="DF46" s="15">
        <v>0</v>
      </c>
      <c r="DG46" s="13">
        <f>(CW46/$U$4)*100</f>
        <v>0</v>
      </c>
      <c r="DH46" s="13">
        <f t="shared" si="384"/>
        <v>0</v>
      </c>
      <c r="DI46" s="45">
        <f t="shared" si="385"/>
        <v>100</v>
      </c>
      <c r="DJ46" s="13">
        <f>(DL46/($CV$4*DM46))*100</f>
        <v>0</v>
      </c>
      <c r="DL46" s="15">
        <v>0</v>
      </c>
      <c r="DM46" s="15">
        <v>21</v>
      </c>
      <c r="DO46" s="16" t="s">
        <v>56</v>
      </c>
      <c r="DP46" s="78" t="s">
        <v>46</v>
      </c>
      <c r="DQ46" s="15">
        <v>0</v>
      </c>
      <c r="DR46" s="15">
        <v>0</v>
      </c>
      <c r="DT46" s="15">
        <v>744</v>
      </c>
      <c r="DU46" s="13">
        <f t="shared" si="339"/>
        <v>100</v>
      </c>
      <c r="DV46" s="15">
        <v>0</v>
      </c>
      <c r="DW46" s="13">
        <f t="shared" si="340"/>
        <v>0</v>
      </c>
      <c r="DX46" s="13"/>
      <c r="DY46" s="13"/>
      <c r="DZ46" s="15">
        <v>0</v>
      </c>
      <c r="EA46" s="13">
        <f>(DQ46/$U$4)*100</f>
        <v>0</v>
      </c>
      <c r="EB46" s="13">
        <f t="shared" si="387"/>
        <v>0</v>
      </c>
      <c r="EC46" s="45">
        <f t="shared" si="388"/>
        <v>100</v>
      </c>
      <c r="ED46" s="13">
        <f>(EF46/($DP$4*EG46))*100</f>
        <v>0</v>
      </c>
      <c r="EF46" s="15">
        <v>0</v>
      </c>
      <c r="EG46" s="15">
        <v>21</v>
      </c>
      <c r="EI46" s="16" t="s">
        <v>56</v>
      </c>
      <c r="EJ46" s="78" t="s">
        <v>46</v>
      </c>
      <c r="EK46" s="15">
        <v>0</v>
      </c>
      <c r="EL46" s="15">
        <v>0</v>
      </c>
      <c r="EN46" s="15">
        <v>672</v>
      </c>
      <c r="EO46" s="13">
        <f t="shared" si="343"/>
        <v>100</v>
      </c>
      <c r="EP46" s="15">
        <v>0</v>
      </c>
      <c r="EQ46" s="13">
        <f t="shared" si="344"/>
        <v>0</v>
      </c>
      <c r="ER46" s="13"/>
      <c r="ES46" s="13"/>
      <c r="ET46" s="15">
        <v>0</v>
      </c>
      <c r="EU46" s="13">
        <f>(EK46/$U$4)*100</f>
        <v>0</v>
      </c>
      <c r="EV46" s="13">
        <f t="shared" si="389"/>
        <v>0</v>
      </c>
      <c r="EW46" s="45">
        <f t="shared" si="390"/>
        <v>100</v>
      </c>
      <c r="EX46" s="13">
        <f t="shared" ref="EX46:EX47" si="572">(EZ46/($EJ$4*FA46))*100</f>
        <v>0</v>
      </c>
      <c r="EZ46" s="15">
        <v>0</v>
      </c>
      <c r="FA46" s="15">
        <v>21</v>
      </c>
      <c r="FC46" s="16" t="s">
        <v>56</v>
      </c>
      <c r="FD46" s="78" t="s">
        <v>46</v>
      </c>
      <c r="FE46" s="15">
        <v>0</v>
      </c>
      <c r="FF46" s="15">
        <v>0</v>
      </c>
      <c r="FH46" s="15">
        <v>744</v>
      </c>
      <c r="FI46" s="13">
        <f t="shared" si="359"/>
        <v>100</v>
      </c>
      <c r="FJ46" s="15">
        <v>0</v>
      </c>
      <c r="FK46" s="13">
        <f t="shared" si="360"/>
        <v>0</v>
      </c>
      <c r="FL46" s="13"/>
      <c r="FM46" s="13"/>
      <c r="FN46" s="15">
        <v>0</v>
      </c>
      <c r="FO46" s="13">
        <f>(FE46/$U$4)*100</f>
        <v>0</v>
      </c>
      <c r="FP46" s="13">
        <f t="shared" si="392"/>
        <v>0</v>
      </c>
      <c r="FQ46" s="45">
        <f t="shared" si="393"/>
        <v>100</v>
      </c>
      <c r="FR46" s="13">
        <f>(FT46/($FD$4*FU46))*100</f>
        <v>0</v>
      </c>
      <c r="FT46" s="15">
        <v>0</v>
      </c>
      <c r="FU46" s="15">
        <v>21</v>
      </c>
      <c r="FW46" s="16" t="s">
        <v>56</v>
      </c>
      <c r="FX46" s="78" t="s">
        <v>46</v>
      </c>
      <c r="FY46" s="15">
        <v>0</v>
      </c>
      <c r="FZ46" s="15">
        <v>0</v>
      </c>
      <c r="GB46" s="15">
        <v>720</v>
      </c>
      <c r="GC46" s="15">
        <f t="shared" si="350"/>
        <v>100</v>
      </c>
      <c r="GD46" s="15">
        <v>0</v>
      </c>
      <c r="GE46" s="15">
        <f t="shared" si="351"/>
        <v>0</v>
      </c>
      <c r="GH46" s="15">
        <v>0</v>
      </c>
      <c r="GI46" s="13">
        <f>(FY46/$U$4)*100</f>
        <v>0</v>
      </c>
      <c r="GJ46" s="15">
        <f t="shared" si="524"/>
        <v>0</v>
      </c>
      <c r="GK46" s="15">
        <f t="shared" si="525"/>
        <v>100</v>
      </c>
      <c r="GL46" s="13">
        <f>(GN46/($FX$4*GO46))*100</f>
        <v>0</v>
      </c>
      <c r="GN46" s="15">
        <v>0</v>
      </c>
      <c r="GO46" s="15">
        <v>21</v>
      </c>
      <c r="GQ46" s="16" t="s">
        <v>56</v>
      </c>
      <c r="GR46" s="78" t="s">
        <v>46</v>
      </c>
      <c r="GS46" s="15">
        <v>0</v>
      </c>
      <c r="GT46" s="15">
        <v>0</v>
      </c>
      <c r="GV46" s="15">
        <v>744</v>
      </c>
      <c r="GW46" s="15">
        <f t="shared" si="448"/>
        <v>100</v>
      </c>
      <c r="GX46" s="15">
        <v>0</v>
      </c>
      <c r="GY46" s="15">
        <f t="shared" si="449"/>
        <v>0</v>
      </c>
      <c r="HB46" s="15">
        <v>0</v>
      </c>
      <c r="HC46" s="13">
        <f>(GS46/$GR$4)*100</f>
        <v>0</v>
      </c>
      <c r="HD46" s="15">
        <f t="shared" si="317"/>
        <v>0</v>
      </c>
      <c r="HE46" s="15">
        <f t="shared" si="318"/>
        <v>100</v>
      </c>
      <c r="HF46" s="13">
        <f t="shared" ref="HF46:HF47" si="573">(HH46/($GR$4*HI46))*100</f>
        <v>0</v>
      </c>
      <c r="HH46" s="15">
        <v>0</v>
      </c>
      <c r="HI46" s="15">
        <v>21</v>
      </c>
      <c r="HK46" s="16" t="s">
        <v>56</v>
      </c>
      <c r="HL46" s="78" t="s">
        <v>46</v>
      </c>
      <c r="HM46" s="15">
        <v>0</v>
      </c>
      <c r="HN46" s="15">
        <v>0</v>
      </c>
      <c r="HO46" s="15">
        <v>0</v>
      </c>
      <c r="HP46" s="15">
        <v>720</v>
      </c>
      <c r="HQ46" s="13">
        <f>(HP46/$HL$4)*100</f>
        <v>100</v>
      </c>
      <c r="HR46" s="15">
        <v>0</v>
      </c>
      <c r="HS46" s="13">
        <f>(HR46/$HL$4)*100</f>
        <v>0</v>
      </c>
      <c r="HT46" s="15">
        <v>0</v>
      </c>
      <c r="HU46" s="13">
        <f>(HT46/$HL$4)*100</f>
        <v>0</v>
      </c>
      <c r="HV46" s="15">
        <v>0</v>
      </c>
      <c r="HW46" s="13">
        <f>(HM46/$HL$4)*100</f>
        <v>0</v>
      </c>
      <c r="HX46" s="48">
        <f>((HM46-HV46)/$HL$4)*100</f>
        <v>0</v>
      </c>
      <c r="HY46" s="48">
        <f t="shared" ref="HY46:HY47" si="574">IF((AND(HN46=0,HP46=0)),0,(HP46+HV46)/(HN46+HP46)*100)</f>
        <v>100</v>
      </c>
      <c r="HZ46" s="13">
        <f>(IB46/($HL$4*IC46))*100</f>
        <v>0</v>
      </c>
      <c r="IB46" s="15">
        <v>0</v>
      </c>
      <c r="IC46" s="15">
        <v>21</v>
      </c>
    </row>
    <row r="47" spans="1:237" ht="13.8" x14ac:dyDescent="0.3">
      <c r="B47" s="78" t="s">
        <v>47</v>
      </c>
      <c r="C47" s="13">
        <f>[1]DISP_JUL!$D$153</f>
        <v>0</v>
      </c>
      <c r="D47" s="13">
        <f>[1]DISP_JUL!$E$153</f>
        <v>0</v>
      </c>
      <c r="E47" s="13">
        <f>[1]DISP_JUL!$F$153</f>
        <v>0</v>
      </c>
      <c r="F47" s="13">
        <f>[1]DISP_JUL!$G$153</f>
        <v>744</v>
      </c>
      <c r="G47" s="13">
        <f t="shared" si="278"/>
        <v>100</v>
      </c>
      <c r="H47" s="13">
        <f>[1]DISP_JUL!$H$153</f>
        <v>0</v>
      </c>
      <c r="I47" s="13">
        <f t="shared" si="279"/>
        <v>0</v>
      </c>
      <c r="J47" s="13">
        <f>[1]DISP_JUL!$I$153</f>
        <v>0</v>
      </c>
      <c r="K47" s="13">
        <f t="shared" si="427"/>
        <v>0</v>
      </c>
      <c r="M47" s="15">
        <f t="shared" ref="M47" si="575">(C47/$B$4)*100</f>
        <v>0</v>
      </c>
      <c r="N47" s="15">
        <f t="shared" si="428"/>
        <v>0</v>
      </c>
      <c r="O47" s="15">
        <f t="shared" si="429"/>
        <v>100</v>
      </c>
      <c r="P47" s="13" t="e">
        <f t="shared" ref="P47" si="576">(Q47/($B$4*R47))*100</f>
        <v>#DIV/0!</v>
      </c>
      <c r="Q47" s="95">
        <f>[1]DISP_JUL!$M$153</f>
        <v>0</v>
      </c>
      <c r="R47" s="95">
        <f>[1]DISP_JUL!$O$153</f>
        <v>0</v>
      </c>
      <c r="U47" s="78" t="s">
        <v>47</v>
      </c>
      <c r="V47" s="15">
        <v>744</v>
      </c>
      <c r="W47" s="15">
        <v>158.6</v>
      </c>
      <c r="X47" s="15">
        <v>585.4</v>
      </c>
      <c r="Y47" s="15">
        <v>0</v>
      </c>
      <c r="Z47" s="15">
        <f t="shared" si="515"/>
        <v>0</v>
      </c>
      <c r="AA47" s="15">
        <v>0</v>
      </c>
      <c r="AB47" s="15">
        <f t="shared" si="516"/>
        <v>0</v>
      </c>
      <c r="AC47" s="15">
        <v>0</v>
      </c>
      <c r="AD47" s="13">
        <f t="shared" si="567"/>
        <v>0</v>
      </c>
      <c r="AE47" s="15">
        <v>0</v>
      </c>
      <c r="AF47" s="13">
        <f>(V47/$U$4)*100</f>
        <v>100</v>
      </c>
      <c r="AG47" s="15">
        <f t="shared" si="517"/>
        <v>100</v>
      </c>
      <c r="AH47" s="15">
        <f t="shared" si="518"/>
        <v>0</v>
      </c>
      <c r="AI47" s="13">
        <f t="shared" ref="AI47" si="577">(AJ47/($U$4*AK47))*100</f>
        <v>19.700460829493089</v>
      </c>
      <c r="AJ47" s="46">
        <v>3078</v>
      </c>
      <c r="AK47" s="15">
        <v>21</v>
      </c>
      <c r="AN47" s="78" t="s">
        <v>47</v>
      </c>
      <c r="AO47" s="15">
        <v>720</v>
      </c>
      <c r="AP47" s="15">
        <v>162.30000000000001</v>
      </c>
      <c r="AQ47" s="15">
        <v>557.70000000000005</v>
      </c>
      <c r="AR47" s="15">
        <v>0</v>
      </c>
      <c r="AS47" s="15">
        <f t="shared" si="104"/>
        <v>0</v>
      </c>
      <c r="AT47" s="15">
        <v>0</v>
      </c>
      <c r="AU47" s="15">
        <f t="shared" si="105"/>
        <v>0</v>
      </c>
      <c r="AV47" s="15">
        <v>0</v>
      </c>
      <c r="AW47" s="13">
        <f>(AV47/$AN$4)*100</f>
        <v>0</v>
      </c>
      <c r="AX47" s="15">
        <v>0</v>
      </c>
      <c r="AY47" s="13">
        <f t="shared" ref="AY47" si="578">(AO47/$AN$4)*100</f>
        <v>100</v>
      </c>
      <c r="AZ47" s="13">
        <f t="shared" si="376"/>
        <v>100</v>
      </c>
      <c r="BA47" s="36">
        <f t="shared" si="377"/>
        <v>0</v>
      </c>
      <c r="BB47" s="13">
        <f t="shared" si="568"/>
        <v>20.68121693121693</v>
      </c>
      <c r="BD47" s="15">
        <v>3127</v>
      </c>
      <c r="BE47" s="15">
        <v>21</v>
      </c>
      <c r="BH47" s="78" t="s">
        <v>47</v>
      </c>
      <c r="BI47" s="15">
        <v>744</v>
      </c>
      <c r="BJ47" s="15">
        <v>136.6</v>
      </c>
      <c r="BK47" s="15">
        <v>607.4</v>
      </c>
      <c r="BL47" s="15">
        <v>0</v>
      </c>
      <c r="BM47" s="13">
        <f t="shared" si="109"/>
        <v>0</v>
      </c>
      <c r="BN47" s="15">
        <v>0</v>
      </c>
      <c r="BO47" s="15">
        <f t="shared" si="110"/>
        <v>0</v>
      </c>
      <c r="BP47" s="15">
        <v>0</v>
      </c>
      <c r="BQ47" s="13">
        <f>(BP47/$BH$4)*100</f>
        <v>0</v>
      </c>
      <c r="BR47" s="15">
        <v>0</v>
      </c>
      <c r="BS47" s="13">
        <f t="shared" si="569"/>
        <v>100</v>
      </c>
      <c r="BT47" s="13">
        <f t="shared" si="380"/>
        <v>100</v>
      </c>
      <c r="BU47" s="13">
        <f t="shared" si="381"/>
        <v>0</v>
      </c>
      <c r="BV47" s="13">
        <f t="shared" si="570"/>
        <v>16.839477726574501</v>
      </c>
      <c r="BX47" s="46">
        <v>2631</v>
      </c>
      <c r="BY47" s="15">
        <v>21</v>
      </c>
      <c r="CB47" s="78" t="s">
        <v>47</v>
      </c>
      <c r="CC47" s="15">
        <v>720</v>
      </c>
      <c r="CD47" s="15">
        <v>20.100000000000001</v>
      </c>
      <c r="CF47" s="15">
        <v>0</v>
      </c>
      <c r="CG47" s="15">
        <f t="shared" si="521"/>
        <v>0</v>
      </c>
      <c r="CH47" s="15">
        <v>0</v>
      </c>
      <c r="CI47" s="15">
        <f t="shared" si="521"/>
        <v>0</v>
      </c>
      <c r="CL47" s="15">
        <v>0</v>
      </c>
      <c r="CM47" s="13">
        <f>(CC47/$CB$4)*100</f>
        <v>100</v>
      </c>
      <c r="CN47" s="13">
        <f t="shared" si="115"/>
        <v>100</v>
      </c>
      <c r="CO47" s="45">
        <f t="shared" si="334"/>
        <v>0</v>
      </c>
      <c r="CP47" s="13">
        <f t="shared" si="571"/>
        <v>2.5595238095238093</v>
      </c>
      <c r="CR47" s="15">
        <v>387</v>
      </c>
      <c r="CS47" s="15">
        <v>21</v>
      </c>
      <c r="CV47" s="78" t="s">
        <v>47</v>
      </c>
      <c r="CW47" s="15">
        <v>744</v>
      </c>
      <c r="CX47" s="15">
        <v>36.5</v>
      </c>
      <c r="CZ47" s="15">
        <v>0</v>
      </c>
      <c r="DA47" s="13">
        <f t="shared" si="335"/>
        <v>0</v>
      </c>
      <c r="DB47" s="15">
        <v>0</v>
      </c>
      <c r="DC47" s="13">
        <f t="shared" si="336"/>
        <v>0</v>
      </c>
      <c r="DD47" s="13"/>
      <c r="DE47" s="13"/>
      <c r="DF47" s="15">
        <v>0</v>
      </c>
      <c r="DG47" s="13">
        <f>(CW47/$U$4)*100</f>
        <v>100</v>
      </c>
      <c r="DH47" s="13">
        <f t="shared" si="384"/>
        <v>100</v>
      </c>
      <c r="DI47" s="45">
        <f t="shared" si="385"/>
        <v>0</v>
      </c>
      <c r="DJ47" s="13">
        <f t="shared" ref="DJ47" si="579">(DL47/($CV$4*DM47))*100</f>
        <v>5.2099334357398872</v>
      </c>
      <c r="DL47" s="15">
        <v>814</v>
      </c>
      <c r="DM47" s="15">
        <v>21</v>
      </c>
      <c r="DP47" s="78" t="s">
        <v>47</v>
      </c>
      <c r="DQ47" s="15">
        <v>744</v>
      </c>
      <c r="DR47" s="15">
        <v>92</v>
      </c>
      <c r="DT47" s="15">
        <v>0</v>
      </c>
      <c r="DU47" s="13">
        <f t="shared" si="339"/>
        <v>0</v>
      </c>
      <c r="DV47" s="15">
        <v>0</v>
      </c>
      <c r="DW47" s="13">
        <f t="shared" si="340"/>
        <v>0</v>
      </c>
      <c r="DX47" s="13"/>
      <c r="DY47" s="13"/>
      <c r="DZ47" s="15">
        <v>0</v>
      </c>
      <c r="EA47" s="13">
        <f>(DQ47/$U$4)*100</f>
        <v>100</v>
      </c>
      <c r="EB47" s="13">
        <f t="shared" si="387"/>
        <v>100</v>
      </c>
      <c r="EC47" s="45">
        <f t="shared" si="388"/>
        <v>0</v>
      </c>
      <c r="ED47" s="13">
        <f t="shared" ref="ED47" si="580">(EF47/($DP$4*EG47))*100</f>
        <v>11.603942652329749</v>
      </c>
      <c r="EF47" s="46">
        <v>1813</v>
      </c>
      <c r="EG47" s="15">
        <v>21</v>
      </c>
      <c r="EJ47" s="78" t="s">
        <v>47</v>
      </c>
      <c r="EK47" s="15">
        <v>672</v>
      </c>
      <c r="EL47" s="15">
        <v>66.400000000000006</v>
      </c>
      <c r="EN47" s="15">
        <v>605.6</v>
      </c>
      <c r="EO47" s="13">
        <f t="shared" si="343"/>
        <v>90.11904761904762</v>
      </c>
      <c r="EP47" s="15">
        <v>0</v>
      </c>
      <c r="EQ47" s="13">
        <f t="shared" si="344"/>
        <v>0</v>
      </c>
      <c r="ER47" s="13"/>
      <c r="ES47" s="13"/>
      <c r="ET47" s="15">
        <v>0</v>
      </c>
      <c r="EU47" s="13">
        <f>(EK47/$U$4)*100</f>
        <v>90.322580645161281</v>
      </c>
      <c r="EV47" s="13">
        <f t="shared" si="389"/>
        <v>100</v>
      </c>
      <c r="EW47" s="45">
        <f t="shared" si="390"/>
        <v>90.11904761904762</v>
      </c>
      <c r="EX47" s="13">
        <f t="shared" si="572"/>
        <v>9.2616213151927429</v>
      </c>
      <c r="EZ47" s="46">
        <v>1307</v>
      </c>
      <c r="FA47" s="15">
        <v>21</v>
      </c>
      <c r="FD47" s="78" t="s">
        <v>47</v>
      </c>
      <c r="FE47" s="15">
        <v>744</v>
      </c>
      <c r="FF47" s="15">
        <v>184.8</v>
      </c>
      <c r="FH47" s="15">
        <v>0</v>
      </c>
      <c r="FI47" s="13">
        <f t="shared" si="359"/>
        <v>0</v>
      </c>
      <c r="FJ47" s="15">
        <v>0</v>
      </c>
      <c r="FK47" s="13">
        <f t="shared" si="360"/>
        <v>0</v>
      </c>
      <c r="FL47" s="13"/>
      <c r="FM47" s="13"/>
      <c r="FN47" s="15">
        <v>0</v>
      </c>
      <c r="FO47" s="13">
        <f>(FE47/$U$4)*100</f>
        <v>100</v>
      </c>
      <c r="FP47" s="13">
        <f t="shared" si="392"/>
        <v>100</v>
      </c>
      <c r="FQ47" s="45">
        <f t="shared" si="393"/>
        <v>0</v>
      </c>
      <c r="FR47" s="13">
        <f t="shared" ref="FR47" si="581">(FT47/($FD$4*FU47))*100</f>
        <v>23.175883256528419</v>
      </c>
      <c r="FT47" s="46">
        <v>3621</v>
      </c>
      <c r="FU47" s="15">
        <v>21</v>
      </c>
      <c r="FX47" s="78" t="s">
        <v>47</v>
      </c>
      <c r="FY47" s="15">
        <v>720</v>
      </c>
      <c r="FZ47" s="15">
        <v>268.3</v>
      </c>
      <c r="GB47" s="15">
        <v>0</v>
      </c>
      <c r="GC47" s="15">
        <f t="shared" si="350"/>
        <v>0</v>
      </c>
      <c r="GD47" s="15">
        <v>0</v>
      </c>
      <c r="GE47" s="15">
        <f t="shared" si="351"/>
        <v>0</v>
      </c>
      <c r="GH47" s="15">
        <v>0</v>
      </c>
      <c r="GI47" s="13">
        <f>(FY47/$U$4)*100</f>
        <v>96.774193548387103</v>
      </c>
      <c r="GJ47" s="15">
        <f t="shared" si="524"/>
        <v>100</v>
      </c>
      <c r="GK47" s="15">
        <f t="shared" si="525"/>
        <v>0</v>
      </c>
      <c r="GL47" s="13">
        <f>(GN47/($FX$4*GO47))*100</f>
        <v>34.88095238095238</v>
      </c>
      <c r="GN47" s="46">
        <v>5274</v>
      </c>
      <c r="GO47" s="15">
        <v>21</v>
      </c>
      <c r="GR47" s="78" t="s">
        <v>47</v>
      </c>
      <c r="GS47" s="15">
        <v>744</v>
      </c>
      <c r="GT47" s="15">
        <v>104.8</v>
      </c>
      <c r="GV47" s="15">
        <v>0</v>
      </c>
      <c r="GW47" s="15">
        <f t="shared" si="448"/>
        <v>0</v>
      </c>
      <c r="GX47" s="15">
        <v>0</v>
      </c>
      <c r="GY47" s="15">
        <f t="shared" si="449"/>
        <v>0</v>
      </c>
      <c r="HB47" s="15">
        <v>0</v>
      </c>
      <c r="HC47" s="13">
        <f>(GS47/$GR$4)*100</f>
        <v>100</v>
      </c>
      <c r="HD47" s="15">
        <f t="shared" si="317"/>
        <v>100</v>
      </c>
      <c r="HE47" s="15">
        <f t="shared" si="318"/>
        <v>0</v>
      </c>
      <c r="HF47" s="13">
        <f t="shared" si="573"/>
        <v>12.890424987199181</v>
      </c>
      <c r="HH47" s="46">
        <v>2014</v>
      </c>
      <c r="HI47" s="15">
        <v>21</v>
      </c>
      <c r="HL47" s="78" t="s">
        <v>47</v>
      </c>
      <c r="HM47" s="15">
        <v>720</v>
      </c>
      <c r="HN47" s="15">
        <v>161.9</v>
      </c>
      <c r="HO47" s="15">
        <v>558.1</v>
      </c>
      <c r="HP47" s="15">
        <v>0</v>
      </c>
      <c r="HQ47" s="13">
        <f t="shared" ref="HQ47" si="582">(HP47/$HL$4)*100</f>
        <v>0</v>
      </c>
      <c r="HR47" s="15">
        <v>0</v>
      </c>
      <c r="HS47" s="13">
        <f t="shared" ref="HS47" si="583">(HR47/$HL$4)*100</f>
        <v>0</v>
      </c>
      <c r="HT47" s="15">
        <v>0</v>
      </c>
      <c r="HU47" s="13">
        <f t="shared" ref="HU47" si="584">(HT47/$HL$4)*100</f>
        <v>0</v>
      </c>
      <c r="HV47" s="15">
        <v>0</v>
      </c>
      <c r="HW47" s="13">
        <f>(HM47/$HL$4)*100</f>
        <v>100</v>
      </c>
      <c r="HX47" s="48">
        <f>((HM47-HV47)/$HL$4)*100</f>
        <v>100</v>
      </c>
      <c r="HY47" s="13">
        <f t="shared" si="574"/>
        <v>0</v>
      </c>
      <c r="HZ47" s="13">
        <f>(IB47/($HL$4*IC47))*100</f>
        <v>20.542328042328041</v>
      </c>
      <c r="IB47" s="95">
        <v>3106</v>
      </c>
      <c r="IC47" s="15">
        <v>21</v>
      </c>
    </row>
    <row r="48" spans="1:237" ht="13.8" x14ac:dyDescent="0.3">
      <c r="B48" s="51" t="s">
        <v>37</v>
      </c>
      <c r="C48" s="52">
        <f>SUM(C46:C47)</f>
        <v>0</v>
      </c>
      <c r="D48" s="52">
        <f t="shared" ref="D48:L48" si="585">SUM(D46:D47)</f>
        <v>0</v>
      </c>
      <c r="E48" s="52">
        <f t="shared" si="585"/>
        <v>0</v>
      </c>
      <c r="F48" s="52">
        <f t="shared" si="585"/>
        <v>2232</v>
      </c>
      <c r="G48" s="53" t="e">
        <f>(G46*R46+G47*R47)/R48</f>
        <v>#DIV/0!</v>
      </c>
      <c r="H48" s="52">
        <f t="shared" si="585"/>
        <v>0</v>
      </c>
      <c r="I48" s="53" t="e">
        <f>(I46*R46+I47*R47)/R48</f>
        <v>#DIV/0!</v>
      </c>
      <c r="J48" s="53">
        <f>SUM(J46:J47)</f>
        <v>0</v>
      </c>
      <c r="K48" s="57" t="e">
        <f>(K46*R46+K47*R47)/R48</f>
        <v>#DIV/0!</v>
      </c>
      <c r="L48" s="52">
        <f t="shared" si="585"/>
        <v>0</v>
      </c>
      <c r="M48" s="53" t="e">
        <f>(M46*R46+M47*R47)/R48</f>
        <v>#DIV/0!</v>
      </c>
      <c r="N48" s="14" t="e">
        <f>(N46*R46+N47*R47)/R48</f>
        <v>#DIV/0!</v>
      </c>
      <c r="O48" s="14" t="e">
        <f>(O46*R46+O47*R47)/R48</f>
        <v>#DIV/0!</v>
      </c>
      <c r="P48" s="14" t="e">
        <f>(P46*R46+P47*R47)/R48</f>
        <v>#DIV/0!</v>
      </c>
      <c r="Q48" s="83">
        <f>SUM(Q46:Q47)</f>
        <v>0</v>
      </c>
      <c r="R48" s="52">
        <f>SUM(R46:R47)</f>
        <v>0</v>
      </c>
      <c r="U48" s="59" t="s">
        <v>37</v>
      </c>
      <c r="V48" s="56">
        <f>SUM(V46:V47)</f>
        <v>744</v>
      </c>
      <c r="W48" s="56">
        <f t="shared" ref="W48" si="586">SUM(W46:W47)</f>
        <v>158.6</v>
      </c>
      <c r="X48" s="56">
        <f>SUM(X46:X47)</f>
        <v>585.4</v>
      </c>
      <c r="Y48" s="56">
        <f t="shared" ref="Y48:AE48" si="587">SUM(Y46:Y47)</f>
        <v>744</v>
      </c>
      <c r="Z48" s="57">
        <f>(Z46*AK46+Z47*AK47)/AK48</f>
        <v>50</v>
      </c>
      <c r="AA48" s="56">
        <f t="shared" si="587"/>
        <v>0</v>
      </c>
      <c r="AB48" s="57">
        <f>(AB46*AK46+AB47*AK47)/AK48</f>
        <v>0</v>
      </c>
      <c r="AC48" s="57">
        <f>SUM(AC46:AC47)</f>
        <v>0</v>
      </c>
      <c r="AD48" s="57">
        <f>(AD46*AK46+AD47*AK47)/AK48</f>
        <v>0</v>
      </c>
      <c r="AE48" s="56">
        <f t="shared" si="587"/>
        <v>0</v>
      </c>
      <c r="AF48" s="53">
        <f>(AF46*AK46+AF47*AK47)/AK48</f>
        <v>50</v>
      </c>
      <c r="AG48" s="57">
        <f>(AG46*AK46+AG47*AK47)/AK48</f>
        <v>50</v>
      </c>
      <c r="AH48" s="57">
        <f>(AH46*AK46+AH47*AK47)/AK48</f>
        <v>50</v>
      </c>
      <c r="AI48" s="14">
        <f>(AI46*AK46+AI47*AK47)/AK48</f>
        <v>9.8502304147465445</v>
      </c>
      <c r="AJ48" s="60">
        <f>SUM(AJ46:AJ47)</f>
        <v>3078</v>
      </c>
      <c r="AK48" s="56">
        <f>SUM(AK46:AK47)</f>
        <v>42</v>
      </c>
      <c r="AN48" s="59" t="s">
        <v>37</v>
      </c>
      <c r="AO48" s="56">
        <f>SUM(AO46:AO47)</f>
        <v>720</v>
      </c>
      <c r="AP48" s="56">
        <f t="shared" ref="AP48:AX48" si="588">SUM(AP46:AP47)</f>
        <v>162.30000000000001</v>
      </c>
      <c r="AQ48" s="56">
        <f>SUM(AQ46:AQ47)</f>
        <v>557.70000000000005</v>
      </c>
      <c r="AR48" s="56">
        <f t="shared" si="588"/>
        <v>720</v>
      </c>
      <c r="AS48" s="57">
        <f>(AS46*BE46+AS47*BE47)/BE48</f>
        <v>50</v>
      </c>
      <c r="AT48" s="56">
        <f t="shared" si="588"/>
        <v>0</v>
      </c>
      <c r="AU48" s="57">
        <f>(AU46*BE46+AU47*BE47)/BE48</f>
        <v>0</v>
      </c>
      <c r="AV48" s="57">
        <f>SUM(AV46:AV47)</f>
        <v>0</v>
      </c>
      <c r="AW48" s="57">
        <f>(AW46*BE46+AW47*BE47)/BE48</f>
        <v>0</v>
      </c>
      <c r="AX48" s="56">
        <f t="shared" si="588"/>
        <v>0</v>
      </c>
      <c r="AY48" s="53">
        <f>(AY46*BE46+AY47*BE47)/BE48</f>
        <v>50</v>
      </c>
      <c r="AZ48" s="57">
        <f>(AZ46*BE46+AZ47*BE47)/BE48</f>
        <v>50</v>
      </c>
      <c r="BA48" s="57">
        <f>(BA46*BE46+BA47*BE47)/BE48</f>
        <v>50</v>
      </c>
      <c r="BB48" s="14">
        <f>(BB46*BE46+BB47*BE47)/BE48</f>
        <v>10.340608465608465</v>
      </c>
      <c r="BC48" s="56"/>
      <c r="BD48" s="56">
        <f>SUM(BD46:BD47)</f>
        <v>3127</v>
      </c>
      <c r="BE48" s="56">
        <f>SUM(BE46:BE47)</f>
        <v>42</v>
      </c>
      <c r="BH48" s="59" t="s">
        <v>37</v>
      </c>
      <c r="BI48" s="56">
        <f>SUM(BI46:BI47)</f>
        <v>744</v>
      </c>
      <c r="BJ48" s="56">
        <f t="shared" ref="BJ48:BR48" si="589">SUM(BJ46:BJ47)</f>
        <v>136.6</v>
      </c>
      <c r="BK48" s="56">
        <f>SUM(BK46:BK47)</f>
        <v>607.4</v>
      </c>
      <c r="BL48" s="56">
        <f t="shared" si="589"/>
        <v>744</v>
      </c>
      <c r="BM48" s="57">
        <f>(BM46*BY46+BM47*BY47)/BY48</f>
        <v>50</v>
      </c>
      <c r="BN48" s="56">
        <f t="shared" si="589"/>
        <v>0</v>
      </c>
      <c r="BO48" s="57">
        <f>(BO46*BY46+BO47*BY47)/BY48</f>
        <v>0</v>
      </c>
      <c r="BP48" s="57">
        <f>SUM(BP46:BP47)</f>
        <v>0</v>
      </c>
      <c r="BQ48" s="57">
        <f>(BQ46*BY46+BQ47*BY47)/BY48</f>
        <v>0</v>
      </c>
      <c r="BR48" s="56">
        <f t="shared" si="589"/>
        <v>0</v>
      </c>
      <c r="BS48" s="53">
        <f>(BS46*BY46+BS47*BY47)/BY48</f>
        <v>50</v>
      </c>
      <c r="BT48" s="57">
        <f>(BT46*BY46+BT47*BY47)/BY48</f>
        <v>50</v>
      </c>
      <c r="BU48" s="57">
        <f>(BU46*BY46+BU47*BY47)/BY48</f>
        <v>50</v>
      </c>
      <c r="BV48" s="14">
        <f>(BV46*BY46+BV47*BY47)/BY48</f>
        <v>8.4197388632872503</v>
      </c>
      <c r="BW48" s="56"/>
      <c r="BX48" s="62">
        <f>SUM(BX46:BX47)</f>
        <v>2631</v>
      </c>
      <c r="BY48" s="56">
        <f>SUM(BY46:BY47)</f>
        <v>42</v>
      </c>
      <c r="CB48" s="59" t="s">
        <v>37</v>
      </c>
      <c r="CC48" s="56">
        <f>SUM(CC46:CC47)</f>
        <v>720</v>
      </c>
      <c r="CD48" s="56">
        <f t="shared" ref="CD48:CL48" si="590">SUM(CD46:CD47)</f>
        <v>20.100000000000001</v>
      </c>
      <c r="CE48" s="56"/>
      <c r="CF48" s="56">
        <f t="shared" si="590"/>
        <v>720</v>
      </c>
      <c r="CG48" s="57">
        <f>(CG46*CS46+CG47*CS47)/CS48</f>
        <v>50</v>
      </c>
      <c r="CH48" s="56">
        <f t="shared" si="590"/>
        <v>0</v>
      </c>
      <c r="CI48" s="57">
        <f>(CI46*CS46+CI47*CS47)/CS48</f>
        <v>0</v>
      </c>
      <c r="CJ48" s="57"/>
      <c r="CK48" s="57"/>
      <c r="CL48" s="56">
        <f t="shared" si="590"/>
        <v>0</v>
      </c>
      <c r="CM48" s="53">
        <f>(CM46*CS46+CM47*CS47)/CS48</f>
        <v>50</v>
      </c>
      <c r="CN48" s="57">
        <f>(CN46*CS46+CN47*CS47)/CS48</f>
        <v>50</v>
      </c>
      <c r="CO48" s="57">
        <f>(CO46*CS46+CO47*CS47)/CS48</f>
        <v>50</v>
      </c>
      <c r="CP48" s="14">
        <f>(CP46*CS46+CP47*CS47)/CS48</f>
        <v>1.2797619047619047</v>
      </c>
      <c r="CQ48" s="56"/>
      <c r="CR48" s="56">
        <f>SUM(CR46:CR47)</f>
        <v>387</v>
      </c>
      <c r="CS48" s="56">
        <f>SUM(CS46:CS47)</f>
        <v>42</v>
      </c>
      <c r="CV48" s="51" t="s">
        <v>37</v>
      </c>
      <c r="CW48" s="56">
        <f>SUM(CW46:CW47)</f>
        <v>744</v>
      </c>
      <c r="CX48" s="56">
        <f t="shared" ref="CX48:DF48" si="591">SUM(CX46:CX47)</f>
        <v>36.5</v>
      </c>
      <c r="CY48" s="56"/>
      <c r="CZ48" s="56">
        <f t="shared" si="591"/>
        <v>744</v>
      </c>
      <c r="DA48" s="57">
        <f>(DA46*DM46+DA47*DM47)/DM48</f>
        <v>50</v>
      </c>
      <c r="DB48" s="56">
        <f t="shared" si="591"/>
        <v>0</v>
      </c>
      <c r="DC48" s="57">
        <f>(DC46*DM46+DC47*DM47)/DM48</f>
        <v>0</v>
      </c>
      <c r="DD48" s="57"/>
      <c r="DE48" s="57"/>
      <c r="DF48" s="56">
        <f t="shared" si="591"/>
        <v>0</v>
      </c>
      <c r="DG48" s="53">
        <f>(DG46*DM46+DG47*DM47)/DM48</f>
        <v>50</v>
      </c>
      <c r="DH48" s="57">
        <f>(DH46*DM46+DH47*DM47)/DM48</f>
        <v>50</v>
      </c>
      <c r="DI48" s="57">
        <f>(DI46*DM46+DI47*DM47)/DM48</f>
        <v>50</v>
      </c>
      <c r="DJ48" s="14">
        <f>(DJ46*DM46+DJ47*DM47)/DM48</f>
        <v>2.6049667178699436</v>
      </c>
      <c r="DK48" s="56"/>
      <c r="DL48" s="56">
        <f>SUM(DL46:DL47)</f>
        <v>814</v>
      </c>
      <c r="DM48" s="56">
        <f>SUM(DM46:DM47)</f>
        <v>42</v>
      </c>
      <c r="DP48" s="59" t="s">
        <v>37</v>
      </c>
      <c r="DQ48" s="56">
        <f>SUM(DQ46:DQ47)</f>
        <v>744</v>
      </c>
      <c r="DR48" s="56">
        <f t="shared" ref="DR48:DZ48" si="592">SUM(DR46:DR47)</f>
        <v>92</v>
      </c>
      <c r="DS48" s="56"/>
      <c r="DT48" s="56">
        <f t="shared" si="592"/>
        <v>744</v>
      </c>
      <c r="DU48" s="57">
        <f>(DU46*EG46+DU47*EG47)/EG48</f>
        <v>50</v>
      </c>
      <c r="DV48" s="56">
        <f t="shared" si="592"/>
        <v>0</v>
      </c>
      <c r="DW48" s="57">
        <f>(DW46*EG46+DW47*EG47)/EG48</f>
        <v>0</v>
      </c>
      <c r="DX48" s="57"/>
      <c r="DY48" s="57"/>
      <c r="DZ48" s="56">
        <f t="shared" si="592"/>
        <v>0</v>
      </c>
      <c r="EA48" s="53">
        <f>(EA46*EG46+EA47*EG47)/EG48</f>
        <v>50</v>
      </c>
      <c r="EB48" s="57">
        <f>(EB46*EG46+EB47*EG47)/EG48</f>
        <v>50</v>
      </c>
      <c r="EC48" s="57">
        <f>(EC46*EG46+EC47*EG47)/EG48</f>
        <v>50</v>
      </c>
      <c r="ED48" s="14">
        <f>(ED46*EG46+ED47*EG47)/EG48</f>
        <v>5.8019713261648747</v>
      </c>
      <c r="EE48" s="56"/>
      <c r="EF48" s="62">
        <f>SUM(EF46:EF47)</f>
        <v>1813</v>
      </c>
      <c r="EG48" s="56">
        <f>SUM(EG46:EG47)</f>
        <v>42</v>
      </c>
      <c r="EJ48" s="51" t="s">
        <v>37</v>
      </c>
      <c r="EK48" s="56">
        <f>SUM(EK46:EK47)</f>
        <v>672</v>
      </c>
      <c r="EL48" s="56">
        <f t="shared" ref="EL48:ET48" si="593">SUM(EL46:EL47)</f>
        <v>66.400000000000006</v>
      </c>
      <c r="EM48" s="56"/>
      <c r="EN48" s="56">
        <f t="shared" si="593"/>
        <v>1277.5999999999999</v>
      </c>
      <c r="EO48" s="57">
        <f>(EO46*FA46+EO47*FA47)/FA48</f>
        <v>95.05952380952381</v>
      </c>
      <c r="EP48" s="56">
        <f t="shared" si="593"/>
        <v>0</v>
      </c>
      <c r="EQ48" s="57">
        <f>(EQ46*FA46+EQ47*FA47)/FA48</f>
        <v>0</v>
      </c>
      <c r="ER48" s="57"/>
      <c r="ES48" s="57"/>
      <c r="ET48" s="56">
        <f t="shared" si="593"/>
        <v>0</v>
      </c>
      <c r="EU48" s="53">
        <f>(EU46*FA46+EU47*FA47)/FA48</f>
        <v>45.161290322580641</v>
      </c>
      <c r="EV48" s="57">
        <f>(EV46*FA46+EV47*FA47)/FA48</f>
        <v>50</v>
      </c>
      <c r="EW48" s="57">
        <f>(EW46*FA46+EW47*FA47)/FA48</f>
        <v>95.05952380952381</v>
      </c>
      <c r="EX48" s="14">
        <f>(EX46*FA46+EX47*FA47)/FA48</f>
        <v>4.6308106575963714</v>
      </c>
      <c r="EY48" s="56"/>
      <c r="EZ48" s="60">
        <f>SUM(EZ46:EZ47)</f>
        <v>1307</v>
      </c>
      <c r="FA48" s="56">
        <f>SUM(FA46:FA47)</f>
        <v>42</v>
      </c>
      <c r="FD48" s="51" t="s">
        <v>37</v>
      </c>
      <c r="FE48" s="56">
        <f>SUM(FE46:FE47)</f>
        <v>744</v>
      </c>
      <c r="FF48" s="56">
        <f t="shared" ref="FF48:FN48" si="594">SUM(FF46:FF47)</f>
        <v>184.8</v>
      </c>
      <c r="FG48" s="56"/>
      <c r="FH48" s="56">
        <f t="shared" si="594"/>
        <v>744</v>
      </c>
      <c r="FI48" s="57">
        <f>(FI46*FU46+FI47*FU47)/FU48</f>
        <v>50</v>
      </c>
      <c r="FJ48" s="56">
        <f t="shared" si="594"/>
        <v>0</v>
      </c>
      <c r="FK48" s="57">
        <f>(FK46*FU46+FK47*FU47)/FU48</f>
        <v>0</v>
      </c>
      <c r="FL48" s="57"/>
      <c r="FM48" s="57"/>
      <c r="FN48" s="56">
        <f t="shared" si="594"/>
        <v>0</v>
      </c>
      <c r="FO48" s="53">
        <f>(FO46*FU46+FO47*FU47)/FU48</f>
        <v>50</v>
      </c>
      <c r="FP48" s="57">
        <f>(FP46*FU46+FP47*FU47)/FU48</f>
        <v>50</v>
      </c>
      <c r="FQ48" s="57">
        <f>(FQ46*FU46+FQ47*FU47)/FU48</f>
        <v>50</v>
      </c>
      <c r="FR48" s="14">
        <f>(FR46*FU46+FR47*FU47)/FU48</f>
        <v>11.587941628264209</v>
      </c>
      <c r="FS48" s="56"/>
      <c r="FT48" s="62">
        <f>SUM(FT46:FT47)</f>
        <v>3621</v>
      </c>
      <c r="FU48" s="56">
        <f>SUM(FU46:FU47)</f>
        <v>42</v>
      </c>
      <c r="FX48" s="51" t="s">
        <v>37</v>
      </c>
      <c r="FY48" s="56">
        <f>SUM(FY46:FY47)</f>
        <v>720</v>
      </c>
      <c r="FZ48" s="56">
        <f t="shared" ref="FZ48:GH48" si="595">SUM(FZ46:FZ47)</f>
        <v>268.3</v>
      </c>
      <c r="GA48" s="56"/>
      <c r="GB48" s="56">
        <f t="shared" si="595"/>
        <v>720</v>
      </c>
      <c r="GC48" s="57">
        <f>(GC46*GO46+GC47*GO47)/GO48</f>
        <v>50</v>
      </c>
      <c r="GD48" s="56">
        <f t="shared" si="595"/>
        <v>0</v>
      </c>
      <c r="GE48" s="57">
        <f>(GE46*GO46+GE47*GO47)/GO48</f>
        <v>0</v>
      </c>
      <c r="GF48" s="57"/>
      <c r="GG48" s="57"/>
      <c r="GH48" s="56">
        <f t="shared" si="595"/>
        <v>0</v>
      </c>
      <c r="GI48" s="53">
        <f>(GI46*GO46+GI47*GO47)/GO48</f>
        <v>48.387096774193552</v>
      </c>
      <c r="GJ48" s="57">
        <f>(GJ46*GO46+GJ47*GO47)/GO48</f>
        <v>50</v>
      </c>
      <c r="GK48" s="57">
        <f>(GK46*GO46+GK47*GO47)/GO48</f>
        <v>50</v>
      </c>
      <c r="GL48" s="14">
        <f>(GL46*GO46+GL47*GO47)/GO48</f>
        <v>17.44047619047619</v>
      </c>
      <c r="GM48" s="56"/>
      <c r="GN48" s="62">
        <f>SUM(GN46:GN47)</f>
        <v>5274</v>
      </c>
      <c r="GO48" s="56">
        <f>SUM(GO46:GO47)</f>
        <v>42</v>
      </c>
      <c r="GR48" s="59" t="s">
        <v>37</v>
      </c>
      <c r="GS48" s="56">
        <f>SUM(GS46:GS47)</f>
        <v>744</v>
      </c>
      <c r="GT48" s="56">
        <f t="shared" ref="GT48:HB48" si="596">SUM(GT46:GT47)</f>
        <v>104.8</v>
      </c>
      <c r="GU48" s="56"/>
      <c r="GV48" s="56">
        <f t="shared" si="596"/>
        <v>744</v>
      </c>
      <c r="GW48" s="57">
        <f>(GW46*HI46+GW47*HI47)/HI48</f>
        <v>50</v>
      </c>
      <c r="GX48" s="56">
        <f t="shared" si="596"/>
        <v>0</v>
      </c>
      <c r="GY48" s="57">
        <f>(GY46*HI46+GY47*HI47)/HI48</f>
        <v>0</v>
      </c>
      <c r="GZ48" s="57"/>
      <c r="HA48" s="57"/>
      <c r="HB48" s="56">
        <f t="shared" si="596"/>
        <v>0</v>
      </c>
      <c r="HC48" s="53">
        <f>(HC46*HI46+HC47*HI47)/HI48</f>
        <v>50</v>
      </c>
      <c r="HD48" s="57">
        <f>(HD46*HI46+HD47*HI47)/HI48</f>
        <v>50</v>
      </c>
      <c r="HE48" s="57">
        <f>(HE46*HI46+HE47*HI47)/HI48</f>
        <v>50</v>
      </c>
      <c r="HF48" s="14">
        <f>(HF46*HI46+HF47*HI47)/HI48</f>
        <v>6.4452124935995903</v>
      </c>
      <c r="HG48" s="56"/>
      <c r="HH48" s="62">
        <f>SUM(HH46:HH47)</f>
        <v>2014</v>
      </c>
      <c r="HI48" s="56">
        <f>SUM(HI46:HI47)</f>
        <v>42</v>
      </c>
      <c r="HL48" s="81" t="s">
        <v>37</v>
      </c>
      <c r="HM48" s="56">
        <f>SUM(HM46:HM47)</f>
        <v>720</v>
      </c>
      <c r="HN48" s="56">
        <f t="shared" ref="HN48" si="597">SUM(HN46:HN47)</f>
        <v>161.9</v>
      </c>
      <c r="HO48" s="56">
        <f>SUM(HO46:HO47)</f>
        <v>558.1</v>
      </c>
      <c r="HP48" s="56">
        <f t="shared" ref="HP48" si="598">SUM(HP46:HP47)</f>
        <v>720</v>
      </c>
      <c r="HQ48" s="53">
        <f>(HQ46*IC46+HQ47*IC47)/IC48</f>
        <v>50</v>
      </c>
      <c r="HR48" s="56">
        <f>SUM(HR46:HR47)</f>
        <v>0</v>
      </c>
      <c r="HS48" s="53">
        <f>(HS46*IC46+HS47*IC47)/IC48</f>
        <v>0</v>
      </c>
      <c r="HT48" s="56">
        <f>SUM(HT46:HT47)</f>
        <v>0</v>
      </c>
      <c r="HU48" s="53">
        <f>(HU46*IC46+HU47*IC47)/IC48</f>
        <v>0</v>
      </c>
      <c r="HV48" s="56">
        <f>SUM(HV46:HV47)</f>
        <v>0</v>
      </c>
      <c r="HW48" s="57">
        <f>(HW46*IC46+HW47*IC47)/IC48</f>
        <v>50</v>
      </c>
      <c r="HX48" s="61">
        <f>(HX46*IC46+HX47*IC47)/IC48</f>
        <v>50</v>
      </c>
      <c r="HY48" s="61">
        <f>(HY46*IC46+HY47*IC47)/IC48</f>
        <v>50</v>
      </c>
      <c r="HZ48" s="61">
        <f>(HZ46*IC46+HZ47*IC47)/IC48</f>
        <v>10.27116402116402</v>
      </c>
      <c r="IA48" s="56"/>
      <c r="IB48" s="96">
        <f>SUM(IB46:IB47)</f>
        <v>3106</v>
      </c>
      <c r="IC48" s="56">
        <f>SUM(IC46:IC47)</f>
        <v>42</v>
      </c>
    </row>
    <row r="49" spans="1:237" ht="13.8" x14ac:dyDescent="0.3">
      <c r="A49" s="70" t="s">
        <v>57</v>
      </c>
      <c r="B49" s="73" t="s">
        <v>46</v>
      </c>
      <c r="C49" s="25">
        <f>[1]DISP_JUL!$D$157</f>
        <v>732</v>
      </c>
      <c r="D49" s="25">
        <f>[1]DISP_JUL!$E$157</f>
        <v>187</v>
      </c>
      <c r="E49" s="25">
        <f>[1]DISP_JUL!$F$157</f>
        <v>545</v>
      </c>
      <c r="F49" s="25">
        <f>[1]DISP_JUL!$G$157</f>
        <v>756</v>
      </c>
      <c r="G49" s="12">
        <f t="shared" si="278"/>
        <v>101.61290322580645</v>
      </c>
      <c r="H49" s="25">
        <f>[1]DISP_JUL!$H$157</f>
        <v>0</v>
      </c>
      <c r="I49" s="12">
        <f t="shared" si="279"/>
        <v>0</v>
      </c>
      <c r="J49" s="25">
        <f>[1]DISP_JUL!$I$157</f>
        <v>0</v>
      </c>
      <c r="K49" s="12">
        <f t="shared" si="427"/>
        <v>0</v>
      </c>
      <c r="L49" s="25"/>
      <c r="M49" s="12">
        <f>(C49/$B$4)*100</f>
        <v>98.387096774193552</v>
      </c>
      <c r="N49" s="25">
        <f t="shared" si="428"/>
        <v>98.387096774193552</v>
      </c>
      <c r="O49" s="25">
        <f t="shared" si="429"/>
        <v>80.169671261930006</v>
      </c>
      <c r="P49" s="12">
        <f>(Q49/($B$4*R49))*100</f>
        <v>25.134408602150533</v>
      </c>
      <c r="Q49" s="113">
        <f>[1]DISP_JUL!$M$157</f>
        <v>3602</v>
      </c>
      <c r="R49" s="113">
        <f>[1]DISP_JUL!$O$157</f>
        <v>19.262032085561501</v>
      </c>
      <c r="T49" s="70" t="s">
        <v>57</v>
      </c>
      <c r="U49" s="73" t="s">
        <v>46</v>
      </c>
      <c r="V49" s="25">
        <v>744</v>
      </c>
      <c r="W49" s="25">
        <v>181.7</v>
      </c>
      <c r="X49" s="25">
        <v>562.29999999999995</v>
      </c>
      <c r="Y49" s="25">
        <v>0</v>
      </c>
      <c r="Z49" s="25">
        <f t="shared" si="515"/>
        <v>0</v>
      </c>
      <c r="AA49" s="25">
        <v>0</v>
      </c>
      <c r="AB49" s="25">
        <f t="shared" si="516"/>
        <v>0</v>
      </c>
      <c r="AC49" s="25">
        <v>0</v>
      </c>
      <c r="AD49" s="12">
        <f t="shared" ref="AD49:AD50" si="599">(AC49/$U$4)*100</f>
        <v>0</v>
      </c>
      <c r="AE49" s="25">
        <v>0</v>
      </c>
      <c r="AF49" s="12">
        <f>(V49/$U$4)*100</f>
        <v>100</v>
      </c>
      <c r="AG49" s="25">
        <f t="shared" si="517"/>
        <v>100</v>
      </c>
      <c r="AH49" s="25">
        <f t="shared" si="518"/>
        <v>0</v>
      </c>
      <c r="AI49" s="12">
        <f>(AJ49/($U$4*AK49))*100</f>
        <v>21.908602150537636</v>
      </c>
      <c r="AJ49" s="28">
        <v>3423</v>
      </c>
      <c r="AK49" s="25">
        <v>21</v>
      </c>
      <c r="AM49" s="70" t="s">
        <v>57</v>
      </c>
      <c r="AN49" s="73" t="s">
        <v>46</v>
      </c>
      <c r="AO49" s="25">
        <v>720</v>
      </c>
      <c r="AP49" s="25">
        <v>168</v>
      </c>
      <c r="AQ49" s="25">
        <v>552</v>
      </c>
      <c r="AR49" s="25">
        <v>0</v>
      </c>
      <c r="AS49" s="25">
        <f t="shared" si="104"/>
        <v>0</v>
      </c>
      <c r="AT49" s="25">
        <v>0</v>
      </c>
      <c r="AU49" s="25">
        <f t="shared" si="105"/>
        <v>0</v>
      </c>
      <c r="AV49" s="25">
        <v>0</v>
      </c>
      <c r="AW49" s="12">
        <f>(AV49/$AN$4)*100</f>
        <v>0</v>
      </c>
      <c r="AX49" s="25">
        <v>0</v>
      </c>
      <c r="AY49" s="12">
        <f>(AO49/$AN$4)*100</f>
        <v>100</v>
      </c>
      <c r="AZ49" s="12">
        <f t="shared" si="376"/>
        <v>100</v>
      </c>
      <c r="BA49" s="26">
        <f t="shared" si="377"/>
        <v>0</v>
      </c>
      <c r="BB49" s="12">
        <f t="shared" ref="BB49:BB50" si="600">(BD49/($AN$4*BE49))*100</f>
        <v>21.097883597883598</v>
      </c>
      <c r="BC49" s="25"/>
      <c r="BD49" s="25">
        <v>3190</v>
      </c>
      <c r="BE49" s="25">
        <v>21</v>
      </c>
      <c r="BG49" s="70" t="s">
        <v>57</v>
      </c>
      <c r="BH49" s="73" t="s">
        <v>46</v>
      </c>
      <c r="BI49" s="25">
        <v>744</v>
      </c>
      <c r="BJ49" s="25">
        <v>143.6</v>
      </c>
      <c r="BK49" s="25">
        <v>600.4</v>
      </c>
      <c r="BL49" s="25">
        <v>0</v>
      </c>
      <c r="BM49" s="12">
        <f t="shared" si="109"/>
        <v>0</v>
      </c>
      <c r="BN49" s="25">
        <v>0</v>
      </c>
      <c r="BO49" s="25">
        <f t="shared" si="110"/>
        <v>0</v>
      </c>
      <c r="BP49" s="25">
        <v>0</v>
      </c>
      <c r="BQ49" s="12">
        <f>(BP49/$BH$4)*100</f>
        <v>0</v>
      </c>
      <c r="BR49" s="25">
        <v>0</v>
      </c>
      <c r="BS49" s="12">
        <f>(BI49/$BH$4)*100</f>
        <v>100</v>
      </c>
      <c r="BT49" s="12">
        <f t="shared" si="380"/>
        <v>100</v>
      </c>
      <c r="BU49" s="12">
        <f t="shared" si="381"/>
        <v>0</v>
      </c>
      <c r="BV49" s="12">
        <f t="shared" ref="BV49:BV50" si="601">(BX49/($BH$4*BY49))*100</f>
        <v>17.562724014336915</v>
      </c>
      <c r="BW49" s="25"/>
      <c r="BX49" s="28">
        <v>2744</v>
      </c>
      <c r="BY49" s="25">
        <v>21</v>
      </c>
      <c r="CA49" s="70" t="s">
        <v>57</v>
      </c>
      <c r="CB49" s="73" t="s">
        <v>46</v>
      </c>
      <c r="CC49" s="25">
        <v>720</v>
      </c>
      <c r="CD49" s="25">
        <v>35.299999999999997</v>
      </c>
      <c r="CE49" s="25"/>
      <c r="CF49" s="25">
        <v>0</v>
      </c>
      <c r="CG49" s="12">
        <f t="shared" ref="CG49:CG50" si="602">(CF49/$CB$4)*100</f>
        <v>0</v>
      </c>
      <c r="CH49" s="25">
        <v>0</v>
      </c>
      <c r="CI49" s="12">
        <f t="shared" ref="CI49:CI50" si="603">(CH49/$CB$4)*100</f>
        <v>0</v>
      </c>
      <c r="CJ49" s="12"/>
      <c r="CK49" s="12"/>
      <c r="CL49" s="25">
        <v>0</v>
      </c>
      <c r="CM49" s="12">
        <f>(CC49/$CB$4)*100</f>
        <v>100</v>
      </c>
      <c r="CN49" s="12">
        <f t="shared" ref="CN49:CN50" si="604">((CC49-CL49)/$CB$4)*100</f>
        <v>100</v>
      </c>
      <c r="CO49" s="27">
        <f t="shared" ref="CO49:CO50" si="605">IF((AND(CD49=0,CF49=0)),0,(CF49+CL49)/(CD49+CF49)*100)</f>
        <v>0</v>
      </c>
      <c r="CP49" s="12">
        <f t="shared" ref="CP49:CP50" si="606">(CR49/($CB$4*CS49))*100</f>
        <v>4.4179894179894177</v>
      </c>
      <c r="CQ49" s="25"/>
      <c r="CR49" s="25">
        <v>668</v>
      </c>
      <c r="CS49" s="25">
        <v>21</v>
      </c>
      <c r="CU49" s="70" t="s">
        <v>57</v>
      </c>
      <c r="CV49" s="73" t="s">
        <v>46</v>
      </c>
      <c r="CW49" s="25">
        <v>744</v>
      </c>
      <c r="CX49" s="25">
        <v>55.9</v>
      </c>
      <c r="CY49" s="25"/>
      <c r="CZ49" s="25">
        <v>0</v>
      </c>
      <c r="DA49" s="12">
        <f t="shared" si="335"/>
        <v>0</v>
      </c>
      <c r="DB49" s="25">
        <v>0</v>
      </c>
      <c r="DC49" s="12">
        <f t="shared" si="336"/>
        <v>0</v>
      </c>
      <c r="DD49" s="12"/>
      <c r="DE49" s="12"/>
      <c r="DF49" s="25">
        <v>0</v>
      </c>
      <c r="DG49" s="12">
        <f>(CW49/$U$4)*100</f>
        <v>100</v>
      </c>
      <c r="DH49" s="12">
        <f t="shared" si="384"/>
        <v>100</v>
      </c>
      <c r="DI49" s="27">
        <f t="shared" si="385"/>
        <v>0</v>
      </c>
      <c r="DJ49" s="12">
        <f>(DL49/($CV$4*DM49))*100</f>
        <v>6.8100358422939076</v>
      </c>
      <c r="DK49" s="25"/>
      <c r="DL49" s="25">
        <v>1064</v>
      </c>
      <c r="DM49" s="25">
        <v>21</v>
      </c>
      <c r="DO49" s="70" t="s">
        <v>57</v>
      </c>
      <c r="DP49" s="73" t="s">
        <v>46</v>
      </c>
      <c r="DQ49" s="25">
        <v>744</v>
      </c>
      <c r="DR49" s="25">
        <v>119</v>
      </c>
      <c r="DS49" s="25"/>
      <c r="DT49" s="25">
        <v>0</v>
      </c>
      <c r="DU49" s="12">
        <f t="shared" si="339"/>
        <v>0</v>
      </c>
      <c r="DV49" s="25">
        <v>0</v>
      </c>
      <c r="DW49" s="12">
        <f t="shared" si="340"/>
        <v>0</v>
      </c>
      <c r="DX49" s="12"/>
      <c r="DY49" s="12"/>
      <c r="DZ49" s="25">
        <v>0</v>
      </c>
      <c r="EA49" s="12">
        <f>(DQ49/$U$4)*100</f>
        <v>100</v>
      </c>
      <c r="EB49" s="12">
        <f t="shared" si="387"/>
        <v>100</v>
      </c>
      <c r="EC49" s="27">
        <f t="shared" si="388"/>
        <v>0</v>
      </c>
      <c r="ED49" s="12">
        <f>(EF49/($DP$4*EG49))*100</f>
        <v>15.130568356374807</v>
      </c>
      <c r="EE49" s="25"/>
      <c r="EF49" s="28">
        <v>2364</v>
      </c>
      <c r="EG49" s="25">
        <v>21</v>
      </c>
      <c r="EI49" s="70" t="s">
        <v>57</v>
      </c>
      <c r="EJ49" s="73" t="s">
        <v>46</v>
      </c>
      <c r="EK49" s="25">
        <v>672</v>
      </c>
      <c r="EL49" s="25">
        <v>93</v>
      </c>
      <c r="EM49" s="25"/>
      <c r="EN49" s="25">
        <v>0</v>
      </c>
      <c r="EO49" s="12">
        <f t="shared" si="343"/>
        <v>0</v>
      </c>
      <c r="EP49" s="25">
        <v>0</v>
      </c>
      <c r="EQ49" s="12">
        <f t="shared" si="344"/>
        <v>0</v>
      </c>
      <c r="ER49" s="12"/>
      <c r="ES49" s="12"/>
      <c r="ET49" s="25">
        <v>0</v>
      </c>
      <c r="EU49" s="12">
        <f>(EK49/$U$4)*100</f>
        <v>90.322580645161281</v>
      </c>
      <c r="EV49" s="12">
        <f t="shared" si="389"/>
        <v>100</v>
      </c>
      <c r="EW49" s="27">
        <f t="shared" si="390"/>
        <v>0</v>
      </c>
      <c r="EX49" s="12">
        <f>(EZ49/($EJ$4*FA49))*100</f>
        <v>12.145691609977325</v>
      </c>
      <c r="EY49" s="25"/>
      <c r="EZ49" s="28">
        <v>1714</v>
      </c>
      <c r="FA49" s="25">
        <v>21</v>
      </c>
      <c r="FC49" s="70" t="s">
        <v>57</v>
      </c>
      <c r="FD49" s="73" t="s">
        <v>46</v>
      </c>
      <c r="FE49" s="25">
        <v>744</v>
      </c>
      <c r="FF49" s="25">
        <v>190.5</v>
      </c>
      <c r="FG49" s="25"/>
      <c r="FH49" s="25">
        <v>0</v>
      </c>
      <c r="FI49" s="12">
        <f t="shared" si="359"/>
        <v>0</v>
      </c>
      <c r="FJ49" s="25">
        <v>0</v>
      </c>
      <c r="FK49" s="12">
        <f t="shared" si="360"/>
        <v>0</v>
      </c>
      <c r="FL49" s="12"/>
      <c r="FM49" s="12"/>
      <c r="FN49" s="25">
        <v>0</v>
      </c>
      <c r="FO49" s="12">
        <f>(FE49/$U$4)*100</f>
        <v>100</v>
      </c>
      <c r="FP49" s="12">
        <f t="shared" si="392"/>
        <v>100</v>
      </c>
      <c r="FQ49" s="27">
        <f t="shared" si="393"/>
        <v>0</v>
      </c>
      <c r="FR49" s="12">
        <f>(FT49/($FD$4*FU49))*100</f>
        <v>22.574244751664107</v>
      </c>
      <c r="FS49" s="25"/>
      <c r="FT49" s="28">
        <v>3527</v>
      </c>
      <c r="FU49" s="25">
        <v>21</v>
      </c>
      <c r="FW49" s="70" t="s">
        <v>57</v>
      </c>
      <c r="FX49" s="73" t="s">
        <v>46</v>
      </c>
      <c r="FY49" s="25">
        <v>720</v>
      </c>
      <c r="FZ49" s="25">
        <v>267.8</v>
      </c>
      <c r="GA49" s="25"/>
      <c r="GB49" s="25">
        <v>0</v>
      </c>
      <c r="GC49" s="12">
        <f t="shared" si="350"/>
        <v>0</v>
      </c>
      <c r="GD49" s="25">
        <v>0</v>
      </c>
      <c r="GE49" s="25">
        <f t="shared" si="351"/>
        <v>0</v>
      </c>
      <c r="GF49" s="25"/>
      <c r="GG49" s="25"/>
      <c r="GH49" s="25">
        <v>0</v>
      </c>
      <c r="GI49" s="12">
        <f>(FY49/$U$4)*100</f>
        <v>96.774193548387103</v>
      </c>
      <c r="GJ49" s="25">
        <f t="shared" ref="GJ49:GJ50" si="607">((FY49-GH49)/$FX$4)*100</f>
        <v>100</v>
      </c>
      <c r="GK49" s="12">
        <f t="shared" ref="GK49:GK50" si="608">IF((AND(FZ49=0,GB49=0)),0,(GB49+GH49)/(FZ49+GB49)*100)</f>
        <v>0</v>
      </c>
      <c r="GL49" s="12">
        <f>(GN49/($FX$4*GO49))*100</f>
        <v>32.31481481481481</v>
      </c>
      <c r="GM49" s="25"/>
      <c r="GN49" s="84">
        <v>4886</v>
      </c>
      <c r="GO49" s="25">
        <v>21</v>
      </c>
      <c r="GQ49" s="70" t="s">
        <v>57</v>
      </c>
      <c r="GR49" s="73" t="s">
        <v>46</v>
      </c>
      <c r="GS49" s="25">
        <v>744</v>
      </c>
      <c r="GT49" s="25">
        <v>125.1</v>
      </c>
      <c r="GU49" s="25"/>
      <c r="GV49" s="25">
        <v>0</v>
      </c>
      <c r="GW49" s="25">
        <f t="shared" si="448"/>
        <v>0</v>
      </c>
      <c r="GX49" s="25">
        <v>0</v>
      </c>
      <c r="GY49" s="25">
        <f t="shared" si="449"/>
        <v>0</v>
      </c>
      <c r="GZ49" s="25"/>
      <c r="HA49" s="25"/>
      <c r="HB49" s="25">
        <v>0</v>
      </c>
      <c r="HC49" s="12">
        <f>(GS49/$GR$4)*100</f>
        <v>100</v>
      </c>
      <c r="HD49" s="25">
        <f t="shared" si="317"/>
        <v>100</v>
      </c>
      <c r="HE49" s="25">
        <f t="shared" si="318"/>
        <v>0</v>
      </c>
      <c r="HF49" s="12">
        <f t="shared" ref="HF49:HF50" si="609">(HH49/($GR$4*HI49))*100</f>
        <v>14.349718381976444</v>
      </c>
      <c r="HG49" s="25"/>
      <c r="HH49" s="28">
        <v>2242</v>
      </c>
      <c r="HI49" s="25">
        <v>21</v>
      </c>
      <c r="HK49" s="70" t="s">
        <v>57</v>
      </c>
      <c r="HL49" s="73" t="s">
        <v>46</v>
      </c>
      <c r="HM49" s="25">
        <v>720</v>
      </c>
      <c r="HN49" s="25">
        <v>182.6</v>
      </c>
      <c r="HO49" s="25">
        <v>537.4</v>
      </c>
      <c r="HP49" s="25">
        <v>0</v>
      </c>
      <c r="HQ49" s="12">
        <f>(HP49/$HL$4)*100</f>
        <v>0</v>
      </c>
      <c r="HR49" s="25">
        <v>0</v>
      </c>
      <c r="HS49" s="12">
        <f>(HR49/$HL$4)*100</f>
        <v>0</v>
      </c>
      <c r="HT49" s="25">
        <v>0</v>
      </c>
      <c r="HU49" s="12">
        <f>(HT49/$HL$4)*100</f>
        <v>0</v>
      </c>
      <c r="HV49" s="25">
        <v>0</v>
      </c>
      <c r="HW49" s="12">
        <f>(HM49/$HL$4)*100</f>
        <v>100</v>
      </c>
      <c r="HX49" s="75">
        <f>((HM49-HV49)/$HL$4)*100</f>
        <v>100</v>
      </c>
      <c r="HY49" s="75">
        <f t="shared" ref="HY49:HY50" si="610">IF((AND(HN49=0,HP49=0)),0,(HP49+HV49)/(HN49+HP49)*100)</f>
        <v>0</v>
      </c>
      <c r="HZ49" s="12">
        <f>(IB49/($HL$4*IC49))*100</f>
        <v>21.640211640211639</v>
      </c>
      <c r="IA49" s="25"/>
      <c r="IB49" s="113">
        <v>3272</v>
      </c>
      <c r="IC49" s="25">
        <v>21</v>
      </c>
    </row>
    <row r="50" spans="1:237" ht="13.8" x14ac:dyDescent="0.3">
      <c r="A50" s="25"/>
      <c r="B50" s="73" t="s">
        <v>47</v>
      </c>
      <c r="C50" s="25">
        <f>[1]DISP_JUL!$D$159</f>
        <v>744</v>
      </c>
      <c r="D50" s="25">
        <f>[1]DISP_JUL!$E$159</f>
        <v>200</v>
      </c>
      <c r="E50" s="25">
        <f>[1]DISP_JUL!$F$159</f>
        <v>544</v>
      </c>
      <c r="F50" s="25">
        <f>[1]DISP_JUL!$G$159</f>
        <v>0</v>
      </c>
      <c r="G50" s="12">
        <f t="shared" si="278"/>
        <v>0</v>
      </c>
      <c r="H50" s="25">
        <f>[1]DISP_JUL!$H$159</f>
        <v>0</v>
      </c>
      <c r="I50" s="12">
        <f t="shared" si="279"/>
        <v>0</v>
      </c>
      <c r="J50" s="25">
        <f>[1]DISP_JUL!$I$159</f>
        <v>0</v>
      </c>
      <c r="K50" s="12">
        <f t="shared" si="427"/>
        <v>0</v>
      </c>
      <c r="L50" s="25"/>
      <c r="M50" s="12">
        <f t="shared" ref="M50" si="611">(C50/$B$4)*100</f>
        <v>100</v>
      </c>
      <c r="N50" s="25">
        <f t="shared" si="428"/>
        <v>100</v>
      </c>
      <c r="O50" s="26">
        <f t="shared" si="429"/>
        <v>0</v>
      </c>
      <c r="P50" s="12">
        <f t="shared" ref="P50" si="612">(Q50/($B$4*R50))*100</f>
        <v>26.881720430107524</v>
      </c>
      <c r="Q50" s="113">
        <f>[1]DISP_JUL!$M$159</f>
        <v>3892</v>
      </c>
      <c r="R50" s="113">
        <f>[1]DISP_JUL!$O$159</f>
        <v>19.46</v>
      </c>
      <c r="T50" s="25"/>
      <c r="U50" s="73" t="s">
        <v>47</v>
      </c>
      <c r="V50" s="25">
        <v>0</v>
      </c>
      <c r="W50" s="25">
        <v>0</v>
      </c>
      <c r="X50" s="25">
        <v>0</v>
      </c>
      <c r="Y50" s="25">
        <v>744</v>
      </c>
      <c r="Z50" s="25">
        <f t="shared" si="515"/>
        <v>100</v>
      </c>
      <c r="AA50" s="25">
        <v>0</v>
      </c>
      <c r="AB50" s="25">
        <f t="shared" si="516"/>
        <v>0</v>
      </c>
      <c r="AC50" s="25">
        <v>0</v>
      </c>
      <c r="AD50" s="12">
        <f t="shared" si="599"/>
        <v>0</v>
      </c>
      <c r="AE50" s="25">
        <v>0</v>
      </c>
      <c r="AF50" s="12">
        <f>(V50/$U$4)*100</f>
        <v>0</v>
      </c>
      <c r="AG50" s="25">
        <f t="shared" si="517"/>
        <v>0</v>
      </c>
      <c r="AH50" s="25">
        <f t="shared" si="518"/>
        <v>100</v>
      </c>
      <c r="AI50" s="12">
        <f t="shared" ref="AI50" si="613">(AJ50/($U$4*AK50))*100</f>
        <v>0</v>
      </c>
      <c r="AJ50" s="25">
        <v>0</v>
      </c>
      <c r="AK50" s="25">
        <v>21</v>
      </c>
      <c r="AM50" s="25"/>
      <c r="AN50" s="73" t="s">
        <v>47</v>
      </c>
      <c r="AO50" s="25">
        <v>720</v>
      </c>
      <c r="AP50" s="25">
        <v>0</v>
      </c>
      <c r="AQ50" s="25">
        <v>720</v>
      </c>
      <c r="AR50" s="25">
        <v>0</v>
      </c>
      <c r="AS50" s="25">
        <f t="shared" si="104"/>
        <v>0</v>
      </c>
      <c r="AT50" s="25">
        <v>0</v>
      </c>
      <c r="AU50" s="25">
        <f t="shared" si="105"/>
        <v>0</v>
      </c>
      <c r="AV50" s="25">
        <v>0</v>
      </c>
      <c r="AW50" s="12">
        <f>(AV50/$AN$4)*100</f>
        <v>0</v>
      </c>
      <c r="AX50" s="25">
        <v>0</v>
      </c>
      <c r="AY50" s="12">
        <f t="shared" ref="AY50" si="614">(AO50/$AN$4)*100</f>
        <v>100</v>
      </c>
      <c r="AZ50" s="12">
        <f t="shared" si="376"/>
        <v>100</v>
      </c>
      <c r="BA50" s="26">
        <f t="shared" si="377"/>
        <v>0</v>
      </c>
      <c r="BB50" s="12">
        <f t="shared" si="600"/>
        <v>0</v>
      </c>
      <c r="BC50" s="25"/>
      <c r="BD50" s="25">
        <v>0</v>
      </c>
      <c r="BE50" s="25">
        <v>21</v>
      </c>
      <c r="BG50" s="25"/>
      <c r="BH50" s="73" t="s">
        <v>47</v>
      </c>
      <c r="BI50" s="25">
        <v>0</v>
      </c>
      <c r="BJ50" s="25">
        <v>0</v>
      </c>
      <c r="BK50" s="25">
        <v>0</v>
      </c>
      <c r="BL50" s="25">
        <v>744</v>
      </c>
      <c r="BM50" s="12">
        <f t="shared" si="109"/>
        <v>100</v>
      </c>
      <c r="BN50" s="25">
        <v>0</v>
      </c>
      <c r="BO50" s="25">
        <f t="shared" si="110"/>
        <v>0</v>
      </c>
      <c r="BP50" s="25">
        <v>0</v>
      </c>
      <c r="BQ50" s="12">
        <f>(BP50/$BH$4)*100</f>
        <v>0</v>
      </c>
      <c r="BR50" s="25">
        <v>0</v>
      </c>
      <c r="BS50" s="12">
        <f t="shared" ref="BS50" si="615">(BI50/$BH$4)*100</f>
        <v>0</v>
      </c>
      <c r="BT50" s="12">
        <f t="shared" si="380"/>
        <v>0</v>
      </c>
      <c r="BU50" s="12">
        <f t="shared" si="381"/>
        <v>100</v>
      </c>
      <c r="BV50" s="12">
        <f t="shared" si="601"/>
        <v>0</v>
      </c>
      <c r="BW50" s="25"/>
      <c r="BX50" s="25">
        <v>0</v>
      </c>
      <c r="BY50" s="25">
        <v>21</v>
      </c>
      <c r="CA50" s="25"/>
      <c r="CB50" s="73" t="s">
        <v>47</v>
      </c>
      <c r="CC50" s="25">
        <v>720</v>
      </c>
      <c r="CD50" s="25">
        <v>0.3</v>
      </c>
      <c r="CE50" s="25"/>
      <c r="CF50" s="25">
        <v>0</v>
      </c>
      <c r="CG50" s="12">
        <f t="shared" si="602"/>
        <v>0</v>
      </c>
      <c r="CH50" s="25">
        <v>0</v>
      </c>
      <c r="CI50" s="12">
        <f t="shared" si="603"/>
        <v>0</v>
      </c>
      <c r="CJ50" s="12"/>
      <c r="CK50" s="12"/>
      <c r="CL50" s="25">
        <v>0</v>
      </c>
      <c r="CM50" s="12">
        <f t="shared" ref="CM50" si="616">(CC50/$CB$4)*100</f>
        <v>100</v>
      </c>
      <c r="CN50" s="12">
        <f t="shared" si="604"/>
        <v>100</v>
      </c>
      <c r="CO50" s="27">
        <f t="shared" si="605"/>
        <v>0</v>
      </c>
      <c r="CP50" s="12">
        <f t="shared" si="606"/>
        <v>6.6137566137566143E-3</v>
      </c>
      <c r="CQ50" s="25"/>
      <c r="CR50" s="25">
        <v>1</v>
      </c>
      <c r="CS50" s="25">
        <v>21</v>
      </c>
      <c r="CU50" s="25"/>
      <c r="CV50" s="73" t="s">
        <v>47</v>
      </c>
      <c r="CW50" s="25">
        <v>744</v>
      </c>
      <c r="CX50" s="25">
        <v>12.9</v>
      </c>
      <c r="CY50" s="25"/>
      <c r="CZ50" s="25">
        <v>0</v>
      </c>
      <c r="DA50" s="12">
        <f t="shared" si="335"/>
        <v>0</v>
      </c>
      <c r="DB50" s="25">
        <v>0</v>
      </c>
      <c r="DC50" s="12">
        <f t="shared" si="336"/>
        <v>0</v>
      </c>
      <c r="DD50" s="12"/>
      <c r="DE50" s="12"/>
      <c r="DF50" s="25">
        <v>0</v>
      </c>
      <c r="DG50" s="12">
        <f>(CW50/$U$4)*100</f>
        <v>100</v>
      </c>
      <c r="DH50" s="12">
        <f t="shared" si="384"/>
        <v>100</v>
      </c>
      <c r="DI50" s="27">
        <f t="shared" si="385"/>
        <v>0</v>
      </c>
      <c r="DJ50" s="12">
        <f t="shared" ref="DJ50" si="617">(DL50/($CV$4*DM50))*100</f>
        <v>1.1840757808499742</v>
      </c>
      <c r="DK50" s="25"/>
      <c r="DL50" s="25">
        <v>185</v>
      </c>
      <c r="DM50" s="25">
        <v>21</v>
      </c>
      <c r="DO50" s="25"/>
      <c r="DP50" s="73" t="s">
        <v>47</v>
      </c>
      <c r="DQ50" s="25">
        <v>744</v>
      </c>
      <c r="DR50" s="25">
        <v>55.2</v>
      </c>
      <c r="DS50" s="25"/>
      <c r="DT50" s="25">
        <v>0</v>
      </c>
      <c r="DU50" s="12">
        <f t="shared" si="339"/>
        <v>0</v>
      </c>
      <c r="DV50" s="25">
        <v>0</v>
      </c>
      <c r="DW50" s="12">
        <f t="shared" si="340"/>
        <v>0</v>
      </c>
      <c r="DX50" s="12"/>
      <c r="DY50" s="12"/>
      <c r="DZ50" s="25">
        <v>0</v>
      </c>
      <c r="EA50" s="12">
        <f>(DQ50/$U$4)*100</f>
        <v>100</v>
      </c>
      <c r="EB50" s="12">
        <f t="shared" si="387"/>
        <v>100</v>
      </c>
      <c r="EC50" s="27">
        <f t="shared" si="388"/>
        <v>0</v>
      </c>
      <c r="ED50" s="12">
        <f t="shared" ref="ED50" si="618">(EF50/($DP$4*EG50))*100</f>
        <v>5.779569892473118</v>
      </c>
      <c r="EE50" s="25"/>
      <c r="EF50" s="25">
        <v>903</v>
      </c>
      <c r="EG50" s="25">
        <v>21</v>
      </c>
      <c r="EI50" s="25"/>
      <c r="EJ50" s="73" t="s">
        <v>47</v>
      </c>
      <c r="EK50" s="25">
        <v>672</v>
      </c>
      <c r="EL50" s="25">
        <v>81</v>
      </c>
      <c r="EM50" s="25"/>
      <c r="EN50" s="25">
        <v>0</v>
      </c>
      <c r="EO50" s="12">
        <f t="shared" si="343"/>
        <v>0</v>
      </c>
      <c r="EP50" s="25">
        <v>0</v>
      </c>
      <c r="EQ50" s="12">
        <f t="shared" si="344"/>
        <v>0</v>
      </c>
      <c r="ER50" s="12"/>
      <c r="ES50" s="12"/>
      <c r="ET50" s="25">
        <v>0</v>
      </c>
      <c r="EU50" s="12">
        <f>(EK50/$U$4)*100</f>
        <v>90.322580645161281</v>
      </c>
      <c r="EV50" s="12">
        <f t="shared" si="389"/>
        <v>100</v>
      </c>
      <c r="EW50" s="27">
        <f t="shared" si="390"/>
        <v>0</v>
      </c>
      <c r="EX50" s="12">
        <f t="shared" ref="EX50" si="619">(EZ50/($EJ$4*FA50))*100</f>
        <v>10.607993197278912</v>
      </c>
      <c r="EY50" s="25"/>
      <c r="EZ50" s="28">
        <v>1497</v>
      </c>
      <c r="FA50" s="25">
        <v>21</v>
      </c>
      <c r="FC50" s="25"/>
      <c r="FD50" s="73" t="s">
        <v>47</v>
      </c>
      <c r="FE50" s="25">
        <v>744</v>
      </c>
      <c r="FF50" s="25">
        <v>156.4</v>
      </c>
      <c r="FG50" s="25"/>
      <c r="FH50" s="25">
        <v>0</v>
      </c>
      <c r="FI50" s="12">
        <f t="shared" si="359"/>
        <v>0</v>
      </c>
      <c r="FJ50" s="25">
        <v>0</v>
      </c>
      <c r="FK50" s="12">
        <f t="shared" si="360"/>
        <v>0</v>
      </c>
      <c r="FL50" s="12"/>
      <c r="FM50" s="12"/>
      <c r="FN50" s="25">
        <v>0</v>
      </c>
      <c r="FO50" s="12">
        <f>(FE50/$U$4)*100</f>
        <v>100</v>
      </c>
      <c r="FP50" s="12">
        <f t="shared" si="392"/>
        <v>100</v>
      </c>
      <c r="FQ50" s="27">
        <f t="shared" si="393"/>
        <v>0</v>
      </c>
      <c r="FR50" s="12">
        <f t="shared" ref="FR50" si="620">(FT50/($FD$4*FU50))*100</f>
        <v>18.625192012288785</v>
      </c>
      <c r="FS50" s="25"/>
      <c r="FT50" s="28">
        <v>2910</v>
      </c>
      <c r="FU50" s="25">
        <v>21</v>
      </c>
      <c r="FW50" s="25"/>
      <c r="FX50" s="73" t="s">
        <v>47</v>
      </c>
      <c r="FY50" s="25">
        <v>720</v>
      </c>
      <c r="FZ50" s="25">
        <v>159.30000000000001</v>
      </c>
      <c r="GA50" s="25"/>
      <c r="GB50" s="25">
        <v>0</v>
      </c>
      <c r="GC50" s="12">
        <f t="shared" si="350"/>
        <v>0</v>
      </c>
      <c r="GD50" s="25">
        <v>0</v>
      </c>
      <c r="GE50" s="25">
        <f t="shared" si="351"/>
        <v>0</v>
      </c>
      <c r="GF50" s="25"/>
      <c r="GG50" s="25"/>
      <c r="GH50" s="25">
        <v>0</v>
      </c>
      <c r="GI50" s="12">
        <f>(FY50/$U$4)*100</f>
        <v>96.774193548387103</v>
      </c>
      <c r="GJ50" s="25">
        <f t="shared" si="607"/>
        <v>100</v>
      </c>
      <c r="GK50" s="12">
        <f t="shared" si="608"/>
        <v>0</v>
      </c>
      <c r="GL50" s="12">
        <f t="shared" ref="GL50" si="621">(GN50/($FX$4*GO50))*100</f>
        <v>32.282499999999999</v>
      </c>
      <c r="GM50" s="25"/>
      <c r="GN50" s="84">
        <v>4881.1139999999996</v>
      </c>
      <c r="GO50" s="25">
        <v>21</v>
      </c>
      <c r="GQ50" s="25"/>
      <c r="GR50" s="73" t="s">
        <v>47</v>
      </c>
      <c r="GS50" s="25">
        <v>744</v>
      </c>
      <c r="GT50" s="25">
        <v>51.8</v>
      </c>
      <c r="GU50" s="25"/>
      <c r="GV50" s="25">
        <v>0</v>
      </c>
      <c r="GW50" s="25">
        <f t="shared" si="448"/>
        <v>0</v>
      </c>
      <c r="GX50" s="25">
        <v>0</v>
      </c>
      <c r="GY50" s="25">
        <f t="shared" si="449"/>
        <v>0</v>
      </c>
      <c r="GZ50" s="25"/>
      <c r="HA50" s="25"/>
      <c r="HB50" s="25">
        <v>0</v>
      </c>
      <c r="HC50" s="12">
        <f>(GS50/$GR$4)*100</f>
        <v>100</v>
      </c>
      <c r="HD50" s="25">
        <f t="shared" si="317"/>
        <v>100</v>
      </c>
      <c r="HE50" s="25">
        <f t="shared" si="318"/>
        <v>0</v>
      </c>
      <c r="HF50" s="12">
        <f t="shared" si="609"/>
        <v>5.9523809523809517</v>
      </c>
      <c r="HG50" s="25"/>
      <c r="HH50" s="25">
        <v>930</v>
      </c>
      <c r="HI50" s="25">
        <v>21</v>
      </c>
      <c r="HK50" s="25"/>
      <c r="HL50" s="73" t="s">
        <v>47</v>
      </c>
      <c r="HM50" s="25">
        <v>720</v>
      </c>
      <c r="HN50" s="25">
        <v>117.4</v>
      </c>
      <c r="HO50" s="25">
        <v>602.6</v>
      </c>
      <c r="HP50" s="25">
        <v>0</v>
      </c>
      <c r="HQ50" s="12">
        <f t="shared" ref="HQ50" si="622">(HP50/$HL$4)*100</f>
        <v>0</v>
      </c>
      <c r="HR50" s="25">
        <v>0</v>
      </c>
      <c r="HS50" s="12">
        <f t="shared" ref="HS50" si="623">(HR50/$HL$4)*100</f>
        <v>0</v>
      </c>
      <c r="HT50" s="25">
        <v>0</v>
      </c>
      <c r="HU50" s="12">
        <f t="shared" ref="HU50" si="624">(HT50/$HL$4)*100</f>
        <v>0</v>
      </c>
      <c r="HV50" s="25">
        <v>0</v>
      </c>
      <c r="HW50" s="12">
        <f>(HM50/$HL$4)*100</f>
        <v>100</v>
      </c>
      <c r="HX50" s="75">
        <f>((HM50-HV50)/$HL$4)*100</f>
        <v>100</v>
      </c>
      <c r="HY50" s="12">
        <f t="shared" si="610"/>
        <v>0</v>
      </c>
      <c r="HZ50" s="12">
        <f>(IB50/($HL$4*IC50))*100</f>
        <v>13.597883597883598</v>
      </c>
      <c r="IA50" s="25"/>
      <c r="IB50" s="113">
        <v>2056</v>
      </c>
      <c r="IC50" s="25">
        <v>21</v>
      </c>
    </row>
    <row r="51" spans="1:237" ht="13.8" x14ac:dyDescent="0.3">
      <c r="A51" s="25"/>
      <c r="B51" s="77" t="s">
        <v>37</v>
      </c>
      <c r="C51" s="31">
        <f>SUM(C49:C50)</f>
        <v>1476</v>
      </c>
      <c r="D51" s="31">
        <f t="shared" ref="D51:L51" si="625">SUM(D49:D50)</f>
        <v>387</v>
      </c>
      <c r="E51" s="31">
        <f t="shared" si="625"/>
        <v>1089</v>
      </c>
      <c r="F51" s="31">
        <f t="shared" si="625"/>
        <v>756</v>
      </c>
      <c r="G51" s="32">
        <f>(G49*R49+G50*R50)/R51</f>
        <v>50.546701627582145</v>
      </c>
      <c r="H51" s="31">
        <f t="shared" si="625"/>
        <v>0</v>
      </c>
      <c r="I51" s="32">
        <f>(I49*R49+I50*R50)/R51</f>
        <v>0</v>
      </c>
      <c r="J51" s="32">
        <f>SUM(J49:J50)</f>
        <v>0</v>
      </c>
      <c r="K51" s="39">
        <f>(K49*R49+K50*R50)/R51</f>
        <v>0</v>
      </c>
      <c r="L51" s="31">
        <f t="shared" si="625"/>
        <v>0</v>
      </c>
      <c r="M51" s="32">
        <f>(M49*R49+M50*R50)/R51</f>
        <v>99.197671402736788</v>
      </c>
      <c r="N51" s="34">
        <f>(N49*R49+N50*R50)/R51</f>
        <v>99.197671402736788</v>
      </c>
      <c r="O51" s="34">
        <f>(O49*R49+O50*R50)/R51</f>
        <v>39.879900329714857</v>
      </c>
      <c r="P51" s="34">
        <f>(P49*R49+P50*R50)/R51</f>
        <v>26.012531116405714</v>
      </c>
      <c r="Q51" s="85">
        <f>SUM(Q49:Q50)</f>
        <v>7494</v>
      </c>
      <c r="R51" s="32">
        <f>SUM(R49:R50)</f>
        <v>38.722032085561501</v>
      </c>
      <c r="T51" s="25"/>
      <c r="U51" s="64" t="s">
        <v>37</v>
      </c>
      <c r="V51" s="38">
        <f>SUM(V49:V50)</f>
        <v>744</v>
      </c>
      <c r="W51" s="38">
        <f t="shared" ref="W51:Y51" si="626">SUM(W49:W50)</f>
        <v>181.7</v>
      </c>
      <c r="X51" s="38">
        <f>SUM(X49:X50)</f>
        <v>562.29999999999995</v>
      </c>
      <c r="Y51" s="38">
        <f t="shared" si="626"/>
        <v>744</v>
      </c>
      <c r="Z51" s="39">
        <f>(Z49*AK49+Z50*AK50)/AK51</f>
        <v>50</v>
      </c>
      <c r="AA51" s="38">
        <f t="shared" ref="AA51:AE51" si="627">SUM(AA49:AA50)</f>
        <v>0</v>
      </c>
      <c r="AB51" s="39">
        <f>(AB49*AK49+AB50*AK50)/AK51</f>
        <v>0</v>
      </c>
      <c r="AC51" s="39">
        <f>SUM(AC49:AC50)</f>
        <v>0</v>
      </c>
      <c r="AD51" s="39">
        <f>SUM(AD49:AD50)</f>
        <v>0</v>
      </c>
      <c r="AE51" s="38">
        <f t="shared" si="627"/>
        <v>0</v>
      </c>
      <c r="AF51" s="32">
        <f>(AF49*AK49+AF50*AK50)/AK51</f>
        <v>50</v>
      </c>
      <c r="AG51" s="39">
        <f>(AG49*AK49+AG50*AK50)/AK51</f>
        <v>50</v>
      </c>
      <c r="AH51" s="39">
        <f>(AH49*AK49+AH50*AK50)/AK51</f>
        <v>50</v>
      </c>
      <c r="AI51" s="34">
        <f>(AI49*AK49+AI50*AK50)/AK51</f>
        <v>10.954301075268818</v>
      </c>
      <c r="AJ51" s="42">
        <f>SUM(AJ49:AJ50)</f>
        <v>3423</v>
      </c>
      <c r="AK51" s="38">
        <f>SUM(AK49:AK50)</f>
        <v>42</v>
      </c>
      <c r="AM51" s="25"/>
      <c r="AN51" s="64" t="s">
        <v>37</v>
      </c>
      <c r="AO51" s="38">
        <f>SUM(AO49:AO50)</f>
        <v>1440</v>
      </c>
      <c r="AP51" s="38">
        <f t="shared" ref="AP51:AR51" si="628">SUM(AP49:AP50)</f>
        <v>168</v>
      </c>
      <c r="AQ51" s="38">
        <f>SUM(AQ49:AQ50)</f>
        <v>1272</v>
      </c>
      <c r="AR51" s="38">
        <f t="shared" si="628"/>
        <v>0</v>
      </c>
      <c r="AS51" s="39">
        <f>(AS49*BE49+AS50*BE50)/BE51</f>
        <v>0</v>
      </c>
      <c r="AT51" s="38">
        <f t="shared" ref="AT51:AX51" si="629">SUM(AT49:AT50)</f>
        <v>0</v>
      </c>
      <c r="AU51" s="39">
        <f>(AU49*BE49+AU50*BE50)/BE51</f>
        <v>0</v>
      </c>
      <c r="AV51" s="39">
        <f>SUM(AV49:AV50)</f>
        <v>0</v>
      </c>
      <c r="AW51" s="39">
        <f>(AW49*BE49+AW50*BE50)/BE51</f>
        <v>0</v>
      </c>
      <c r="AX51" s="38">
        <f t="shared" si="629"/>
        <v>0</v>
      </c>
      <c r="AY51" s="32">
        <f>(AY49*BE49+AY50*BE50)/BE51</f>
        <v>100</v>
      </c>
      <c r="AZ51" s="39">
        <f>(AZ49*BE49+AZ50*BE50)/BE51</f>
        <v>100</v>
      </c>
      <c r="BA51" s="39">
        <f>(BA49*BE49+BA50*BE50)/BE51</f>
        <v>0</v>
      </c>
      <c r="BB51" s="34">
        <f>(BB49*BE49+BB50*BE50)/BE51</f>
        <v>10.548941798941799</v>
      </c>
      <c r="BC51" s="38"/>
      <c r="BD51" s="42">
        <f>SUM(BD49:BD50)</f>
        <v>3190</v>
      </c>
      <c r="BE51" s="38">
        <f>SUM(BE49:BE50)</f>
        <v>42</v>
      </c>
      <c r="BG51" s="25"/>
      <c r="BH51" s="64" t="s">
        <v>37</v>
      </c>
      <c r="BI51" s="38">
        <f>SUM(BI49:BI50)</f>
        <v>744</v>
      </c>
      <c r="BJ51" s="38">
        <f t="shared" ref="BJ51:BL51" si="630">SUM(BJ49:BJ50)</f>
        <v>143.6</v>
      </c>
      <c r="BK51" s="38">
        <f>SUM(BK49:BK50)</f>
        <v>600.4</v>
      </c>
      <c r="BL51" s="38">
        <f t="shared" si="630"/>
        <v>744</v>
      </c>
      <c r="BM51" s="39">
        <f>(BM49*BY49+BM50*BY50)/BY51</f>
        <v>50</v>
      </c>
      <c r="BN51" s="38">
        <f t="shared" ref="BN51:BR51" si="631">SUM(BN49:BN50)</f>
        <v>0</v>
      </c>
      <c r="BO51" s="39">
        <f>(BO49*BY49+BO50*BY50)/BY51</f>
        <v>0</v>
      </c>
      <c r="BP51" s="39">
        <f>SUM(BP49:BP50)</f>
        <v>0</v>
      </c>
      <c r="BQ51" s="39">
        <f>(BQ49*BY49+BQ50*BY50)/BY51</f>
        <v>0</v>
      </c>
      <c r="BR51" s="38">
        <f t="shared" si="631"/>
        <v>0</v>
      </c>
      <c r="BS51" s="32">
        <f>(BS49*BY49+BS50*BY50)/BY51</f>
        <v>50</v>
      </c>
      <c r="BT51" s="39">
        <f>(BT49*BY49+BT50*BY50)/BY51</f>
        <v>50</v>
      </c>
      <c r="BU51" s="39">
        <f>(BU49*BY49+BU50*BY50)/BY51</f>
        <v>50</v>
      </c>
      <c r="BV51" s="34">
        <f>(BV49*BY49+BV50*BY50)/BY51</f>
        <v>8.7813620071684575</v>
      </c>
      <c r="BW51" s="38"/>
      <c r="BX51" s="42">
        <f>SUM(BX49:BX50)</f>
        <v>2744</v>
      </c>
      <c r="BY51" s="38">
        <f>SUM(BY49:BY50)</f>
        <v>42</v>
      </c>
      <c r="CA51" s="25"/>
      <c r="CB51" s="64" t="s">
        <v>37</v>
      </c>
      <c r="CC51" s="38">
        <f>SUM(CC49:CC50)</f>
        <v>1440</v>
      </c>
      <c r="CD51" s="38">
        <f t="shared" ref="CD51:CF51" si="632">SUM(CD49:CD50)</f>
        <v>35.599999999999994</v>
      </c>
      <c r="CE51" s="38"/>
      <c r="CF51" s="38">
        <f t="shared" si="632"/>
        <v>0</v>
      </c>
      <c r="CG51" s="39">
        <f>(CG49*CS49+CG50*CS50)/CS51</f>
        <v>0</v>
      </c>
      <c r="CH51" s="38">
        <f t="shared" ref="CH51:CL51" si="633">SUM(CH49:CH50)</f>
        <v>0</v>
      </c>
      <c r="CI51" s="39">
        <f>(CI49*CS49+CI50*CS50)/CS51</f>
        <v>0</v>
      </c>
      <c r="CJ51" s="39"/>
      <c r="CK51" s="39"/>
      <c r="CL51" s="38">
        <f t="shared" si="633"/>
        <v>0</v>
      </c>
      <c r="CM51" s="32">
        <f>(CM49*CS49+CM50*CS50)/CS51</f>
        <v>100</v>
      </c>
      <c r="CN51" s="39">
        <f>(CN49*CS49+CN50*CS50)/CS51</f>
        <v>100</v>
      </c>
      <c r="CO51" s="39">
        <f>(CO49*CS49+CO50*CS50)/CS51</f>
        <v>0</v>
      </c>
      <c r="CP51" s="34">
        <f>(CP49*CS49+CP50*CS50)/CS51</f>
        <v>2.212301587301587</v>
      </c>
      <c r="CQ51" s="38"/>
      <c r="CR51" s="38">
        <f>SUM(CR49:CR50)</f>
        <v>669</v>
      </c>
      <c r="CS51" s="38">
        <f>SUM(CS49:CS50)</f>
        <v>42</v>
      </c>
      <c r="CU51" s="25"/>
      <c r="CV51" s="64" t="s">
        <v>37</v>
      </c>
      <c r="CW51" s="38">
        <f>SUM(CW49:CW50)</f>
        <v>1488</v>
      </c>
      <c r="CX51" s="38">
        <f t="shared" ref="CX51:CZ51" si="634">SUM(CX49:CX50)</f>
        <v>68.8</v>
      </c>
      <c r="CY51" s="38"/>
      <c r="CZ51" s="38">
        <f t="shared" si="634"/>
        <v>0</v>
      </c>
      <c r="DA51" s="39">
        <f>(DA49*DM49+DA50*DM50)/DM51</f>
        <v>0</v>
      </c>
      <c r="DB51" s="38">
        <f t="shared" ref="DB51:DF51" si="635">SUM(DB49:DB50)</f>
        <v>0</v>
      </c>
      <c r="DC51" s="39">
        <f>(DC49*DM49+DC50*DM50)/DM51</f>
        <v>0</v>
      </c>
      <c r="DD51" s="39"/>
      <c r="DE51" s="39"/>
      <c r="DF51" s="38">
        <f t="shared" si="635"/>
        <v>0</v>
      </c>
      <c r="DG51" s="32">
        <f>(DG49*DM49+DG50*DM50)/DM51</f>
        <v>100</v>
      </c>
      <c r="DH51" s="39">
        <f>(DH49*DM49+DH50*DM50)/DM51</f>
        <v>100</v>
      </c>
      <c r="DI51" s="39">
        <f>(DI49*DM49+DI50*DM50)/DM51</f>
        <v>0</v>
      </c>
      <c r="DJ51" s="34">
        <f>(DJ49*DM49+DJ50*DM50)/DM51</f>
        <v>3.9970558115719412</v>
      </c>
      <c r="DK51" s="38"/>
      <c r="DL51" s="42">
        <f>SUM(DL49:DL50)</f>
        <v>1249</v>
      </c>
      <c r="DM51" s="38">
        <f>SUM(DM49:DM50)</f>
        <v>42</v>
      </c>
      <c r="DO51" s="25"/>
      <c r="DP51" s="64" t="s">
        <v>37</v>
      </c>
      <c r="DQ51" s="38">
        <f>SUM(DQ49:DQ50)</f>
        <v>1488</v>
      </c>
      <c r="DR51" s="38">
        <f t="shared" ref="DR51:DT51" si="636">SUM(DR49:DR50)</f>
        <v>174.2</v>
      </c>
      <c r="DS51" s="38"/>
      <c r="DT51" s="38">
        <f t="shared" si="636"/>
        <v>0</v>
      </c>
      <c r="DU51" s="39">
        <f>(DU49*EG49+DU50*EG50)/EG51</f>
        <v>0</v>
      </c>
      <c r="DV51" s="38">
        <f t="shared" ref="DV51:DZ51" si="637">SUM(DV49:DV50)</f>
        <v>0</v>
      </c>
      <c r="DW51" s="39">
        <f>(DW49*EG49+DW50*EG50)/EG51</f>
        <v>0</v>
      </c>
      <c r="DX51" s="39"/>
      <c r="DY51" s="39"/>
      <c r="DZ51" s="38">
        <f t="shared" si="637"/>
        <v>0</v>
      </c>
      <c r="EA51" s="32">
        <f>(EA49*EG49+EA50*EG50)/EG51</f>
        <v>100</v>
      </c>
      <c r="EB51" s="39">
        <f>(EB49*EG49+EB50*EG50)/EG51</f>
        <v>100</v>
      </c>
      <c r="EC51" s="39">
        <f>(EC49*EG49+EC50*EG50)/EG51</f>
        <v>0</v>
      </c>
      <c r="ED51" s="34">
        <f>(ED49*EG49+ED50*EG50)/EG51</f>
        <v>10.455069124423963</v>
      </c>
      <c r="EE51" s="38"/>
      <c r="EF51" s="42">
        <f>SUM(EF49:EF50)</f>
        <v>3267</v>
      </c>
      <c r="EG51" s="38">
        <f>SUM(EG49:EG50)</f>
        <v>42</v>
      </c>
      <c r="EI51" s="25"/>
      <c r="EJ51" s="77" t="s">
        <v>37</v>
      </c>
      <c r="EK51" s="38">
        <f>SUM(EK49:EK50)</f>
        <v>1344</v>
      </c>
      <c r="EL51" s="38">
        <f t="shared" ref="EL51:EN51" si="638">SUM(EL49:EL50)</f>
        <v>174</v>
      </c>
      <c r="EM51" s="38"/>
      <c r="EN51" s="38">
        <f t="shared" si="638"/>
        <v>0</v>
      </c>
      <c r="EO51" s="39">
        <f>(EO49*FA49+EO50*FA50)/FA51</f>
        <v>0</v>
      </c>
      <c r="EP51" s="38">
        <f t="shared" ref="EP51:ET51" si="639">SUM(EP49:EP50)</f>
        <v>0</v>
      </c>
      <c r="EQ51" s="39">
        <f>(EQ49*FA49+EQ50*FA50)/FA51</f>
        <v>0</v>
      </c>
      <c r="ER51" s="39"/>
      <c r="ES51" s="39"/>
      <c r="ET51" s="38">
        <f t="shared" si="639"/>
        <v>0</v>
      </c>
      <c r="EU51" s="32">
        <f>(EU49*FA49+EU50*FA50)/FA51</f>
        <v>90.322580645161281</v>
      </c>
      <c r="EV51" s="39">
        <f>(EV49*FA49+EV50*FA50)/FA51</f>
        <v>100</v>
      </c>
      <c r="EW51" s="39">
        <f>(EW49*FA49+EW50*FA50)/FA51</f>
        <v>0</v>
      </c>
      <c r="EX51" s="34">
        <f>(EX49*FA49+EX50*FA50)/FA51</f>
        <v>11.376842403628117</v>
      </c>
      <c r="EY51" s="38"/>
      <c r="EZ51" s="42">
        <f>SUM(EZ49:EZ50)</f>
        <v>3211</v>
      </c>
      <c r="FA51" s="38">
        <f>SUM(FA49:FA50)</f>
        <v>42</v>
      </c>
      <c r="FC51" s="25"/>
      <c r="FD51" s="64" t="s">
        <v>37</v>
      </c>
      <c r="FE51" s="38">
        <f>SUM(FE49:FE50)</f>
        <v>1488</v>
      </c>
      <c r="FF51" s="38">
        <f t="shared" ref="FF51:FH51" si="640">SUM(FF49:FF50)</f>
        <v>346.9</v>
      </c>
      <c r="FG51" s="38"/>
      <c r="FH51" s="38">
        <f t="shared" si="640"/>
        <v>0</v>
      </c>
      <c r="FI51" s="39">
        <f>(FI49*FU49+FI50*FU50)/FU51</f>
        <v>0</v>
      </c>
      <c r="FJ51" s="38">
        <f t="shared" ref="FJ51:FN51" si="641">SUM(FJ49:FJ50)</f>
        <v>0</v>
      </c>
      <c r="FK51" s="39">
        <f>(FK49*FU49+FK50*FU50)/FU51</f>
        <v>0</v>
      </c>
      <c r="FL51" s="39"/>
      <c r="FM51" s="39"/>
      <c r="FN51" s="38">
        <f t="shared" si="641"/>
        <v>0</v>
      </c>
      <c r="FO51" s="32">
        <f>(FO49*FU49+FO50*FU50)/FU51</f>
        <v>100</v>
      </c>
      <c r="FP51" s="39">
        <f>(FP49*FU49+FP50*FU50)/FU51</f>
        <v>100</v>
      </c>
      <c r="FQ51" s="39">
        <f>(FQ49*FU49+FQ50*FU50)/FU51</f>
        <v>0</v>
      </c>
      <c r="FR51" s="34">
        <f>(FR49*FU49+FR50*FU50)/FU51</f>
        <v>20.599718381976448</v>
      </c>
      <c r="FS51" s="38"/>
      <c r="FT51" s="41">
        <f>SUM(FT49:FT50)</f>
        <v>6437</v>
      </c>
      <c r="FU51" s="38">
        <f>SUM(FU49:FU50)</f>
        <v>42</v>
      </c>
      <c r="FW51" s="25"/>
      <c r="FX51" s="77" t="s">
        <v>37</v>
      </c>
      <c r="FY51" s="38">
        <f>SUM(FY49:FY50)</f>
        <v>1440</v>
      </c>
      <c r="FZ51" s="38">
        <f t="shared" ref="FZ51:GB51" si="642">SUM(FZ49:FZ50)</f>
        <v>427.1</v>
      </c>
      <c r="GA51" s="38"/>
      <c r="GB51" s="38">
        <f t="shared" si="642"/>
        <v>0</v>
      </c>
      <c r="GC51" s="39">
        <f>(GC49*GO49+GC50*GO50)/GO51</f>
        <v>0</v>
      </c>
      <c r="GD51" s="38">
        <f t="shared" ref="GD51:GH51" si="643">SUM(GD49:GD50)</f>
        <v>0</v>
      </c>
      <c r="GE51" s="39">
        <f>(GE49*GO49+GE50*GO50)/GO51</f>
        <v>0</v>
      </c>
      <c r="GF51" s="39"/>
      <c r="GG51" s="39"/>
      <c r="GH51" s="38">
        <f t="shared" si="643"/>
        <v>0</v>
      </c>
      <c r="GI51" s="32">
        <f>(GI49*GO49+GI50*GO50)/GO51</f>
        <v>96.774193548387103</v>
      </c>
      <c r="GJ51" s="39">
        <f>(GJ49*GO49+GJ50*GO50)/GO51</f>
        <v>100</v>
      </c>
      <c r="GK51" s="39">
        <f>(GK49*GO49+GK50*GO50)/GO51</f>
        <v>0</v>
      </c>
      <c r="GL51" s="34">
        <f>(GL49*GO49+GL50*GO50)/GO51</f>
        <v>32.298657407407404</v>
      </c>
      <c r="GM51" s="38"/>
      <c r="GN51" s="86">
        <f>SUM(GN49:GN50)</f>
        <v>9767.1139999999996</v>
      </c>
      <c r="GO51" s="38">
        <f>SUM(GO49:GO50)</f>
        <v>42</v>
      </c>
      <c r="GQ51" s="25"/>
      <c r="GR51" s="64" t="s">
        <v>37</v>
      </c>
      <c r="GS51" s="38">
        <f>SUM(GS49:GS50)</f>
        <v>1488</v>
      </c>
      <c r="GT51" s="38">
        <f t="shared" ref="GT51:GV51" si="644">SUM(GT49:GT50)</f>
        <v>176.89999999999998</v>
      </c>
      <c r="GU51" s="38"/>
      <c r="GV51" s="38">
        <f t="shared" si="644"/>
        <v>0</v>
      </c>
      <c r="GW51" s="39">
        <f>(GW49*HI49+GW50*HI50)/HI51</f>
        <v>0</v>
      </c>
      <c r="GX51" s="38">
        <f t="shared" ref="GX51:HB51" si="645">SUM(GX49:GX50)</f>
        <v>0</v>
      </c>
      <c r="GY51" s="39">
        <f>(GY49*HI49+GY50*HI50)/HI51</f>
        <v>0</v>
      </c>
      <c r="GZ51" s="39"/>
      <c r="HA51" s="39"/>
      <c r="HB51" s="38">
        <f t="shared" si="645"/>
        <v>0</v>
      </c>
      <c r="HC51" s="32">
        <f>(HC49*HI49+HC50*HI50)/HI51</f>
        <v>100</v>
      </c>
      <c r="HD51" s="39">
        <f>(HD49*HI49+HD50*HI50)/HI51</f>
        <v>100</v>
      </c>
      <c r="HE51" s="39">
        <f>(HE49*HI49+HE50*HI50)/HI51</f>
        <v>0</v>
      </c>
      <c r="HF51" s="34">
        <f>(HF49*HI49+HF50*HI50)/HI51</f>
        <v>10.151049667178698</v>
      </c>
      <c r="HG51" s="38"/>
      <c r="HH51" s="42">
        <f>SUM(HH49:HH50)</f>
        <v>3172</v>
      </c>
      <c r="HI51" s="38">
        <f>SUM(HI49:HI50)</f>
        <v>42</v>
      </c>
      <c r="HK51" s="25"/>
      <c r="HL51" s="64" t="s">
        <v>37</v>
      </c>
      <c r="HM51" s="68">
        <f>SUM(HM49:HM50)</f>
        <v>1440</v>
      </c>
      <c r="HN51" s="68">
        <f t="shared" ref="HN51" si="646">SUM(HN49:HN50)</f>
        <v>300</v>
      </c>
      <c r="HO51" s="68">
        <f>SUM(HO49:HO50)</f>
        <v>1140</v>
      </c>
      <c r="HP51" s="68">
        <f t="shared" ref="HP51" si="647">SUM(HP49:HP50)</f>
        <v>0</v>
      </c>
      <c r="HQ51" s="32">
        <f>(HQ49*IC49+HQ50*IC50)/IC51</f>
        <v>0</v>
      </c>
      <c r="HR51" s="38">
        <f>SUM(HR49:HR50)</f>
        <v>0</v>
      </c>
      <c r="HS51" s="32">
        <f>(HS49*IC49+HS50*IC50)/IC51</f>
        <v>0</v>
      </c>
      <c r="HT51" s="38">
        <f>SUM(HT49:HT50)</f>
        <v>0</v>
      </c>
      <c r="HU51" s="32">
        <f>(HU49*IC49+HU50*IC50)/IC51</f>
        <v>0</v>
      </c>
      <c r="HV51" s="38">
        <f>SUM(HV49:HV50)</f>
        <v>0</v>
      </c>
      <c r="HW51" s="39">
        <f>(HW49*IC49+HW50*IC50)/IC51</f>
        <v>100</v>
      </c>
      <c r="HX51" s="65">
        <f>(HX49*IC49+HX50*IC50)/IC51</f>
        <v>100</v>
      </c>
      <c r="HY51" s="65">
        <f>(HY49*IC49+HY50*IC50)/IC51</f>
        <v>0</v>
      </c>
      <c r="HZ51" s="65">
        <f>(HZ49*IC49+HZ50*IC50)/IC51</f>
        <v>17.61904761904762</v>
      </c>
      <c r="IA51" s="38"/>
      <c r="IB51" s="114">
        <f>SUM(IB49:IB50)</f>
        <v>5328</v>
      </c>
      <c r="IC51" s="38">
        <f>SUM(IC49:IC50)</f>
        <v>42</v>
      </c>
    </row>
    <row r="52" spans="1:237" ht="13.8" x14ac:dyDescent="0.25">
      <c r="A52" s="16" t="s">
        <v>58</v>
      </c>
      <c r="B52" s="78" t="s">
        <v>59</v>
      </c>
      <c r="C52" s="13">
        <f>[1]DISP_JUL!$C$289</f>
        <v>0</v>
      </c>
      <c r="D52" s="13">
        <f>[1]DISP_JUL!$D$289</f>
        <v>0</v>
      </c>
      <c r="E52" s="13">
        <f>[1]DISP_JUL!$E$289</f>
        <v>0</v>
      </c>
      <c r="F52" s="13">
        <f>[1]DISP_JUL!$F$289</f>
        <v>0</v>
      </c>
      <c r="G52" s="13">
        <f t="shared" si="278"/>
        <v>0</v>
      </c>
      <c r="H52" s="13">
        <f>[1]DISP_JUL!$G$289</f>
        <v>0</v>
      </c>
      <c r="I52" s="13">
        <f t="shared" si="279"/>
        <v>0</v>
      </c>
      <c r="J52" s="13">
        <f>[1]DISP_JUL!$H$289</f>
        <v>0</v>
      </c>
      <c r="K52" s="13">
        <f t="shared" ref="K52:K54" si="648">(J52/$B$4)*100</f>
        <v>0</v>
      </c>
      <c r="M52" s="13">
        <f>(C52/$B$4)*100</f>
        <v>0</v>
      </c>
      <c r="N52" s="15">
        <f t="shared" si="428"/>
        <v>0</v>
      </c>
      <c r="O52" s="15">
        <f t="shared" si="429"/>
        <v>0</v>
      </c>
      <c r="P52" s="13" t="e">
        <f>(Q52/($B$4*R52))*100</f>
        <v>#VALUE!</v>
      </c>
      <c r="Q52" s="95">
        <f>[1]DISP_JUL!$M$289</f>
        <v>0</v>
      </c>
      <c r="R52" s="95" t="str">
        <f>[1]DISP_JUL!$O$289</f>
        <v>Carga</v>
      </c>
      <c r="T52" s="16" t="s">
        <v>58</v>
      </c>
      <c r="U52" s="78" t="s">
        <v>59</v>
      </c>
      <c r="V52" s="87">
        <v>744</v>
      </c>
      <c r="W52" s="87">
        <v>226.1</v>
      </c>
      <c r="X52" s="87">
        <v>517.9</v>
      </c>
      <c r="Y52" s="15">
        <v>0</v>
      </c>
      <c r="Z52" s="13">
        <f t="shared" ref="Z52:AB62" si="649">(Y52/$U$4)*100</f>
        <v>0</v>
      </c>
      <c r="AA52" s="15">
        <v>0</v>
      </c>
      <c r="AB52" s="13">
        <f t="shared" si="649"/>
        <v>0</v>
      </c>
      <c r="AC52" s="13">
        <v>0</v>
      </c>
      <c r="AD52" s="13">
        <f t="shared" ref="AD52:AD54" si="650">(AC52/$U$4)*100</f>
        <v>0</v>
      </c>
      <c r="AE52" s="15">
        <v>0</v>
      </c>
      <c r="AF52" s="13">
        <f>(V52/$U$4)*100</f>
        <v>100</v>
      </c>
      <c r="AG52" s="13">
        <f t="shared" ref="AG52:AG57" si="651">((V52-AE52)/$U$4)*100</f>
        <v>100</v>
      </c>
      <c r="AH52" s="45">
        <f>IF((AND(W52=0,Y52=0)),0,(Y52+AE52)/(W52+Y52)*100)</f>
        <v>0</v>
      </c>
      <c r="AI52" s="13">
        <f>(AJ52/($U$4*AK52))*100</f>
        <v>29.61469534050179</v>
      </c>
      <c r="AJ52" s="46">
        <v>5949</v>
      </c>
      <c r="AK52" s="15">
        <v>27</v>
      </c>
      <c r="AM52" s="16" t="s">
        <v>58</v>
      </c>
      <c r="AN52" s="78" t="s">
        <v>59</v>
      </c>
      <c r="AO52" s="15">
        <v>720</v>
      </c>
      <c r="AP52" s="15">
        <v>192.3</v>
      </c>
      <c r="AQ52" s="15">
        <v>527.70000000000005</v>
      </c>
      <c r="AR52" s="15">
        <v>0</v>
      </c>
      <c r="AS52" s="13">
        <f t="shared" ref="AS52:AS62" si="652">(AR52/$AN$4)*100</f>
        <v>0</v>
      </c>
      <c r="AT52" s="15">
        <v>0</v>
      </c>
      <c r="AU52" s="13">
        <f t="shared" ref="AU52:AU54" si="653">(AT52/$AN$4)*100</f>
        <v>0</v>
      </c>
      <c r="AV52" s="13">
        <v>0</v>
      </c>
      <c r="AW52" s="13">
        <f>(AV52/$AN$4)*100</f>
        <v>0</v>
      </c>
      <c r="AX52" s="15">
        <v>0</v>
      </c>
      <c r="AY52" s="13">
        <f>(AO52/$AN$4)*100</f>
        <v>100</v>
      </c>
      <c r="AZ52" s="13">
        <f t="shared" si="376"/>
        <v>100</v>
      </c>
      <c r="BA52" s="36">
        <f t="shared" si="377"/>
        <v>0</v>
      </c>
      <c r="BB52" s="13">
        <f t="shared" ref="BB52:BB54" si="654">(BD52/($AN$4*BE52))*100</f>
        <v>25.720164609053498</v>
      </c>
      <c r="BD52" s="46">
        <v>5000</v>
      </c>
      <c r="BE52" s="15">
        <v>27</v>
      </c>
      <c r="BG52" s="16" t="s">
        <v>58</v>
      </c>
      <c r="BH52" s="78" t="s">
        <v>59</v>
      </c>
      <c r="BI52" s="44">
        <v>744</v>
      </c>
      <c r="BJ52" s="44">
        <v>188.1</v>
      </c>
      <c r="BK52" s="44">
        <v>555.9</v>
      </c>
      <c r="BL52" s="15">
        <v>0</v>
      </c>
      <c r="BM52" s="13">
        <f t="shared" ref="BM52:BO62" si="655">(BL52/$BH$4)*100</f>
        <v>0</v>
      </c>
      <c r="BN52" s="15">
        <v>0</v>
      </c>
      <c r="BO52" s="13">
        <f t="shared" si="655"/>
        <v>0</v>
      </c>
      <c r="BP52" s="13">
        <v>0</v>
      </c>
      <c r="BQ52" s="13">
        <f>(BP52/$BH$4)*100</f>
        <v>0</v>
      </c>
      <c r="BR52" s="15">
        <v>0</v>
      </c>
      <c r="BS52" s="13">
        <f t="shared" ref="BS52:BS54" si="656">(BI52/$BH$4)*100</f>
        <v>100</v>
      </c>
      <c r="BT52" s="13">
        <f>((BI52-BR52)/$BH$4)*100</f>
        <v>100</v>
      </c>
      <c r="BU52" s="45">
        <f>IF((AND(BJ52=0,BL52=0)),0,(BL52+BR52)/(BJ52+BL52)*100)</f>
        <v>0</v>
      </c>
      <c r="BV52" s="13">
        <f t="shared" ref="BV52:BV54" si="657">(BX52/($BH$4*BY52))*100</f>
        <v>22.466148944643567</v>
      </c>
      <c r="BX52" s="46">
        <v>4513</v>
      </c>
      <c r="BY52" s="15">
        <v>27</v>
      </c>
      <c r="CA52" s="16" t="s">
        <v>58</v>
      </c>
      <c r="CB52" s="78" t="s">
        <v>59</v>
      </c>
      <c r="CC52" s="87">
        <v>720</v>
      </c>
      <c r="CD52" s="87">
        <v>67</v>
      </c>
      <c r="CE52" s="87"/>
      <c r="CF52" s="87">
        <v>0</v>
      </c>
      <c r="CG52" s="13">
        <f t="shared" ref="CG52:CI62" si="658">(CF52/$CB$4)*100</f>
        <v>0</v>
      </c>
      <c r="CH52" s="15">
        <v>0</v>
      </c>
      <c r="CI52" s="13">
        <f t="shared" si="658"/>
        <v>0</v>
      </c>
      <c r="CJ52" s="13"/>
      <c r="CK52" s="13"/>
      <c r="CL52" s="15">
        <v>0</v>
      </c>
      <c r="CM52" s="13">
        <f>(CC52/$CB$4)*100</f>
        <v>100</v>
      </c>
      <c r="CN52" s="13">
        <f t="shared" ref="CN52:CN62" si="659">((CC52-CL52)/$CB$4)*100</f>
        <v>100</v>
      </c>
      <c r="CO52" s="45">
        <f>IF((AND(CD52=0,CF52=0)),0,(CF52+CL52)/(CD52+CF52)*100)</f>
        <v>0</v>
      </c>
      <c r="CP52" s="13">
        <f t="shared" ref="CP52:CP54" si="660">(CR52/($CB$4*CS52))*100</f>
        <v>8.4927983539094658</v>
      </c>
      <c r="CR52" s="88">
        <v>1651</v>
      </c>
      <c r="CS52" s="15">
        <v>27</v>
      </c>
      <c r="CU52" s="16" t="s">
        <v>58</v>
      </c>
      <c r="CV52" s="78" t="s">
        <v>59</v>
      </c>
      <c r="CW52" s="15">
        <v>744</v>
      </c>
      <c r="CX52" s="15">
        <v>100.28</v>
      </c>
      <c r="CZ52" s="15">
        <v>0</v>
      </c>
      <c r="DA52" s="13">
        <f t="shared" si="335"/>
        <v>0</v>
      </c>
      <c r="DB52" s="15">
        <v>0</v>
      </c>
      <c r="DC52" s="13">
        <f t="shared" si="336"/>
        <v>0</v>
      </c>
      <c r="DD52" s="13"/>
      <c r="DE52" s="13"/>
      <c r="DF52" s="15">
        <v>0</v>
      </c>
      <c r="DG52" s="13">
        <f>(CW52/$U$4)*100</f>
        <v>100</v>
      </c>
      <c r="DH52" s="13">
        <f t="shared" si="384"/>
        <v>100</v>
      </c>
      <c r="DI52" s="45">
        <f t="shared" si="385"/>
        <v>0</v>
      </c>
      <c r="DJ52" s="13">
        <f t="shared" ref="DJ52:DJ54" si="661">(DL52/($CV$4*DM52))*100</f>
        <v>12.564715252887297</v>
      </c>
      <c r="DL52" s="79">
        <v>2524</v>
      </c>
      <c r="DM52" s="15">
        <v>27</v>
      </c>
      <c r="DO52" s="16" t="s">
        <v>58</v>
      </c>
      <c r="DP52" s="78" t="s">
        <v>59</v>
      </c>
      <c r="DQ52" s="15">
        <v>378</v>
      </c>
      <c r="DR52" s="15">
        <v>33.5</v>
      </c>
      <c r="DT52" s="15">
        <v>366</v>
      </c>
      <c r="DU52" s="13">
        <f t="shared" si="339"/>
        <v>49.193548387096776</v>
      </c>
      <c r="DV52" s="15">
        <v>0</v>
      </c>
      <c r="DW52" s="13">
        <f t="shared" si="340"/>
        <v>0</v>
      </c>
      <c r="DX52" s="13"/>
      <c r="DY52" s="13"/>
      <c r="DZ52" s="15">
        <v>0</v>
      </c>
      <c r="EA52" s="13">
        <f>(DQ52/$U$4)*100</f>
        <v>50.806451612903224</v>
      </c>
      <c r="EB52" s="13">
        <f t="shared" si="387"/>
        <v>50.806451612903224</v>
      </c>
      <c r="EC52" s="45">
        <f t="shared" si="388"/>
        <v>91.614518147684606</v>
      </c>
      <c r="ED52" s="13">
        <f>(EF52/($DP$4*EG52))*100</f>
        <v>4.3707686180804455</v>
      </c>
      <c r="EF52" s="15">
        <v>878</v>
      </c>
      <c r="EG52" s="15">
        <v>27</v>
      </c>
      <c r="EI52" s="16" t="s">
        <v>58</v>
      </c>
      <c r="EJ52" s="78" t="s">
        <v>59</v>
      </c>
      <c r="EK52" s="15">
        <v>624</v>
      </c>
      <c r="EL52" s="15">
        <v>84.6</v>
      </c>
      <c r="EN52" s="15">
        <v>48</v>
      </c>
      <c r="EO52" s="13">
        <f t="shared" si="343"/>
        <v>7.1428571428571423</v>
      </c>
      <c r="EP52" s="15">
        <v>0</v>
      </c>
      <c r="EQ52" s="13">
        <f t="shared" si="344"/>
        <v>0</v>
      </c>
      <c r="ER52" s="13"/>
      <c r="ES52" s="13"/>
      <c r="ET52" s="15">
        <v>0</v>
      </c>
      <c r="EU52" s="13">
        <f>(EK52/$U$4)*100</f>
        <v>83.870967741935488</v>
      </c>
      <c r="EV52" s="13">
        <f t="shared" si="389"/>
        <v>92.857142857142861</v>
      </c>
      <c r="EW52" s="45">
        <f t="shared" si="390"/>
        <v>36.199095022624434</v>
      </c>
      <c r="EX52" s="13">
        <f t="shared" ref="EX52:EX54" si="662">(EZ52/($EJ$4*FA52))*100</f>
        <v>12.422839506172838</v>
      </c>
      <c r="EZ52" s="46">
        <v>2254</v>
      </c>
      <c r="FA52" s="15">
        <v>27</v>
      </c>
      <c r="FC52" s="16" t="s">
        <v>58</v>
      </c>
      <c r="FD52" s="78" t="s">
        <v>59</v>
      </c>
      <c r="FE52" s="15">
        <v>744</v>
      </c>
      <c r="FF52" s="15">
        <v>309.89999999999998</v>
      </c>
      <c r="FH52" s="15">
        <v>0</v>
      </c>
      <c r="FI52" s="13">
        <f t="shared" si="359"/>
        <v>0</v>
      </c>
      <c r="FJ52" s="15">
        <v>0</v>
      </c>
      <c r="FK52" s="13">
        <f t="shared" si="360"/>
        <v>0</v>
      </c>
      <c r="FL52" s="13"/>
      <c r="FM52" s="13"/>
      <c r="FN52" s="15">
        <v>0</v>
      </c>
      <c r="FO52" s="13">
        <f>(FE52/$U$4)*100</f>
        <v>100</v>
      </c>
      <c r="FP52" s="13">
        <f t="shared" si="392"/>
        <v>100</v>
      </c>
      <c r="FQ52" s="45">
        <f t="shared" si="393"/>
        <v>0</v>
      </c>
      <c r="FR52" s="13">
        <f>(FT52/($FD$4*FU52))*100</f>
        <v>42.612504978096375</v>
      </c>
      <c r="FT52" s="46">
        <v>8560</v>
      </c>
      <c r="FU52" s="15">
        <v>27</v>
      </c>
      <c r="FW52" s="16" t="s">
        <v>58</v>
      </c>
      <c r="FX52" s="78" t="s">
        <v>59</v>
      </c>
      <c r="FY52" s="15">
        <v>696</v>
      </c>
      <c r="FZ52" s="15">
        <v>569.4</v>
      </c>
      <c r="GB52" s="15">
        <v>24</v>
      </c>
      <c r="GC52" s="13">
        <f t="shared" ref="GC52:GC54" si="663">(GB52/$FX$4)*100</f>
        <v>3.3333333333333335</v>
      </c>
      <c r="GD52" s="15">
        <v>0</v>
      </c>
      <c r="GE52" s="13">
        <f t="shared" ref="GE52:GE54" si="664">(GD52/$FX$4)*100</f>
        <v>0</v>
      </c>
      <c r="GF52" s="13"/>
      <c r="GG52" s="13"/>
      <c r="GH52" s="15">
        <v>0</v>
      </c>
      <c r="GI52" s="13">
        <f>(FY52/$U$4)*100</f>
        <v>93.548387096774192</v>
      </c>
      <c r="GJ52" s="13">
        <f t="shared" ref="GJ52:GJ54" si="665">((FY52-GH52)/$FX$4)*100</f>
        <v>96.666666666666671</v>
      </c>
      <c r="GK52" s="45">
        <f>IF((AND(FZ52=0,GB52=0)),0,(GB52+GH52)/(FZ52+GB52)*100)</f>
        <v>4.0444893832153692</v>
      </c>
      <c r="GL52" s="13">
        <f>(GN52/($FX$4*GO52))*100</f>
        <v>82.330246913580254</v>
      </c>
      <c r="GN52" s="89">
        <v>16005</v>
      </c>
      <c r="GO52" s="15">
        <v>27</v>
      </c>
      <c r="GQ52" s="16" t="s">
        <v>58</v>
      </c>
      <c r="GR52" s="78" t="s">
        <v>59</v>
      </c>
      <c r="GS52" s="15">
        <v>576</v>
      </c>
      <c r="GT52" s="15">
        <v>185</v>
      </c>
      <c r="GV52" s="15">
        <v>168</v>
      </c>
      <c r="GW52" s="13">
        <f t="shared" si="448"/>
        <v>22.58064516129032</v>
      </c>
      <c r="GX52" s="15">
        <v>0</v>
      </c>
      <c r="GY52" s="15">
        <f t="shared" si="449"/>
        <v>0</v>
      </c>
      <c r="HB52" s="15">
        <v>0</v>
      </c>
      <c r="HC52" s="13">
        <f>(GS52/$GR$4)*100</f>
        <v>77.41935483870968</v>
      </c>
      <c r="HD52" s="13">
        <f t="shared" si="317"/>
        <v>77.41935483870968</v>
      </c>
      <c r="HE52" s="13">
        <f t="shared" si="318"/>
        <v>47.59206798866856</v>
      </c>
      <c r="HF52" s="13">
        <f t="shared" ref="HF52:HF54" si="666">(HH52/($GR$4*HI52))*100</f>
        <v>24.636598964555954</v>
      </c>
      <c r="HH52" s="46">
        <v>4949</v>
      </c>
      <c r="HI52" s="15">
        <v>27</v>
      </c>
      <c r="HK52" s="16" t="s">
        <v>58</v>
      </c>
      <c r="HL52" s="78" t="s">
        <v>59</v>
      </c>
      <c r="HM52" s="15">
        <v>720</v>
      </c>
      <c r="HN52" s="15">
        <v>146.19999999999999</v>
      </c>
      <c r="HO52" s="15">
        <v>573.79999999999995</v>
      </c>
      <c r="HP52" s="15">
        <v>0</v>
      </c>
      <c r="HQ52" s="13">
        <f>(HP52/$HL$4)*100</f>
        <v>0</v>
      </c>
      <c r="HR52" s="15">
        <v>0</v>
      </c>
      <c r="HS52" s="13">
        <f>(HR52/$HL$4)*100</f>
        <v>0</v>
      </c>
      <c r="HT52" s="15">
        <v>0</v>
      </c>
      <c r="HU52" s="13">
        <f>(HT52/$HL$4)*100</f>
        <v>0</v>
      </c>
      <c r="HV52" s="15">
        <v>0</v>
      </c>
      <c r="HW52" s="13">
        <f>(HM52/$HL$4)*100</f>
        <v>100</v>
      </c>
      <c r="HX52" s="48">
        <f>((HM52-HV52)/$HL$4)*100</f>
        <v>100</v>
      </c>
      <c r="HY52" s="48">
        <f t="shared" ref="HY52:HY54" si="667">IF((AND(HN52=0,HP52=0)),0,(HP52+HV52)/(HN52+HP52)*100)</f>
        <v>0</v>
      </c>
      <c r="HZ52" s="13">
        <f>(IB52/($HL$4*IC52))*100</f>
        <v>19.763374485596707</v>
      </c>
      <c r="IB52" s="95">
        <v>3842</v>
      </c>
      <c r="IC52" s="15">
        <v>27</v>
      </c>
    </row>
    <row r="53" spans="1:237" ht="13.8" x14ac:dyDescent="0.25">
      <c r="A53" s="16" t="s">
        <v>60</v>
      </c>
      <c r="B53" s="78" t="s">
        <v>61</v>
      </c>
      <c r="C53" s="13" t="str">
        <f>[1]DISP_JUL!$C$290</f>
        <v>AH</v>
      </c>
      <c r="D53" s="13" t="str">
        <f>[1]DISP_JUL!$D$290</f>
        <v>SH</v>
      </c>
      <c r="E53" s="13" t="str">
        <f>[1]DISP_JUL!$E$290</f>
        <v>RSH</v>
      </c>
      <c r="F53" s="13" t="str">
        <f>[1]DISP_JUL!$F$290</f>
        <v>FOH</v>
      </c>
      <c r="G53" s="13" t="e">
        <f t="shared" si="278"/>
        <v>#VALUE!</v>
      </c>
      <c r="H53" s="13" t="str">
        <f>[1]DISP_JUL!$G$290</f>
        <v>POH</v>
      </c>
      <c r="I53" s="13" t="e">
        <f t="shared" si="279"/>
        <v>#VALUE!</v>
      </c>
      <c r="J53" s="13" t="str">
        <f>[1]DISP_JUL!$H$290</f>
        <v>MOH</v>
      </c>
      <c r="K53" s="13" t="e">
        <f t="shared" si="648"/>
        <v>#VALUE!</v>
      </c>
      <c r="M53" s="13" t="e">
        <f t="shared" ref="M53" si="668">(C53/$B$4)*100</f>
        <v>#VALUE!</v>
      </c>
      <c r="N53" s="15" t="e">
        <f t="shared" si="428"/>
        <v>#VALUE!</v>
      </c>
      <c r="O53" s="15" t="e">
        <f t="shared" si="429"/>
        <v>#VALUE!</v>
      </c>
      <c r="P53" s="13" t="e">
        <f t="shared" ref="P53:P54" si="669">(Q53/($B$4*R53))*100</f>
        <v>#VALUE!</v>
      </c>
      <c r="Q53" s="95" t="str">
        <f>[1]DISP_JUL!$M$290</f>
        <v>LOAD</v>
      </c>
      <c r="R53" s="95" t="str">
        <f>[1]DISP_JUL!$O$290</f>
        <v>Prom.</v>
      </c>
      <c r="T53" s="16" t="s">
        <v>60</v>
      </c>
      <c r="U53" s="78" t="s">
        <v>61</v>
      </c>
      <c r="V53" s="87">
        <v>744</v>
      </c>
      <c r="W53" s="87">
        <v>234.2</v>
      </c>
      <c r="X53" s="87">
        <v>509.8</v>
      </c>
      <c r="Y53" s="15">
        <v>0</v>
      </c>
      <c r="Z53" s="13">
        <f t="shared" si="649"/>
        <v>0</v>
      </c>
      <c r="AA53" s="15">
        <v>0</v>
      </c>
      <c r="AB53" s="13">
        <f t="shared" si="649"/>
        <v>0</v>
      </c>
      <c r="AC53" s="13">
        <v>0</v>
      </c>
      <c r="AD53" s="13">
        <f t="shared" si="650"/>
        <v>0</v>
      </c>
      <c r="AE53" s="15">
        <v>0</v>
      </c>
      <c r="AF53" s="13">
        <f>(V53/$U$4)*100</f>
        <v>100</v>
      </c>
      <c r="AG53" s="13">
        <f t="shared" si="651"/>
        <v>100</v>
      </c>
      <c r="AH53" s="45">
        <f>IF((AND(W53=0,Y53=0)),0,(Y53+AE53)/(W53+Y53)*100)</f>
        <v>0</v>
      </c>
      <c r="AI53" s="13">
        <f t="shared" ref="AI53" si="670">(AJ53/($U$4*AK53))*100</f>
        <v>28.952608522500995</v>
      </c>
      <c r="AJ53" s="46">
        <v>5816</v>
      </c>
      <c r="AK53" s="15">
        <v>27</v>
      </c>
      <c r="AM53" s="16" t="s">
        <v>60</v>
      </c>
      <c r="AN53" s="78" t="s">
        <v>61</v>
      </c>
      <c r="AO53" s="15">
        <v>720</v>
      </c>
      <c r="AP53" s="15">
        <v>189.6</v>
      </c>
      <c r="AQ53" s="15">
        <v>530.4</v>
      </c>
      <c r="AR53" s="15">
        <v>0</v>
      </c>
      <c r="AS53" s="13">
        <f t="shared" si="652"/>
        <v>0</v>
      </c>
      <c r="AT53" s="15">
        <v>0</v>
      </c>
      <c r="AU53" s="13">
        <f t="shared" si="653"/>
        <v>0</v>
      </c>
      <c r="AV53" s="13">
        <v>0</v>
      </c>
      <c r="AW53" s="13">
        <f>(AV53/$AN$4)*100</f>
        <v>0</v>
      </c>
      <c r="AX53" s="15">
        <v>0</v>
      </c>
      <c r="AY53" s="13">
        <f t="shared" ref="AY53" si="671">(AO53/$AN$4)*100</f>
        <v>100</v>
      </c>
      <c r="AZ53" s="13">
        <f t="shared" si="376"/>
        <v>100</v>
      </c>
      <c r="BA53" s="36">
        <f t="shared" si="377"/>
        <v>0</v>
      </c>
      <c r="BB53" s="13">
        <f t="shared" si="654"/>
        <v>24.994855967078188</v>
      </c>
      <c r="BD53" s="46">
        <v>4859</v>
      </c>
      <c r="BE53" s="15">
        <v>27</v>
      </c>
      <c r="BG53" s="16" t="s">
        <v>60</v>
      </c>
      <c r="BH53" s="78" t="s">
        <v>61</v>
      </c>
      <c r="BI53" s="44">
        <v>624</v>
      </c>
      <c r="BJ53" s="44">
        <v>174.3</v>
      </c>
      <c r="BK53" s="44">
        <v>450</v>
      </c>
      <c r="BL53" s="15">
        <v>120</v>
      </c>
      <c r="BM53" s="13">
        <f t="shared" si="655"/>
        <v>16.129032258064516</v>
      </c>
      <c r="BN53" s="15">
        <v>0</v>
      </c>
      <c r="BO53" s="13">
        <f t="shared" si="655"/>
        <v>0</v>
      </c>
      <c r="BP53" s="13">
        <v>0</v>
      </c>
      <c r="BQ53" s="13">
        <f>(BP53/$BH$4)*100</f>
        <v>0</v>
      </c>
      <c r="BR53" s="15">
        <v>0</v>
      </c>
      <c r="BS53" s="13">
        <f t="shared" si="656"/>
        <v>83.870967741935488</v>
      </c>
      <c r="BT53" s="13">
        <f>((BI53-BR53)/$BH$4)*100</f>
        <v>83.870967741935488</v>
      </c>
      <c r="BU53" s="45">
        <f>IF((AND(BJ53=0,BL53=0)),0,(BL53+BR53)/(BJ53+BL53)*100)</f>
        <v>40.774719673802238</v>
      </c>
      <c r="BV53" s="13">
        <f t="shared" si="657"/>
        <v>22.62046993229789</v>
      </c>
      <c r="BX53" s="46">
        <v>4544</v>
      </c>
      <c r="BY53" s="15">
        <v>27</v>
      </c>
      <c r="CA53" s="16" t="s">
        <v>60</v>
      </c>
      <c r="CB53" s="78" t="s">
        <v>61</v>
      </c>
      <c r="CC53" s="44">
        <v>718</v>
      </c>
      <c r="CD53" s="44">
        <v>65</v>
      </c>
      <c r="CE53" s="44"/>
      <c r="CF53" s="44">
        <v>2</v>
      </c>
      <c r="CG53" s="13">
        <f t="shared" si="658"/>
        <v>0.27777777777777779</v>
      </c>
      <c r="CH53" s="15">
        <v>0</v>
      </c>
      <c r="CI53" s="13">
        <f t="shared" si="658"/>
        <v>0</v>
      </c>
      <c r="CJ53" s="13"/>
      <c r="CK53" s="13"/>
      <c r="CL53" s="15">
        <v>0</v>
      </c>
      <c r="CM53" s="13">
        <f>(CC53/$CB$4)*100</f>
        <v>99.722222222222229</v>
      </c>
      <c r="CN53" s="13">
        <f t="shared" si="659"/>
        <v>99.722222222222229</v>
      </c>
      <c r="CO53" s="45">
        <f t="shared" ref="CO53" si="672">IF((AND(CD53=0,CF53=0)),0,(CF53+CL53)/(CD53+CF53)*100)</f>
        <v>2.9850746268656714</v>
      </c>
      <c r="CP53" s="13">
        <f t="shared" si="660"/>
        <v>8.1018518518518512</v>
      </c>
      <c r="CR53" s="88">
        <v>1575</v>
      </c>
      <c r="CS53" s="15">
        <v>27</v>
      </c>
      <c r="CU53" s="16" t="s">
        <v>60</v>
      </c>
      <c r="CV53" s="78" t="s">
        <v>61</v>
      </c>
      <c r="CW53" s="15">
        <v>732</v>
      </c>
      <c r="CX53" s="15">
        <v>101.07</v>
      </c>
      <c r="CZ53" s="15">
        <v>12</v>
      </c>
      <c r="DA53" s="13">
        <f t="shared" si="335"/>
        <v>1.6129032258064515</v>
      </c>
      <c r="DB53" s="15">
        <v>0</v>
      </c>
      <c r="DC53" s="13">
        <f t="shared" si="336"/>
        <v>0</v>
      </c>
      <c r="DD53" s="13"/>
      <c r="DE53" s="13"/>
      <c r="DF53" s="15">
        <v>0</v>
      </c>
      <c r="DG53" s="13">
        <f>(CW53/$U$4)*100</f>
        <v>98.387096774193552</v>
      </c>
      <c r="DH53" s="13">
        <f t="shared" si="384"/>
        <v>98.387096774193552</v>
      </c>
      <c r="DI53" s="45">
        <f t="shared" si="385"/>
        <v>10.612894667020431</v>
      </c>
      <c r="DJ53" s="13">
        <f>(DL53/($CV$4*DM53))*100</f>
        <v>12.987853444842692</v>
      </c>
      <c r="DL53" s="79">
        <v>2609</v>
      </c>
      <c r="DM53" s="15">
        <v>27</v>
      </c>
      <c r="DO53" s="16" t="s">
        <v>60</v>
      </c>
      <c r="DP53" s="78" t="s">
        <v>61</v>
      </c>
      <c r="DQ53" s="15">
        <v>744</v>
      </c>
      <c r="DR53" s="15">
        <v>136.6</v>
      </c>
      <c r="DT53" s="15">
        <v>0</v>
      </c>
      <c r="DU53" s="13">
        <f t="shared" si="339"/>
        <v>0</v>
      </c>
      <c r="DV53" s="15">
        <v>0</v>
      </c>
      <c r="DW53" s="13">
        <f t="shared" si="340"/>
        <v>0</v>
      </c>
      <c r="DX53" s="13"/>
      <c r="DY53" s="13"/>
      <c r="DZ53" s="15">
        <v>0</v>
      </c>
      <c r="EA53" s="13">
        <f>(DQ53/$U$4)*100</f>
        <v>100</v>
      </c>
      <c r="EB53" s="13">
        <f t="shared" si="387"/>
        <v>100</v>
      </c>
      <c r="EC53" s="45">
        <f t="shared" si="388"/>
        <v>0</v>
      </c>
      <c r="ED53" s="13">
        <f t="shared" ref="ED53:ED54" si="673">(EF53/($DP$4*EG53))*100</f>
        <v>18.17005177220231</v>
      </c>
      <c r="EF53" s="46">
        <v>3650</v>
      </c>
      <c r="EG53" s="15">
        <v>27</v>
      </c>
      <c r="EI53" s="16" t="s">
        <v>60</v>
      </c>
      <c r="EJ53" s="78" t="s">
        <v>61</v>
      </c>
      <c r="EK53" s="15">
        <v>672</v>
      </c>
      <c r="EL53" s="15">
        <v>120.2</v>
      </c>
      <c r="EN53" s="15">
        <v>0</v>
      </c>
      <c r="EO53" s="13">
        <f t="shared" si="343"/>
        <v>0</v>
      </c>
      <c r="EP53" s="15">
        <v>0</v>
      </c>
      <c r="EQ53" s="13">
        <f t="shared" si="344"/>
        <v>0</v>
      </c>
      <c r="ER53" s="13"/>
      <c r="ES53" s="13"/>
      <c r="ET53" s="15">
        <v>0</v>
      </c>
      <c r="EU53" s="13">
        <f>(EK53/$U$4)*100</f>
        <v>90.322580645161281</v>
      </c>
      <c r="EV53" s="13">
        <f t="shared" si="389"/>
        <v>100</v>
      </c>
      <c r="EW53" s="45">
        <f t="shared" si="390"/>
        <v>0</v>
      </c>
      <c r="EX53" s="13">
        <f t="shared" si="662"/>
        <v>18.149250440917108</v>
      </c>
      <c r="EZ53" s="46">
        <v>3293</v>
      </c>
      <c r="FA53" s="15">
        <v>27</v>
      </c>
      <c r="FC53" s="16" t="s">
        <v>60</v>
      </c>
      <c r="FD53" s="78" t="s">
        <v>61</v>
      </c>
      <c r="FE53" s="15">
        <v>744</v>
      </c>
      <c r="FF53" s="15">
        <v>319.89999999999998</v>
      </c>
      <c r="FH53" s="15">
        <v>0</v>
      </c>
      <c r="FI53" s="13">
        <f t="shared" si="359"/>
        <v>0</v>
      </c>
      <c r="FJ53" s="15">
        <v>0</v>
      </c>
      <c r="FK53" s="13">
        <f t="shared" si="360"/>
        <v>0</v>
      </c>
      <c r="FL53" s="13"/>
      <c r="FM53" s="13"/>
      <c r="FN53" s="15">
        <v>0</v>
      </c>
      <c r="FO53" s="13">
        <f>(FE53/$U$4)*100</f>
        <v>100</v>
      </c>
      <c r="FP53" s="13">
        <f t="shared" si="392"/>
        <v>100</v>
      </c>
      <c r="FQ53" s="45">
        <f t="shared" si="393"/>
        <v>0</v>
      </c>
      <c r="FR53" s="13">
        <f t="shared" ref="FR53" si="674">(FT53/($FD$4*FU53))*100</f>
        <v>43.453803265631223</v>
      </c>
      <c r="FT53" s="46">
        <v>8729</v>
      </c>
      <c r="FU53" s="15">
        <v>27</v>
      </c>
      <c r="FW53" s="16" t="s">
        <v>60</v>
      </c>
      <c r="FX53" s="78" t="s">
        <v>61</v>
      </c>
      <c r="FY53" s="15">
        <v>552</v>
      </c>
      <c r="FZ53" s="15">
        <v>300.89999999999998</v>
      </c>
      <c r="GB53" s="15">
        <v>168</v>
      </c>
      <c r="GC53" s="13">
        <f t="shared" si="663"/>
        <v>23.333333333333332</v>
      </c>
      <c r="GD53" s="15">
        <v>0</v>
      </c>
      <c r="GE53" s="13">
        <f t="shared" si="664"/>
        <v>0</v>
      </c>
      <c r="GF53" s="13"/>
      <c r="GG53" s="13"/>
      <c r="GH53" s="15">
        <v>0</v>
      </c>
      <c r="GI53" s="13">
        <f>(FY53/$U$4)*100</f>
        <v>74.193548387096769</v>
      </c>
      <c r="GJ53" s="13">
        <f t="shared" si="665"/>
        <v>76.666666666666671</v>
      </c>
      <c r="GK53" s="45">
        <f t="shared" ref="GK53" si="675">IF((AND(FZ53=0,GB53=0)),0,(GB53+GH53)/(FZ53+GB53)*100)</f>
        <v>35.82853486884197</v>
      </c>
      <c r="GL53" s="13">
        <f>(GN53/($FX$4*GO53))*100</f>
        <v>42.407407407407405</v>
      </c>
      <c r="GN53" s="89">
        <v>8244</v>
      </c>
      <c r="GO53" s="15">
        <v>27</v>
      </c>
      <c r="GQ53" s="16" t="s">
        <v>60</v>
      </c>
      <c r="GR53" s="78" t="s">
        <v>61</v>
      </c>
      <c r="GS53" s="15">
        <v>48</v>
      </c>
      <c r="GT53" s="15">
        <v>10.1</v>
      </c>
      <c r="GV53" s="15">
        <v>696</v>
      </c>
      <c r="GW53" s="13">
        <f t="shared" si="448"/>
        <v>93.548387096774192</v>
      </c>
      <c r="GX53" s="15">
        <v>0</v>
      </c>
      <c r="GY53" s="15">
        <f t="shared" si="449"/>
        <v>0</v>
      </c>
      <c r="HB53" s="15">
        <v>0</v>
      </c>
      <c r="HC53" s="13">
        <f t="shared" ref="HC53:HC54" si="676">(GS53/$GR$4)*100</f>
        <v>6.4516129032258061</v>
      </c>
      <c r="HD53" s="13">
        <f t="shared" si="317"/>
        <v>6.4516129032258061</v>
      </c>
      <c r="HE53" s="13">
        <f t="shared" si="318"/>
        <v>98.569607704291172</v>
      </c>
      <c r="HF53" s="13">
        <f t="shared" si="666"/>
        <v>1.3291517323775388</v>
      </c>
      <c r="HH53" s="15">
        <v>267</v>
      </c>
      <c r="HI53" s="15">
        <v>27</v>
      </c>
      <c r="HK53" s="16" t="s">
        <v>60</v>
      </c>
      <c r="HL53" s="78" t="s">
        <v>61</v>
      </c>
      <c r="HM53" s="15">
        <v>720</v>
      </c>
      <c r="HN53" s="15">
        <v>127.4</v>
      </c>
      <c r="HO53" s="15">
        <v>592.6</v>
      </c>
      <c r="HP53" s="15">
        <v>0</v>
      </c>
      <c r="HQ53" s="13">
        <f t="shared" ref="HQ53" si="677">(HP53/$HL$4)*100</f>
        <v>0</v>
      </c>
      <c r="HR53" s="15">
        <v>0</v>
      </c>
      <c r="HS53" s="13">
        <f t="shared" ref="HS53" si="678">(HR53/$HL$4)*100</f>
        <v>0</v>
      </c>
      <c r="HT53" s="15">
        <v>0</v>
      </c>
      <c r="HU53" s="13">
        <f t="shared" ref="HU53" si="679">(HT53/$HL$4)*100</f>
        <v>0</v>
      </c>
      <c r="HV53" s="15">
        <v>0</v>
      </c>
      <c r="HW53" s="13">
        <f>(HM53/$HL$4)*100</f>
        <v>100</v>
      </c>
      <c r="HX53" s="48">
        <f>((HM53-HV53)/$HL$4)*100</f>
        <v>100</v>
      </c>
      <c r="HY53" s="13">
        <f t="shared" si="667"/>
        <v>0</v>
      </c>
      <c r="HZ53" s="13">
        <f>(IB53/($HL$4*IC53))*100</f>
        <v>17.217078189300413</v>
      </c>
      <c r="IB53" s="95">
        <v>3347</v>
      </c>
      <c r="IC53" s="15">
        <v>27</v>
      </c>
    </row>
    <row r="54" spans="1:237" ht="13.8" x14ac:dyDescent="0.25">
      <c r="B54" s="78" t="s">
        <v>62</v>
      </c>
      <c r="C54" s="13">
        <f>[1]DISP_JUL!$C$291</f>
        <v>744</v>
      </c>
      <c r="D54" s="13">
        <f>[1]DISP_JUL!$D$291</f>
        <v>410</v>
      </c>
      <c r="E54" s="13">
        <f>[1]DISP_JUL!$E$291</f>
        <v>334</v>
      </c>
      <c r="F54" s="13">
        <f>[1]DISP_JUL!$F$291</f>
        <v>0</v>
      </c>
      <c r="G54" s="13">
        <f t="shared" si="278"/>
        <v>0</v>
      </c>
      <c r="H54" s="13">
        <f>[1]DISP_JUL!$G$291</f>
        <v>0</v>
      </c>
      <c r="I54" s="13">
        <f t="shared" si="279"/>
        <v>0</v>
      </c>
      <c r="J54" s="13">
        <f>[1]DISP_JUL!$H$291</f>
        <v>0</v>
      </c>
      <c r="K54" s="13">
        <f t="shared" si="648"/>
        <v>0</v>
      </c>
      <c r="M54" s="13">
        <f>(C54/$B$4)*100</f>
        <v>100</v>
      </c>
      <c r="N54" s="15">
        <f t="shared" si="428"/>
        <v>100</v>
      </c>
      <c r="O54" s="15">
        <f t="shared" si="429"/>
        <v>0</v>
      </c>
      <c r="P54" s="13">
        <f t="shared" si="669"/>
        <v>55.107526881720425</v>
      </c>
      <c r="Q54" s="95">
        <f>[1]DISP_JUL!$M$291</f>
        <v>11052</v>
      </c>
      <c r="R54" s="95">
        <f>[1]DISP_JUL!$O$291</f>
        <v>26.956097560975611</v>
      </c>
      <c r="U54" s="78" t="s">
        <v>62</v>
      </c>
      <c r="V54" s="87">
        <v>744</v>
      </c>
      <c r="W54" s="87">
        <v>217.9</v>
      </c>
      <c r="X54" s="87">
        <v>526.1</v>
      </c>
      <c r="Y54" s="15">
        <v>0</v>
      </c>
      <c r="Z54" s="13">
        <f t="shared" si="649"/>
        <v>0</v>
      </c>
      <c r="AA54" s="15">
        <v>0</v>
      </c>
      <c r="AB54" s="13">
        <f t="shared" si="649"/>
        <v>0</v>
      </c>
      <c r="AC54" s="13">
        <v>0</v>
      </c>
      <c r="AD54" s="13">
        <f t="shared" si="650"/>
        <v>0</v>
      </c>
      <c r="AE54" s="15">
        <v>0</v>
      </c>
      <c r="AF54" s="13">
        <f>(V54/$U$4)*100</f>
        <v>100</v>
      </c>
      <c r="AG54" s="13">
        <f t="shared" si="651"/>
        <v>100</v>
      </c>
      <c r="AH54" s="45">
        <f>IF((AND(W54=0,Y54=0)),0,(Y54+AE54)/(W54+Y54)*100)</f>
        <v>0</v>
      </c>
      <c r="AI54" s="13">
        <f>(AJ54/($U$4*AK54))*100</f>
        <v>21.704500199123856</v>
      </c>
      <c r="AJ54" s="46">
        <v>4360</v>
      </c>
      <c r="AK54" s="15">
        <v>27</v>
      </c>
      <c r="AN54" s="78" t="s">
        <v>62</v>
      </c>
      <c r="AO54" s="15">
        <v>704</v>
      </c>
      <c r="AP54" s="15">
        <v>136.19999999999999</v>
      </c>
      <c r="AQ54" s="15">
        <v>567.79999999999995</v>
      </c>
      <c r="AR54" s="15">
        <v>16</v>
      </c>
      <c r="AS54" s="13">
        <f t="shared" si="652"/>
        <v>2.2222222222222223</v>
      </c>
      <c r="AT54" s="15">
        <v>0</v>
      </c>
      <c r="AU54" s="13">
        <f t="shared" si="653"/>
        <v>0</v>
      </c>
      <c r="AV54" s="13">
        <v>0</v>
      </c>
      <c r="AW54" s="13">
        <f>(AV54/$AN$4)*100</f>
        <v>0</v>
      </c>
      <c r="AX54" s="15">
        <v>0</v>
      </c>
      <c r="AY54" s="13">
        <f>(AO54/$AN$4)*100</f>
        <v>97.777777777777771</v>
      </c>
      <c r="AZ54" s="13">
        <f t="shared" si="376"/>
        <v>97.777777777777771</v>
      </c>
      <c r="BA54" s="36">
        <f t="shared" si="377"/>
        <v>10.512483574244417</v>
      </c>
      <c r="BB54" s="13">
        <f t="shared" si="654"/>
        <v>16.491769547325102</v>
      </c>
      <c r="BD54" s="46">
        <v>3206</v>
      </c>
      <c r="BE54" s="15">
        <v>27</v>
      </c>
      <c r="BH54" s="78" t="s">
        <v>62</v>
      </c>
      <c r="BI54" s="44">
        <v>744</v>
      </c>
      <c r="BJ54" s="44">
        <v>189.3</v>
      </c>
      <c r="BK54" s="44">
        <v>554.70000000000005</v>
      </c>
      <c r="BL54" s="15">
        <v>0</v>
      </c>
      <c r="BM54" s="13">
        <f t="shared" si="655"/>
        <v>0</v>
      </c>
      <c r="BN54" s="15">
        <v>0</v>
      </c>
      <c r="BO54" s="13">
        <f t="shared" si="655"/>
        <v>0</v>
      </c>
      <c r="BP54" s="13">
        <v>0</v>
      </c>
      <c r="BQ54" s="13">
        <f>(BP54/$BH$4)*100</f>
        <v>0</v>
      </c>
      <c r="BR54" s="15">
        <v>0</v>
      </c>
      <c r="BS54" s="13">
        <f t="shared" si="656"/>
        <v>100</v>
      </c>
      <c r="BT54" s="13">
        <f>((BI54-BR54)/$BH$4)*100</f>
        <v>100</v>
      </c>
      <c r="BU54" s="45">
        <f>IF((AND(BJ54=0,BL54=0)),0,(BL54+BR54)/(BJ54+BL54)*100)</f>
        <v>0</v>
      </c>
      <c r="BV54" s="13">
        <f t="shared" si="657"/>
        <v>22.914177618478693</v>
      </c>
      <c r="BX54" s="46">
        <v>4603</v>
      </c>
      <c r="BY54" s="15">
        <v>27</v>
      </c>
      <c r="CB54" s="78" t="s">
        <v>62</v>
      </c>
      <c r="CC54" s="87">
        <v>720</v>
      </c>
      <c r="CD54" s="87">
        <v>66</v>
      </c>
      <c r="CE54" s="87"/>
      <c r="CF54" s="87">
        <v>0</v>
      </c>
      <c r="CG54" s="13">
        <f t="shared" si="658"/>
        <v>0</v>
      </c>
      <c r="CH54" s="15">
        <v>0</v>
      </c>
      <c r="CI54" s="13">
        <f t="shared" si="658"/>
        <v>0</v>
      </c>
      <c r="CJ54" s="13"/>
      <c r="CK54" s="13"/>
      <c r="CL54" s="15">
        <v>0</v>
      </c>
      <c r="CM54" s="13">
        <f>(CC54/$CB$4)*100</f>
        <v>100</v>
      </c>
      <c r="CN54" s="13">
        <f t="shared" si="659"/>
        <v>100</v>
      </c>
      <c r="CO54" s="45">
        <f>IF((AND(CD54=0,CF54=0)),0,(CF54+CL54)/(CD54+CF54)*100)</f>
        <v>0</v>
      </c>
      <c r="CP54" s="13">
        <f t="shared" si="660"/>
        <v>8.2150205761316872</v>
      </c>
      <c r="CR54" s="88">
        <v>1597</v>
      </c>
      <c r="CS54" s="15">
        <v>27</v>
      </c>
      <c r="CV54" s="78" t="s">
        <v>62</v>
      </c>
      <c r="CW54" s="15">
        <v>742</v>
      </c>
      <c r="CX54" s="15">
        <v>108.37</v>
      </c>
      <c r="CZ54" s="15">
        <v>2</v>
      </c>
      <c r="DA54" s="13">
        <f t="shared" si="335"/>
        <v>0.26881720430107531</v>
      </c>
      <c r="DB54" s="15">
        <v>0</v>
      </c>
      <c r="DC54" s="13">
        <f t="shared" si="336"/>
        <v>0</v>
      </c>
      <c r="DD54" s="13"/>
      <c r="DE54" s="13"/>
      <c r="DF54" s="15">
        <v>0</v>
      </c>
      <c r="DG54" s="13">
        <f>(CW54/$U$4)*100</f>
        <v>99.731182795698928</v>
      </c>
      <c r="DH54" s="13">
        <f t="shared" si="384"/>
        <v>99.731182795698928</v>
      </c>
      <c r="DI54" s="45">
        <f t="shared" si="385"/>
        <v>1.8120866177403279</v>
      </c>
      <c r="DJ54" s="13">
        <f t="shared" si="661"/>
        <v>13.102349661489447</v>
      </c>
      <c r="DL54" s="79">
        <v>2632</v>
      </c>
      <c r="DM54" s="15">
        <v>27</v>
      </c>
      <c r="DP54" s="78" t="s">
        <v>62</v>
      </c>
      <c r="DQ54" s="15">
        <v>732</v>
      </c>
      <c r="DR54" s="15">
        <v>118.9</v>
      </c>
      <c r="DT54" s="15">
        <v>12</v>
      </c>
      <c r="DU54" s="13">
        <f t="shared" si="339"/>
        <v>1.6129032258064515</v>
      </c>
      <c r="DV54" s="15">
        <v>0</v>
      </c>
      <c r="DW54" s="13">
        <f t="shared" si="340"/>
        <v>0</v>
      </c>
      <c r="DX54" s="13"/>
      <c r="DY54" s="13"/>
      <c r="DZ54" s="15">
        <v>0</v>
      </c>
      <c r="EA54" s="13">
        <f>(DQ54/$U$4)*100</f>
        <v>98.387096774193552</v>
      </c>
      <c r="EB54" s="13">
        <f t="shared" si="387"/>
        <v>98.387096774193552</v>
      </c>
      <c r="EC54" s="45">
        <f t="shared" si="388"/>
        <v>9.1673032849503429</v>
      </c>
      <c r="ED54" s="13">
        <f t="shared" si="673"/>
        <v>11.544205495818399</v>
      </c>
      <c r="EF54" s="46">
        <v>2319</v>
      </c>
      <c r="EG54" s="15">
        <v>27</v>
      </c>
      <c r="EJ54" s="78" t="s">
        <v>62</v>
      </c>
      <c r="EK54" s="15">
        <v>672</v>
      </c>
      <c r="EL54" s="15">
        <v>113.3</v>
      </c>
      <c r="EN54" s="15">
        <v>0</v>
      </c>
      <c r="EO54" s="13">
        <f t="shared" si="343"/>
        <v>0</v>
      </c>
      <c r="EP54" s="15">
        <v>0</v>
      </c>
      <c r="EQ54" s="13">
        <f t="shared" si="344"/>
        <v>0</v>
      </c>
      <c r="ER54" s="13"/>
      <c r="ES54" s="13"/>
      <c r="ET54" s="15">
        <v>0</v>
      </c>
      <c r="EU54" s="13">
        <f>(EK54/$U$4)*100</f>
        <v>90.322580645161281</v>
      </c>
      <c r="EV54" s="13">
        <f t="shared" si="389"/>
        <v>100</v>
      </c>
      <c r="EW54" s="45">
        <f t="shared" si="390"/>
        <v>0</v>
      </c>
      <c r="EX54" s="13">
        <f t="shared" si="662"/>
        <v>14.236111111111111</v>
      </c>
      <c r="EZ54" s="46">
        <v>2583</v>
      </c>
      <c r="FA54" s="15">
        <v>27</v>
      </c>
      <c r="FD54" s="78" t="s">
        <v>62</v>
      </c>
      <c r="FE54" s="15">
        <v>744</v>
      </c>
      <c r="FF54" s="15">
        <v>309.8</v>
      </c>
      <c r="FH54" s="15">
        <v>0</v>
      </c>
      <c r="FI54" s="13">
        <f t="shared" si="359"/>
        <v>0</v>
      </c>
      <c r="FJ54" s="15">
        <v>0</v>
      </c>
      <c r="FK54" s="13">
        <f t="shared" si="360"/>
        <v>0</v>
      </c>
      <c r="FL54" s="13"/>
      <c r="FM54" s="13"/>
      <c r="FN54" s="15">
        <v>0</v>
      </c>
      <c r="FO54" s="13">
        <f>(FE54/$U$4)*100</f>
        <v>100</v>
      </c>
      <c r="FP54" s="13">
        <f t="shared" si="392"/>
        <v>100</v>
      </c>
      <c r="FQ54" s="45">
        <f t="shared" si="393"/>
        <v>0</v>
      </c>
      <c r="FR54" s="13">
        <f>(FT54/($FD$4*FU54))*100</f>
        <v>39.222421346077255</v>
      </c>
      <c r="FT54" s="46">
        <v>7879</v>
      </c>
      <c r="FU54" s="15">
        <v>27</v>
      </c>
      <c r="FX54" s="78" t="s">
        <v>62</v>
      </c>
      <c r="FY54" s="15">
        <v>702</v>
      </c>
      <c r="FZ54" s="15">
        <v>531.29999999999995</v>
      </c>
      <c r="GB54" s="15">
        <v>18</v>
      </c>
      <c r="GC54" s="13">
        <f t="shared" si="663"/>
        <v>2.5</v>
      </c>
      <c r="GD54" s="15">
        <v>0</v>
      </c>
      <c r="GE54" s="13">
        <f t="shared" si="664"/>
        <v>0</v>
      </c>
      <c r="GF54" s="13"/>
      <c r="GG54" s="13"/>
      <c r="GH54" s="15">
        <v>0</v>
      </c>
      <c r="GI54" s="13">
        <f>(FY54/$U$4)*100</f>
        <v>94.354838709677423</v>
      </c>
      <c r="GJ54" s="13">
        <f t="shared" si="665"/>
        <v>97.5</v>
      </c>
      <c r="GK54" s="45">
        <f>IF((AND(FZ54=0,GB54=0)),0,(GB54+GH54)/(FZ54+GB54)*100)</f>
        <v>3.2768978700163847</v>
      </c>
      <c r="GL54" s="13">
        <f>(GN54/($FX$4*GO54))*100</f>
        <v>61.682098765432102</v>
      </c>
      <c r="GN54" s="89">
        <v>11991</v>
      </c>
      <c r="GO54" s="15">
        <v>27</v>
      </c>
      <c r="GR54" s="78" t="s">
        <v>62</v>
      </c>
      <c r="GS54" s="15">
        <v>576</v>
      </c>
      <c r="GT54" s="15">
        <v>180.5</v>
      </c>
      <c r="GV54" s="15">
        <v>168</v>
      </c>
      <c r="GW54" s="13">
        <f t="shared" si="448"/>
        <v>22.58064516129032</v>
      </c>
      <c r="GX54" s="15">
        <v>0</v>
      </c>
      <c r="GY54" s="15">
        <f t="shared" si="449"/>
        <v>0</v>
      </c>
      <c r="HB54" s="15">
        <v>0</v>
      </c>
      <c r="HC54" s="13">
        <f t="shared" si="676"/>
        <v>77.41935483870968</v>
      </c>
      <c r="HD54" s="13">
        <f t="shared" si="317"/>
        <v>77.41935483870968</v>
      </c>
      <c r="HE54" s="13">
        <f t="shared" si="318"/>
        <v>48.206599713055951</v>
      </c>
      <c r="HF54" s="13">
        <f t="shared" si="666"/>
        <v>18.010752688172044</v>
      </c>
      <c r="HH54" s="46">
        <v>3618</v>
      </c>
      <c r="HI54" s="15">
        <v>27</v>
      </c>
      <c r="HL54" s="78" t="s">
        <v>62</v>
      </c>
      <c r="HM54" s="15">
        <v>720</v>
      </c>
      <c r="HN54" s="15">
        <v>144.4</v>
      </c>
      <c r="HO54" s="15">
        <v>575.6</v>
      </c>
      <c r="HP54" s="15">
        <v>0</v>
      </c>
      <c r="HQ54" s="13">
        <f>(HP54/$HL$4)*100</f>
        <v>0</v>
      </c>
      <c r="HR54" s="15">
        <v>0</v>
      </c>
      <c r="HS54" s="13">
        <f>(HR54/$HL$4)*100</f>
        <v>0</v>
      </c>
      <c r="HT54" s="15">
        <v>0</v>
      </c>
      <c r="HU54" s="13">
        <f>(HT54/$HL$4)*100</f>
        <v>0</v>
      </c>
      <c r="HV54" s="15">
        <v>0</v>
      </c>
      <c r="HW54" s="13">
        <f>(HM54/$HL$4)*100</f>
        <v>100</v>
      </c>
      <c r="HX54" s="48">
        <f>((HM54-HV54)/$HL$4)*100</f>
        <v>100</v>
      </c>
      <c r="HY54" s="48">
        <f t="shared" si="667"/>
        <v>0</v>
      </c>
      <c r="HZ54" s="13">
        <f>(IB54/($HL$4*IC54))*100</f>
        <v>17.530864197530864</v>
      </c>
      <c r="IB54" s="95">
        <v>3408</v>
      </c>
      <c r="IC54" s="15">
        <v>27</v>
      </c>
    </row>
    <row r="55" spans="1:237" ht="13.8" x14ac:dyDescent="0.3">
      <c r="B55" s="51" t="s">
        <v>37</v>
      </c>
      <c r="C55" s="52">
        <f>SUM(C52:C54)</f>
        <v>744</v>
      </c>
      <c r="D55" s="52">
        <f t="shared" ref="D55:L55" si="680">SUM(D52:D54)</f>
        <v>410</v>
      </c>
      <c r="E55" s="52">
        <f t="shared" si="680"/>
        <v>334</v>
      </c>
      <c r="F55" s="52">
        <f t="shared" si="680"/>
        <v>0</v>
      </c>
      <c r="G55" s="53" t="e">
        <f>(G52*R52+G53*R53+G54*R54)/R55</f>
        <v>#VALUE!</v>
      </c>
      <c r="H55" s="52">
        <f t="shared" si="680"/>
        <v>0</v>
      </c>
      <c r="I55" s="53" t="e">
        <f>(I52*R52+I53*R53+I54*R54)/R55</f>
        <v>#VALUE!</v>
      </c>
      <c r="J55" s="53">
        <f>SUM(J52:J54)</f>
        <v>0</v>
      </c>
      <c r="K55" s="53" t="e">
        <f>(K52*R52+K53*R53+K54*R54)/R55</f>
        <v>#VALUE!</v>
      </c>
      <c r="L55" s="52">
        <f t="shared" si="680"/>
        <v>0</v>
      </c>
      <c r="M55" s="53" t="e">
        <f>(M52*R52+M53*R53+M54*R54)/R55</f>
        <v>#VALUE!</v>
      </c>
      <c r="N55" s="14" t="e">
        <f>(N52*R52+N53*R53+N54*R54)/R55</f>
        <v>#VALUE!</v>
      </c>
      <c r="O55" s="14" t="e">
        <f>(O52*R52+O53*R53+O54*R54)/R55</f>
        <v>#VALUE!</v>
      </c>
      <c r="P55" s="14" t="e">
        <f>(P52*R52+P53*R53+P54*R54)/R55</f>
        <v>#VALUE!</v>
      </c>
      <c r="Q55" s="90">
        <f>SUM(Q52:Q54)</f>
        <v>11052</v>
      </c>
      <c r="R55" s="53">
        <f>SUM(R52:R54)</f>
        <v>26.956097560975611</v>
      </c>
      <c r="U55" s="59" t="s">
        <v>37</v>
      </c>
      <c r="V55" s="56">
        <f>SUM(V52:V54)</f>
        <v>2232</v>
      </c>
      <c r="W55" s="56">
        <f t="shared" ref="W55" si="681">SUM(W52:W54)</f>
        <v>678.19999999999993</v>
      </c>
      <c r="X55" s="56">
        <f>SUM(X52:X54)</f>
        <v>1553.8000000000002</v>
      </c>
      <c r="Y55" s="56">
        <f t="shared" ref="Y55:AE55" si="682">SUM(Y52:Y54)</f>
        <v>0</v>
      </c>
      <c r="Z55" s="57">
        <f>(Z52*AK52+Z53*AK53+Z54*AK54)/AK55</f>
        <v>0</v>
      </c>
      <c r="AA55" s="56">
        <f t="shared" si="682"/>
        <v>0</v>
      </c>
      <c r="AB55" s="57">
        <f>(AB52*AK52+AB53*AK53+AB54*AK54)/AK55</f>
        <v>0</v>
      </c>
      <c r="AC55" s="57">
        <f>SUM(AC52:AC54)</f>
        <v>0</v>
      </c>
      <c r="AD55" s="57">
        <f>(AD52*AK52+AD53*AK53+AD54*AK54)/AK55</f>
        <v>0</v>
      </c>
      <c r="AE55" s="56">
        <f t="shared" si="682"/>
        <v>0</v>
      </c>
      <c r="AF55" s="53">
        <f>(AF52*AK52+AF53*AK53+AF54*AK54)/AK55</f>
        <v>100</v>
      </c>
      <c r="AG55" s="57">
        <f>(AG52*AK52+AG53*AK53+AG54*AK54)/AK55</f>
        <v>100</v>
      </c>
      <c r="AH55" s="57">
        <f>(AH52*AK52+AH53*AK53+AH54*AK54)/AK55</f>
        <v>0</v>
      </c>
      <c r="AI55" s="14">
        <f>(AI52*AK52+AI53*AK53+AI54*AK54)/AK55</f>
        <v>26.757268020708882</v>
      </c>
      <c r="AJ55" s="62">
        <f>SUM(AJ52:AJ54)</f>
        <v>16125</v>
      </c>
      <c r="AK55" s="56">
        <f>SUM(AK52:AK54)</f>
        <v>81</v>
      </c>
      <c r="AN55" s="59" t="s">
        <v>37</v>
      </c>
      <c r="AO55" s="52">
        <f>SUM(AO52:AO54)</f>
        <v>2144</v>
      </c>
      <c r="AP55" s="52">
        <f t="shared" ref="AP55:AX55" si="683">SUM(AP52:AP54)</f>
        <v>518.09999999999991</v>
      </c>
      <c r="AQ55" s="52">
        <f>SUM(AQ52:AQ54)</f>
        <v>1625.8999999999999</v>
      </c>
      <c r="AR55" s="52">
        <f t="shared" si="683"/>
        <v>16</v>
      </c>
      <c r="AS55" s="53">
        <f>(AS52*BE52+AS53*BE53+AS54*BE54)/BE55</f>
        <v>0.7407407407407407</v>
      </c>
      <c r="AT55" s="52">
        <f t="shared" si="683"/>
        <v>0</v>
      </c>
      <c r="AU55" s="53">
        <f>(AU52*BE52+AU53*BE53+AU54*BE54)/BE55</f>
        <v>0</v>
      </c>
      <c r="AV55" s="53">
        <f>SUM(AV52:AV54)</f>
        <v>0</v>
      </c>
      <c r="AW55" s="57">
        <f>(AW52*BE52+AW53*BE53+AW54*BE54)/BE55</f>
        <v>0</v>
      </c>
      <c r="AX55" s="52">
        <f t="shared" si="683"/>
        <v>0</v>
      </c>
      <c r="AY55" s="53">
        <f>(AY52*BE52+AY53*BE53+AY54*BE54)/BE55</f>
        <v>99.259259259259252</v>
      </c>
      <c r="AZ55" s="14">
        <f>(AZ52*BE52+AZ53*BE53+AZ54*BE54)/BE55</f>
        <v>99.259259259259252</v>
      </c>
      <c r="BA55" s="14">
        <f>(BA52*BE52+BA53*BE53+BA54*BE54)/BE55</f>
        <v>3.5041611914148056</v>
      </c>
      <c r="BB55" s="14">
        <f>(BB52*BE52+BB53*BE53+BB54*BE54)/BE55</f>
        <v>22.402263374485599</v>
      </c>
      <c r="BC55" s="56"/>
      <c r="BD55" s="62">
        <f>SUM(BD52:BD54)</f>
        <v>13065</v>
      </c>
      <c r="BE55" s="56">
        <f>SUM(BE52:BE54)</f>
        <v>81</v>
      </c>
      <c r="BH55" s="59" t="s">
        <v>37</v>
      </c>
      <c r="BI55" s="52">
        <f>SUM(BI52:BI54)</f>
        <v>2112</v>
      </c>
      <c r="BJ55" s="52">
        <f t="shared" ref="BJ55:BR55" si="684">SUM(BJ52:BJ54)</f>
        <v>551.70000000000005</v>
      </c>
      <c r="BK55" s="52">
        <f>SUM(BK52:BK54)</f>
        <v>1560.6</v>
      </c>
      <c r="BL55" s="52">
        <f t="shared" si="684"/>
        <v>120</v>
      </c>
      <c r="BM55" s="53">
        <f>(BM52*BY52+BM53*BY53+BM54*BY54)/BY55</f>
        <v>5.3763440860215059</v>
      </c>
      <c r="BN55" s="52">
        <f t="shared" si="684"/>
        <v>0</v>
      </c>
      <c r="BO55" s="53">
        <f>(BO52*BY52+BO53*BY53+BO54*BY54)/BY55</f>
        <v>0</v>
      </c>
      <c r="BP55" s="53">
        <f>SUM(BP52:BP54)</f>
        <v>0</v>
      </c>
      <c r="BQ55" s="57">
        <f>(BQ52*BY52+BQ53*BY53+BQ54*BY54)/BY55</f>
        <v>0</v>
      </c>
      <c r="BR55" s="52">
        <f t="shared" si="684"/>
        <v>0</v>
      </c>
      <c r="BS55" s="53">
        <f>(BS52*BY52+BS53*BY53+BS54*BY54)/BY55</f>
        <v>94.623655913978496</v>
      </c>
      <c r="BT55" s="14">
        <f>(BT52*BY52+BT53*BY53+BT54*BY54)/BY55</f>
        <v>94.623655913978496</v>
      </c>
      <c r="BU55" s="14">
        <f>(BU52*BY52+BU53*BY53+BU54*BY54)/BY55</f>
        <v>13.591573224600745</v>
      </c>
      <c r="BV55" s="14">
        <f>(BV52*BY52+BV53*BY53+BV54*BY54)/BY55</f>
        <v>22.66693216514005</v>
      </c>
      <c r="BW55" s="56"/>
      <c r="BX55" s="62">
        <f>SUM(BX52:BX54)</f>
        <v>13660</v>
      </c>
      <c r="BY55" s="56">
        <f>SUM(BY52:BY54)</f>
        <v>81</v>
      </c>
      <c r="CB55" s="59" t="s">
        <v>37</v>
      </c>
      <c r="CC55" s="52">
        <f>SUM(CC52:CC54)</f>
        <v>2158</v>
      </c>
      <c r="CD55" s="52">
        <f t="shared" ref="CD55:CL55" si="685">SUM(CD52:CD54)</f>
        <v>198</v>
      </c>
      <c r="CE55" s="52"/>
      <c r="CF55" s="52">
        <f t="shared" si="685"/>
        <v>2</v>
      </c>
      <c r="CG55" s="53">
        <f>(CG52*CS52+CG53*CS53+CG54*CS54)/CS55</f>
        <v>9.2592592592592587E-2</v>
      </c>
      <c r="CH55" s="52">
        <f t="shared" si="685"/>
        <v>0</v>
      </c>
      <c r="CI55" s="53">
        <f>(CI52*CS52+CI53*CS53+CI54*CS54)/CS55</f>
        <v>0</v>
      </c>
      <c r="CJ55" s="53"/>
      <c r="CK55" s="53"/>
      <c r="CL55" s="52">
        <f t="shared" si="685"/>
        <v>0</v>
      </c>
      <c r="CM55" s="53">
        <f>(CM52*CS52+CM53*CS53+CM54*CS54)/CS55</f>
        <v>99.907407407407405</v>
      </c>
      <c r="CN55" s="14">
        <f>(CN52*CS52+CN53*CS53+CN54*CS54)/CS55</f>
        <v>99.907407407407405</v>
      </c>
      <c r="CO55" s="14">
        <f>(CO52*CS52+CO53*CS53+CO54*CS54)/CS55</f>
        <v>0.99502487562189046</v>
      </c>
      <c r="CP55" s="14">
        <f>(CP52*CS52+CP53*CS53+CP54*CS54)/CS55</f>
        <v>8.2698902606310014</v>
      </c>
      <c r="CQ55" s="56"/>
      <c r="CR55" s="60">
        <f>SUM(CR52:CR54)</f>
        <v>4823</v>
      </c>
      <c r="CS55" s="56">
        <f>SUM(CS52:CS54)</f>
        <v>81</v>
      </c>
      <c r="CV55" s="59" t="s">
        <v>37</v>
      </c>
      <c r="CW55" s="52">
        <f>SUM(CW52:CW54)</f>
        <v>2218</v>
      </c>
      <c r="CX55" s="52">
        <f t="shared" ref="CX55:DF55" si="686">SUM(CX52:CX54)</f>
        <v>309.72000000000003</v>
      </c>
      <c r="CY55" s="52"/>
      <c r="CZ55" s="52">
        <f t="shared" si="686"/>
        <v>14</v>
      </c>
      <c r="DA55" s="53">
        <f>(DA52*DM52+DA53*DM53+DA54*DM54)/DM55</f>
        <v>0.62724014336917566</v>
      </c>
      <c r="DB55" s="52">
        <f t="shared" si="686"/>
        <v>0</v>
      </c>
      <c r="DC55" s="53">
        <f>(DC52*DM52+DC53*DM53+DC54*DM54)/DM55</f>
        <v>0</v>
      </c>
      <c r="DD55" s="53"/>
      <c r="DE55" s="53"/>
      <c r="DF55" s="52">
        <f t="shared" si="686"/>
        <v>0</v>
      </c>
      <c r="DG55" s="53">
        <f>(DG52*DM52+DG53*DM53+DG54*DM54)/DM55</f>
        <v>99.372759856630822</v>
      </c>
      <c r="DH55" s="14">
        <f>(DH52*DM52+DH53*DM53+DH54*DM54)/DM55</f>
        <v>99.372759856630822</v>
      </c>
      <c r="DI55" s="14">
        <f>(DI52*DM52+DI53*DM53+DI54*DM54)/DM55</f>
        <v>4.1416604282535863</v>
      </c>
      <c r="DJ55" s="14">
        <f>(DJ52*DM52+DJ53*DM53+DJ54*DM54)/DM55</f>
        <v>12.884972786406479</v>
      </c>
      <c r="DK55" s="56"/>
      <c r="DL55" s="80">
        <f>SUM(DL52:DL54)</f>
        <v>7765</v>
      </c>
      <c r="DM55" s="56">
        <f>SUM(DM52:DM54)</f>
        <v>81</v>
      </c>
      <c r="DP55" s="59" t="s">
        <v>37</v>
      </c>
      <c r="DQ55" s="52">
        <f>SUM(DQ52:DQ54)</f>
        <v>1854</v>
      </c>
      <c r="DR55" s="52">
        <f t="shared" ref="DR55:DZ55" si="687">SUM(DR52:DR54)</f>
        <v>289</v>
      </c>
      <c r="DS55" s="52"/>
      <c r="DT55" s="52">
        <f t="shared" si="687"/>
        <v>378</v>
      </c>
      <c r="DU55" s="53">
        <f>(DU52*EG52+DU53*EG53+DU54*EG54)/EG55</f>
        <v>16.93548387096774</v>
      </c>
      <c r="DV55" s="52">
        <f t="shared" si="687"/>
        <v>0</v>
      </c>
      <c r="DW55" s="53">
        <f>(DW52*EG52+DW53*EG53+DW54*EG54)/EG55</f>
        <v>0</v>
      </c>
      <c r="DX55" s="53"/>
      <c r="DY55" s="53"/>
      <c r="DZ55" s="52">
        <f t="shared" si="687"/>
        <v>0</v>
      </c>
      <c r="EA55" s="53">
        <f>(EA52*EG52+EA53*EG53+EA54*EG54)/EG55</f>
        <v>83.06451612903227</v>
      </c>
      <c r="EB55" s="14">
        <f>(EB52*EG52+EB53*EG53+EB54*EG54)/EG55</f>
        <v>83.06451612903227</v>
      </c>
      <c r="EC55" s="14">
        <f>(EC52*EG52+EC53*EG53+EC54*EG54)/EG55</f>
        <v>33.593940477544983</v>
      </c>
      <c r="ED55" s="14">
        <f>(ED52*EG52+ED53*EG53+ED54*EG54)/EG55</f>
        <v>11.361675295367052</v>
      </c>
      <c r="EE55" s="56"/>
      <c r="EF55" s="62">
        <f>SUM(EF52:EF54)</f>
        <v>6847</v>
      </c>
      <c r="EG55" s="56">
        <f>SUM(EG52:EG54)</f>
        <v>81</v>
      </c>
      <c r="EJ55" s="51" t="s">
        <v>37</v>
      </c>
      <c r="EK55" s="52">
        <f>SUM(EK52:EK54)</f>
        <v>1968</v>
      </c>
      <c r="EL55" s="52">
        <f t="shared" ref="EL55:ET55" si="688">SUM(EL52:EL54)</f>
        <v>318.10000000000002</v>
      </c>
      <c r="EM55" s="52"/>
      <c r="EN55" s="52">
        <f t="shared" si="688"/>
        <v>48</v>
      </c>
      <c r="EO55" s="53">
        <f>(EO52*FA52+EO53*FA53+EO54*FA54)/FA55</f>
        <v>2.3809523809523805</v>
      </c>
      <c r="EP55" s="52">
        <f t="shared" si="688"/>
        <v>0</v>
      </c>
      <c r="EQ55" s="53">
        <f>(EQ52*FA52+EQ53*FA53+EQ54*FA54)/FA55</f>
        <v>0</v>
      </c>
      <c r="ER55" s="53"/>
      <c r="ES55" s="53"/>
      <c r="ET55" s="52">
        <f t="shared" si="688"/>
        <v>0</v>
      </c>
      <c r="EU55" s="53">
        <f>(EU52*FA52+EU53*FA53+EU54*FA54)/FA55</f>
        <v>88.172043010752688</v>
      </c>
      <c r="EV55" s="14">
        <f>(EV52*FA52+EV53*FA53+EV54*FA54)/FA55</f>
        <v>97.61904761904762</v>
      </c>
      <c r="EW55" s="14">
        <f>(EW52*FA52+EW53*FA53+EW54*FA54)/FA55</f>
        <v>12.066365007541478</v>
      </c>
      <c r="EX55" s="14">
        <f>(EX52*FA52+EX53*FA53+EX54*FA54)/FA55</f>
        <v>14.936067019400351</v>
      </c>
      <c r="EY55" s="56"/>
      <c r="EZ55" s="62">
        <f>SUM(EZ52:EZ54)</f>
        <v>8130</v>
      </c>
      <c r="FA55" s="56">
        <f>SUM(FA52:FA54)</f>
        <v>81</v>
      </c>
      <c r="FD55" s="59" t="s">
        <v>37</v>
      </c>
      <c r="FE55" s="52">
        <f>SUM(FE52:FE54)</f>
        <v>2232</v>
      </c>
      <c r="FF55" s="52">
        <f t="shared" ref="FF55:FN55" si="689">SUM(FF52:FF54)</f>
        <v>939.59999999999991</v>
      </c>
      <c r="FG55" s="52"/>
      <c r="FH55" s="52">
        <f t="shared" si="689"/>
        <v>0</v>
      </c>
      <c r="FI55" s="53">
        <f>(FI52*FU52+FI53*FU53+FI54*FU54)/FU55</f>
        <v>0</v>
      </c>
      <c r="FJ55" s="52">
        <f t="shared" si="689"/>
        <v>0</v>
      </c>
      <c r="FK55" s="53">
        <f>(FK52*FU52+FK53*FU53+FK54*FU54)/FU55</f>
        <v>0</v>
      </c>
      <c r="FL55" s="53"/>
      <c r="FM55" s="53"/>
      <c r="FN55" s="52">
        <f t="shared" si="689"/>
        <v>0</v>
      </c>
      <c r="FO55" s="53">
        <f>(FO52*FU52+FO53*FU53+FO54*FU54)/FU55</f>
        <v>100</v>
      </c>
      <c r="FP55" s="14">
        <f>(FP52*FU52+FP53*FU53+FP54*FU54)/FU55</f>
        <v>100</v>
      </c>
      <c r="FQ55" s="14">
        <f>(FQ52*FU52+FQ53*FU53+FQ54*FU54)/FU55</f>
        <v>0</v>
      </c>
      <c r="FR55" s="14">
        <f>(FR52*FU52+FR53*FU53+FR54*FU54)/FU55</f>
        <v>41.762909863268277</v>
      </c>
      <c r="FS55" s="56"/>
      <c r="FT55" s="62">
        <f>SUM(FT52:FT54)</f>
        <v>25168</v>
      </c>
      <c r="FU55" s="56">
        <f>SUM(FU52:FU54)</f>
        <v>81</v>
      </c>
      <c r="FX55" s="59" t="s">
        <v>37</v>
      </c>
      <c r="FY55" s="52">
        <f>SUM(FY52:FY54)</f>
        <v>1950</v>
      </c>
      <c r="FZ55" s="52">
        <f t="shared" ref="FZ55:GH55" si="690">SUM(FZ52:FZ54)</f>
        <v>1401.6</v>
      </c>
      <c r="GA55" s="52"/>
      <c r="GB55" s="52">
        <f t="shared" si="690"/>
        <v>210</v>
      </c>
      <c r="GC55" s="53">
        <f>(GC52*GO52+GC53*GO53+GC54*GO54)/GO55</f>
        <v>9.7222222222222214</v>
      </c>
      <c r="GD55" s="52">
        <f t="shared" si="690"/>
        <v>0</v>
      </c>
      <c r="GE55" s="53">
        <f>(GE52*GO52+GE53*GO53+GE54*GO54)/GO55</f>
        <v>0</v>
      </c>
      <c r="GF55" s="53"/>
      <c r="GG55" s="53"/>
      <c r="GH55" s="52">
        <f t="shared" si="690"/>
        <v>0</v>
      </c>
      <c r="GI55" s="53">
        <f>(GI52*GO52+GI53*GO53+GI54*GO54)/GO55</f>
        <v>87.365591397849471</v>
      </c>
      <c r="GJ55" s="14">
        <f>(GJ52*GO52+GJ53*GO53+GJ54*GO54)/GO55</f>
        <v>90.277777777777771</v>
      </c>
      <c r="GK55" s="14">
        <f>(GK52*GO52+GK53*GO53+GK54*GO54)/GO55</f>
        <v>14.383307374024575</v>
      </c>
      <c r="GL55" s="61">
        <f>(GL52*GO52+GL53*GO53+GL54*GO54)/GO55</f>
        <v>62.139917695473258</v>
      </c>
      <c r="GM55" s="56"/>
      <c r="GN55" s="91">
        <f>SUM(GN52:GN54)</f>
        <v>36240</v>
      </c>
      <c r="GO55" s="56">
        <f>SUM(GO52:GO54)</f>
        <v>81</v>
      </c>
      <c r="GR55" s="59" t="s">
        <v>37</v>
      </c>
      <c r="GS55" s="52">
        <f>SUM(GS52:GS54)</f>
        <v>1200</v>
      </c>
      <c r="GT55" s="52">
        <f t="shared" ref="GT55:HB55" si="691">SUM(GT52:GT54)</f>
        <v>375.6</v>
      </c>
      <c r="GU55" s="52"/>
      <c r="GV55" s="52">
        <f t="shared" si="691"/>
        <v>1032</v>
      </c>
      <c r="GW55" s="53">
        <f>(GW52*HI52+GW53*HI53+GW54*HI54)/HI55</f>
        <v>46.236559139784944</v>
      </c>
      <c r="GX55" s="52">
        <f t="shared" si="691"/>
        <v>0</v>
      </c>
      <c r="GY55" s="53">
        <f>(GY52*HI52+GY53*HI53+GY54*HI54)/HI55</f>
        <v>0</v>
      </c>
      <c r="GZ55" s="53"/>
      <c r="HA55" s="53"/>
      <c r="HB55" s="52">
        <f t="shared" si="691"/>
        <v>0</v>
      </c>
      <c r="HC55" s="53">
        <f>(HC52*HI52+HC53*HI53+HC54*HI54)/HI55</f>
        <v>53.763440860215056</v>
      </c>
      <c r="HD55" s="14">
        <f>(HD52*HI52+HD53*HI53+HD54*HI54)/HI55</f>
        <v>53.763440860215056</v>
      </c>
      <c r="HE55" s="14">
        <f>(HE52*HI52+HE53*HI53+HE54*HI54)/HI55</f>
        <v>64.789425135338547</v>
      </c>
      <c r="HF55" s="61">
        <f>(HF52*HI52+HF53*HI53+HF54*HI54)/HI55</f>
        <v>14.658834461701847</v>
      </c>
      <c r="HG55" s="56"/>
      <c r="HH55" s="62">
        <f>SUM(HH52:HH54)</f>
        <v>8834</v>
      </c>
      <c r="HI55" s="56">
        <f>SUM(HI52:HI54)</f>
        <v>81</v>
      </c>
      <c r="HL55" s="81" t="s">
        <v>37</v>
      </c>
      <c r="HM55" s="56">
        <f>SUM(HM52:HM54)</f>
        <v>2160</v>
      </c>
      <c r="HN55" s="56">
        <f t="shared" ref="HN55" si="692">SUM(HN52:HN54)</f>
        <v>418</v>
      </c>
      <c r="HO55" s="56">
        <f>SUM(HO52:HO54)</f>
        <v>1742</v>
      </c>
      <c r="HP55" s="56">
        <f t="shared" ref="HP55" si="693">SUM(HP52:HP54)</f>
        <v>0</v>
      </c>
      <c r="HQ55" s="53">
        <f>(HQ52*IC52+HQ53*IC53+HQ54*IC54)/IC55</f>
        <v>0</v>
      </c>
      <c r="HR55" s="56">
        <f t="shared" ref="HR55" si="694">SUM(HR52:HR54)</f>
        <v>0</v>
      </c>
      <c r="HS55" s="53">
        <f>(HS52*IC52+HS53*IC53+HS54*IC54)/IC55</f>
        <v>0</v>
      </c>
      <c r="HT55" s="56">
        <f>SUM(HT52:HT54)</f>
        <v>0</v>
      </c>
      <c r="HU55" s="53">
        <f>(HU52*IC52+HU53*IC53+HU54*IC54)/IC55</f>
        <v>0</v>
      </c>
      <c r="HV55" s="56">
        <f t="shared" ref="HV55" si="695">SUM(HV52:HV54)</f>
        <v>0</v>
      </c>
      <c r="HW55" s="57">
        <f>(HW52*IC52+HW53*IC53+HW54*IC54)/IC55</f>
        <v>100</v>
      </c>
      <c r="HX55" s="61">
        <f>(HX52*IC52+HX53*IC53+HX54*IC54)/IC55</f>
        <v>100</v>
      </c>
      <c r="HY55" s="61">
        <f>(HY52*IC52+HY53*IC53+HY54*IC54)/IC55</f>
        <v>0</v>
      </c>
      <c r="HZ55" s="61">
        <f>(HZ52*IC52+HZ53*IC53+HZ54*IC54)/IC55</f>
        <v>18.170438957475994</v>
      </c>
      <c r="IA55" s="56"/>
      <c r="IB55" s="96">
        <f>SUM(IB52:IB54)</f>
        <v>10597</v>
      </c>
      <c r="IC55" s="56">
        <f>SUM(IC52:IC54)</f>
        <v>81</v>
      </c>
    </row>
    <row r="56" spans="1:237" ht="13.8" x14ac:dyDescent="0.25">
      <c r="A56" s="70" t="s">
        <v>63</v>
      </c>
      <c r="B56" s="73" t="s">
        <v>64</v>
      </c>
      <c r="C56" s="25" t="str">
        <f>[1]DISP_JUL!$D$263</f>
        <v>SH</v>
      </c>
      <c r="D56" s="25" t="str">
        <f>[1]DISP_JUL!$E$263</f>
        <v>RSH</v>
      </c>
      <c r="E56" s="25" t="str">
        <f>[1]DISP_JUL!$F$263</f>
        <v>FOH</v>
      </c>
      <c r="F56" s="25" t="str">
        <f>[1]DISP_JUL!$G$263</f>
        <v>POH</v>
      </c>
      <c r="G56" s="12" t="e">
        <f t="shared" si="278"/>
        <v>#VALUE!</v>
      </c>
      <c r="H56" s="25" t="str">
        <f>[1]DISP_JUL!$H$263</f>
        <v>MOH</v>
      </c>
      <c r="I56" s="12" t="e">
        <f t="shared" si="279"/>
        <v>#VALUE!</v>
      </c>
      <c r="J56" s="25" t="str">
        <f>[1]DISP_JUL!$I$263</f>
        <v>EOH</v>
      </c>
      <c r="K56" s="12" t="e">
        <f t="shared" ref="K56:K57" si="696">(J56/$B$4)*100</f>
        <v>#VALUE!</v>
      </c>
      <c r="L56" s="25"/>
      <c r="M56" s="12" t="e">
        <f>(C56/$B$4)*100</f>
        <v>#VALUE!</v>
      </c>
      <c r="N56" s="25" t="e">
        <f t="shared" si="428"/>
        <v>#VALUE!</v>
      </c>
      <c r="O56" s="25" t="e">
        <f t="shared" si="429"/>
        <v>#VALUE!</v>
      </c>
      <c r="P56" s="12" t="e">
        <f>(Q56/($B$4*R56))*100</f>
        <v>#VALUE!</v>
      </c>
      <c r="Q56" s="113" t="str">
        <f>[1]DISP_JUL!$M$263</f>
        <v>LOAD</v>
      </c>
      <c r="R56" s="25" t="str">
        <f>[1]DISP_JUL!$O$263</f>
        <v>Prom.</v>
      </c>
      <c r="T56" s="70" t="s">
        <v>63</v>
      </c>
      <c r="U56" s="73" t="s">
        <v>64</v>
      </c>
      <c r="V56" s="92">
        <v>744</v>
      </c>
      <c r="W56" s="92">
        <v>441</v>
      </c>
      <c r="X56" s="92">
        <v>303</v>
      </c>
      <c r="Y56" s="25">
        <v>0</v>
      </c>
      <c r="Z56" s="12">
        <f t="shared" si="649"/>
        <v>0</v>
      </c>
      <c r="AA56" s="25">
        <v>0</v>
      </c>
      <c r="AB56" s="12">
        <f t="shared" si="649"/>
        <v>0</v>
      </c>
      <c r="AC56" s="12">
        <v>0</v>
      </c>
      <c r="AD56" s="12">
        <f t="shared" ref="AD56:AD57" si="697">(AC56/$U$4)*100</f>
        <v>0</v>
      </c>
      <c r="AE56" s="25">
        <v>0</v>
      </c>
      <c r="AF56" s="12">
        <f>(V56/$U$4)*100</f>
        <v>100</v>
      </c>
      <c r="AG56" s="25">
        <f t="shared" si="651"/>
        <v>100</v>
      </c>
      <c r="AH56" s="26">
        <f t="shared" ref="AH56:AH57" si="698">IF((AND(W56=0,Y56=0)),0,(Y56+AE56)/(W56+Y56)*100)</f>
        <v>0</v>
      </c>
      <c r="AI56" s="12">
        <f>(AJ56/($U$4*AK56))*100</f>
        <v>41.270772238514176</v>
      </c>
      <c r="AJ56" s="28">
        <v>25332</v>
      </c>
      <c r="AK56" s="25">
        <v>82.5</v>
      </c>
      <c r="AM56" s="70" t="s">
        <v>63</v>
      </c>
      <c r="AN56" s="73" t="s">
        <v>64</v>
      </c>
      <c r="AO56" s="25">
        <v>720</v>
      </c>
      <c r="AP56" s="25">
        <v>499.9</v>
      </c>
      <c r="AQ56" s="25">
        <v>220.1</v>
      </c>
      <c r="AR56" s="25">
        <v>0</v>
      </c>
      <c r="AS56" s="12">
        <f t="shared" si="652"/>
        <v>0</v>
      </c>
      <c r="AT56" s="25">
        <v>0</v>
      </c>
      <c r="AU56" s="25">
        <f>(AT56/$AN$4)*100</f>
        <v>0</v>
      </c>
      <c r="AV56" s="25">
        <v>0</v>
      </c>
      <c r="AW56" s="12">
        <f>(AV56/$AN$4)*100</f>
        <v>0</v>
      </c>
      <c r="AX56" s="25">
        <v>0</v>
      </c>
      <c r="AY56" s="12">
        <f>(AO56/$AN$4)*100</f>
        <v>100</v>
      </c>
      <c r="AZ56" s="12">
        <f t="shared" si="376"/>
        <v>100</v>
      </c>
      <c r="BA56" s="26">
        <f t="shared" si="377"/>
        <v>0</v>
      </c>
      <c r="BB56" s="12">
        <f t="shared" ref="BB56:BB57" si="699">(BD56/($AN$4*BE56))*100</f>
        <v>48.813131313131315</v>
      </c>
      <c r="BC56" s="25"/>
      <c r="BD56" s="28">
        <v>28995</v>
      </c>
      <c r="BE56" s="25">
        <v>82.5</v>
      </c>
      <c r="BG56" s="70" t="s">
        <v>63</v>
      </c>
      <c r="BH56" s="73" t="s">
        <v>64</v>
      </c>
      <c r="BI56" s="25">
        <v>744</v>
      </c>
      <c r="BJ56" s="25">
        <v>420.2</v>
      </c>
      <c r="BK56" s="25">
        <v>323.89999999999998</v>
      </c>
      <c r="BL56" s="25">
        <v>0</v>
      </c>
      <c r="BM56" s="25">
        <f t="shared" si="655"/>
        <v>0</v>
      </c>
      <c r="BN56" s="25">
        <v>0</v>
      </c>
      <c r="BO56" s="25">
        <f t="shared" si="655"/>
        <v>0</v>
      </c>
      <c r="BP56" s="25">
        <v>0</v>
      </c>
      <c r="BQ56" s="12">
        <f>(BP56/$BH$4)*100</f>
        <v>0</v>
      </c>
      <c r="BR56" s="25">
        <v>0</v>
      </c>
      <c r="BS56" s="12">
        <f>(BI56/$BH$4)*100</f>
        <v>100</v>
      </c>
      <c r="BT56" s="12">
        <f t="shared" ref="BT56:BT77" si="700">((BI56-BR56)/$BH$4)*100</f>
        <v>100</v>
      </c>
      <c r="BU56" s="27">
        <f t="shared" ref="BU56:BU77" si="701">IF((AND(BJ56=0,BL56=0)),0,(BL56+BR56)/(BJ56+BL56)*100)</f>
        <v>0</v>
      </c>
      <c r="BV56" s="12">
        <f t="shared" ref="BV56:BV57" si="702">(BX56/($BH$4*BY56))*100</f>
        <v>40.035842293906811</v>
      </c>
      <c r="BW56" s="25"/>
      <c r="BX56" s="28">
        <v>24574</v>
      </c>
      <c r="BY56" s="25">
        <v>82.5</v>
      </c>
      <c r="CA56" s="70" t="s">
        <v>63</v>
      </c>
      <c r="CB56" s="73" t="s">
        <v>64</v>
      </c>
      <c r="CC56" s="25">
        <v>492.7</v>
      </c>
      <c r="CD56" s="25">
        <v>106.3</v>
      </c>
      <c r="CE56" s="25"/>
      <c r="CF56" s="25">
        <v>76</v>
      </c>
      <c r="CG56" s="12">
        <f t="shared" si="658"/>
        <v>10.555555555555555</v>
      </c>
      <c r="CH56" s="25">
        <v>151.4</v>
      </c>
      <c r="CI56" s="12">
        <f t="shared" si="658"/>
        <v>21.027777777777779</v>
      </c>
      <c r="CJ56" s="12"/>
      <c r="CK56" s="12"/>
      <c r="CL56" s="25">
        <v>0</v>
      </c>
      <c r="CM56" s="12">
        <f>(CC56/$CB$4)*100</f>
        <v>68.430555555555543</v>
      </c>
      <c r="CN56" s="12">
        <f t="shared" si="659"/>
        <v>68.430555555555543</v>
      </c>
      <c r="CO56" s="27">
        <f t="shared" ref="CO56:CO57" si="703">IF((AND(CD56=0,CF56=0)),0,(CF56+CL56)/(CD56+CF56)*100)</f>
        <v>41.689522764673612</v>
      </c>
      <c r="CP56" s="12">
        <f>(CR56/($CB$4*CS56))*100</f>
        <v>9.1851851851851851</v>
      </c>
      <c r="CQ56" s="25"/>
      <c r="CR56" s="71">
        <v>5456</v>
      </c>
      <c r="CS56" s="25">
        <v>82.5</v>
      </c>
      <c r="CU56" s="70" t="s">
        <v>63</v>
      </c>
      <c r="CV56" s="73" t="s">
        <v>64</v>
      </c>
      <c r="CW56" s="25">
        <v>744</v>
      </c>
      <c r="CX56" s="25">
        <v>332.9</v>
      </c>
      <c r="CY56" s="25"/>
      <c r="CZ56" s="25">
        <v>0</v>
      </c>
      <c r="DA56" s="12">
        <f t="shared" si="335"/>
        <v>0</v>
      </c>
      <c r="DB56" s="25">
        <v>0</v>
      </c>
      <c r="DC56" s="12">
        <f t="shared" si="336"/>
        <v>0</v>
      </c>
      <c r="DD56" s="12"/>
      <c r="DE56" s="12"/>
      <c r="DF56" s="25">
        <v>0</v>
      </c>
      <c r="DG56" s="12">
        <f>(CW56/$U$4)*100</f>
        <v>100</v>
      </c>
      <c r="DH56" s="12">
        <f t="shared" si="384"/>
        <v>100</v>
      </c>
      <c r="DI56" s="27">
        <f t="shared" si="385"/>
        <v>0</v>
      </c>
      <c r="DJ56" s="12">
        <f>(DL56/($CV$4*DM56))*100</f>
        <v>28.11665037471489</v>
      </c>
      <c r="DK56" s="25"/>
      <c r="DL56" s="84">
        <v>17258</v>
      </c>
      <c r="DM56" s="25">
        <v>82.5</v>
      </c>
      <c r="DO56" s="70" t="s">
        <v>63</v>
      </c>
      <c r="DP56" s="73" t="s">
        <v>64</v>
      </c>
      <c r="DQ56" s="25">
        <v>744</v>
      </c>
      <c r="DR56" s="25">
        <v>368</v>
      </c>
      <c r="DS56" s="25"/>
      <c r="DT56" s="25">
        <v>0</v>
      </c>
      <c r="DU56" s="12">
        <f t="shared" si="339"/>
        <v>0</v>
      </c>
      <c r="DV56" s="25">
        <v>0</v>
      </c>
      <c r="DW56" s="12">
        <f t="shared" si="340"/>
        <v>0</v>
      </c>
      <c r="DX56" s="12"/>
      <c r="DY56" s="12"/>
      <c r="DZ56" s="25">
        <v>0</v>
      </c>
      <c r="EA56" s="12">
        <f>(DQ56/$U$4)*100</f>
        <v>100</v>
      </c>
      <c r="EB56" s="12">
        <f t="shared" si="387"/>
        <v>100</v>
      </c>
      <c r="EC56" s="27">
        <f t="shared" si="388"/>
        <v>0</v>
      </c>
      <c r="ED56" s="12">
        <f>(EF56/($DP$4*EG56))*100</f>
        <v>33.80254154447703</v>
      </c>
      <c r="EE56" s="25"/>
      <c r="EF56" s="84">
        <v>20748</v>
      </c>
      <c r="EG56" s="25">
        <v>82.5</v>
      </c>
      <c r="EI56" s="70" t="s">
        <v>63</v>
      </c>
      <c r="EJ56" s="73" t="s">
        <v>64</v>
      </c>
      <c r="EK56" s="25">
        <v>670.9</v>
      </c>
      <c r="EL56" s="25">
        <v>284.98</v>
      </c>
      <c r="EM56" s="25"/>
      <c r="EN56" s="25">
        <v>1.1499999999999999</v>
      </c>
      <c r="EO56" s="12">
        <f t="shared" si="343"/>
        <v>0.17113095238095236</v>
      </c>
      <c r="EP56" s="25">
        <v>0</v>
      </c>
      <c r="EQ56" s="12">
        <f t="shared" si="344"/>
        <v>0</v>
      </c>
      <c r="ER56" s="12"/>
      <c r="ES56" s="12"/>
      <c r="ET56" s="25">
        <v>0</v>
      </c>
      <c r="EU56" s="12">
        <f>(EK56/$U$4)*100</f>
        <v>90.174731182795696</v>
      </c>
      <c r="EV56" s="12">
        <f t="shared" si="389"/>
        <v>99.836309523809518</v>
      </c>
      <c r="EW56" s="27">
        <f t="shared" si="390"/>
        <v>0.4019152133645546</v>
      </c>
      <c r="EX56" s="12">
        <f>(EZ56/($EJ$4*FA56))*100</f>
        <v>27.463924963924963</v>
      </c>
      <c r="EY56" s="25"/>
      <c r="EZ56" s="28">
        <v>15226</v>
      </c>
      <c r="FA56" s="25">
        <v>82.5</v>
      </c>
      <c r="FC56" s="70" t="s">
        <v>63</v>
      </c>
      <c r="FD56" s="73" t="s">
        <v>64</v>
      </c>
      <c r="FE56" s="25">
        <v>738.1</v>
      </c>
      <c r="FF56" s="25">
        <v>452.6</v>
      </c>
      <c r="FG56" s="25"/>
      <c r="FH56" s="25">
        <v>5.9</v>
      </c>
      <c r="FI56" s="12">
        <f t="shared" si="359"/>
        <v>0.79301075268817212</v>
      </c>
      <c r="FJ56" s="25">
        <v>0</v>
      </c>
      <c r="FK56" s="12">
        <f t="shared" si="360"/>
        <v>0</v>
      </c>
      <c r="FL56" s="12"/>
      <c r="FM56" s="12"/>
      <c r="FN56" s="25">
        <v>0</v>
      </c>
      <c r="FO56" s="12">
        <f>(FE56/$U$4)*100</f>
        <v>99.206989247311824</v>
      </c>
      <c r="FP56" s="12">
        <f t="shared" si="392"/>
        <v>99.206989247311824</v>
      </c>
      <c r="FQ56" s="27">
        <f t="shared" si="393"/>
        <v>1.28680479825518</v>
      </c>
      <c r="FR56" s="12">
        <f>(FT56/($FD$4*FU56))*100</f>
        <v>39.620397523623332</v>
      </c>
      <c r="FS56" s="25"/>
      <c r="FT56" s="28">
        <v>24319</v>
      </c>
      <c r="FU56" s="25">
        <v>82.5</v>
      </c>
      <c r="FW56" s="70" t="s">
        <v>63</v>
      </c>
      <c r="FX56" s="73" t="s">
        <v>64</v>
      </c>
      <c r="FY56" s="25">
        <v>707.58</v>
      </c>
      <c r="FZ56" s="25">
        <v>464.9</v>
      </c>
      <c r="GA56" s="25"/>
      <c r="GB56" s="25">
        <v>0</v>
      </c>
      <c r="GC56" s="12">
        <f t="shared" ref="GC56:GC62" si="704">(GB56/$FX$4)*100</f>
        <v>0</v>
      </c>
      <c r="GD56" s="25">
        <v>0</v>
      </c>
      <c r="GE56" s="12">
        <f t="shared" ref="GE56:GE62" si="705">(GD56/$FX$4)*100</f>
        <v>0</v>
      </c>
      <c r="GF56" s="12"/>
      <c r="GG56" s="12"/>
      <c r="GH56" s="25">
        <v>0</v>
      </c>
      <c r="GI56" s="12">
        <f>(FY56/$U$4)*100</f>
        <v>95.104838709677423</v>
      </c>
      <c r="GJ56" s="12">
        <f t="shared" ref="GJ56:GJ57" si="706">((FY56-GH56)/$FX$4)*100</f>
        <v>98.275000000000006</v>
      </c>
      <c r="GK56" s="27">
        <f t="shared" ref="GK56:GK57" si="707">IF((AND(FZ56=0,GB56=0)),0,(GB56+GH56)/(FZ56+GB56)*100)</f>
        <v>0</v>
      </c>
      <c r="GL56" s="12">
        <f>(GN56/($FX$4*GO56))*100</f>
        <v>45.838383838383841</v>
      </c>
      <c r="GM56" s="25"/>
      <c r="GN56" s="93">
        <v>27228</v>
      </c>
      <c r="GO56" s="25">
        <v>82.5</v>
      </c>
      <c r="GQ56" s="70" t="s">
        <v>63</v>
      </c>
      <c r="GR56" s="73" t="s">
        <v>64</v>
      </c>
      <c r="GS56" s="25">
        <v>663.5</v>
      </c>
      <c r="GT56" s="25">
        <v>233.9</v>
      </c>
      <c r="GU56" s="25"/>
      <c r="GV56" s="25">
        <v>0</v>
      </c>
      <c r="GW56" s="25">
        <f t="shared" si="448"/>
        <v>0</v>
      </c>
      <c r="GX56" s="25">
        <v>80.5</v>
      </c>
      <c r="GY56" s="12">
        <f t="shared" si="449"/>
        <v>10.81989247311828</v>
      </c>
      <c r="GZ56" s="12"/>
      <c r="HA56" s="12"/>
      <c r="HB56" s="25">
        <v>0</v>
      </c>
      <c r="HC56" s="12">
        <f>(GS56/$GR$4)*100</f>
        <v>89.180107526881727</v>
      </c>
      <c r="HD56" s="12">
        <f t="shared" si="317"/>
        <v>89.180107526881727</v>
      </c>
      <c r="HE56" s="25">
        <f t="shared" si="318"/>
        <v>0</v>
      </c>
      <c r="HF56" s="12">
        <f t="shared" ref="HF56:HF57" si="708">(HH56/($GR$4*HI56))*100</f>
        <v>20.711958292603455</v>
      </c>
      <c r="HG56" s="25"/>
      <c r="HH56" s="28">
        <v>12713</v>
      </c>
      <c r="HI56" s="25">
        <v>82.5</v>
      </c>
      <c r="HK56" s="70" t="s">
        <v>63</v>
      </c>
      <c r="HL56" s="73" t="s">
        <v>64</v>
      </c>
      <c r="HM56" s="25">
        <v>720</v>
      </c>
      <c r="HN56" s="25">
        <v>339.2</v>
      </c>
      <c r="HO56" s="25">
        <v>380.8</v>
      </c>
      <c r="HP56" s="25">
        <v>0</v>
      </c>
      <c r="HQ56" s="12">
        <f>(HP56/$HL$4)*100</f>
        <v>0</v>
      </c>
      <c r="HR56" s="25">
        <v>0</v>
      </c>
      <c r="HS56" s="12">
        <f>(HR56/$HL$4)*100</f>
        <v>0</v>
      </c>
      <c r="HT56" s="25">
        <v>0</v>
      </c>
      <c r="HU56" s="12">
        <f>(HT56/$HL$4)*100</f>
        <v>0</v>
      </c>
      <c r="HV56" s="25">
        <v>0</v>
      </c>
      <c r="HW56" s="12">
        <f>(HM56/$HL$4)*100</f>
        <v>100</v>
      </c>
      <c r="HX56" s="75">
        <f>((HM56-HV56)/$HL$4)*100</f>
        <v>100</v>
      </c>
      <c r="HY56" s="75">
        <f t="shared" ref="HY56:HY57" si="709">IF((AND(HN56=0,HP56=0)),0,(HP56+HV56)/(HN56+HP56)*100)</f>
        <v>0</v>
      </c>
      <c r="HZ56" s="12">
        <f>(IB56/($HL$4*IC56))*100</f>
        <v>34.897306397306401</v>
      </c>
      <c r="IA56" s="25"/>
      <c r="IB56" s="113">
        <v>20729</v>
      </c>
      <c r="IC56" s="25">
        <v>82.5</v>
      </c>
    </row>
    <row r="57" spans="1:237" ht="13.8" x14ac:dyDescent="0.25">
      <c r="A57" s="25"/>
      <c r="B57" s="73" t="s">
        <v>65</v>
      </c>
      <c r="C57" s="25">
        <f>[1]DISP_JUL!$D$264</f>
        <v>0</v>
      </c>
      <c r="D57" s="25">
        <f>[1]DISP_JUL!$E$264</f>
        <v>0</v>
      </c>
      <c r="E57" s="25">
        <f>[1]DISP_JUL!$F$264</f>
        <v>744</v>
      </c>
      <c r="F57" s="25">
        <f>[1]DISP_JUL!$G$264</f>
        <v>0</v>
      </c>
      <c r="G57" s="12">
        <f t="shared" si="278"/>
        <v>0</v>
      </c>
      <c r="H57" s="25">
        <f>[1]DISP_JUL!$H$264</f>
        <v>0</v>
      </c>
      <c r="I57" s="12">
        <f t="shared" si="279"/>
        <v>0</v>
      </c>
      <c r="J57" s="25">
        <f>[1]DISP_JUL!$I$264</f>
        <v>0</v>
      </c>
      <c r="K57" s="12">
        <f t="shared" si="696"/>
        <v>0</v>
      </c>
      <c r="L57" s="25"/>
      <c r="M57" s="12">
        <f t="shared" ref="M57" si="710">(C57/$B$4)*100</f>
        <v>0</v>
      </c>
      <c r="N57" s="25">
        <f t="shared" si="428"/>
        <v>0</v>
      </c>
      <c r="O57" s="26">
        <f t="shared" si="429"/>
        <v>0</v>
      </c>
      <c r="P57" s="12" t="e">
        <f t="shared" ref="P57" si="711">(Q57/($B$4*R57))*100</f>
        <v>#DIV/0!</v>
      </c>
      <c r="Q57" s="113">
        <f>[1]DISP_JUL!$M$264</f>
        <v>0</v>
      </c>
      <c r="R57" s="25">
        <f>[1]DISP_JUL!$O$264</f>
        <v>0</v>
      </c>
      <c r="T57" s="25"/>
      <c r="U57" s="73" t="s">
        <v>65</v>
      </c>
      <c r="V57" s="92">
        <v>735</v>
      </c>
      <c r="W57" s="92">
        <v>418.6</v>
      </c>
      <c r="X57" s="92">
        <v>316.39999999999998</v>
      </c>
      <c r="Y57" s="25">
        <v>0</v>
      </c>
      <c r="Z57" s="12">
        <f t="shared" si="649"/>
        <v>0</v>
      </c>
      <c r="AA57" s="25">
        <v>0</v>
      </c>
      <c r="AB57" s="12">
        <f t="shared" si="649"/>
        <v>0</v>
      </c>
      <c r="AC57" s="12">
        <v>9</v>
      </c>
      <c r="AD57" s="12">
        <f t="shared" si="697"/>
        <v>1.2096774193548387</v>
      </c>
      <c r="AE57" s="25">
        <v>0</v>
      </c>
      <c r="AF57" s="12">
        <f>(V57/$U$4)*100</f>
        <v>98.790322580645167</v>
      </c>
      <c r="AG57" s="12">
        <f t="shared" si="651"/>
        <v>98.790322580645167</v>
      </c>
      <c r="AH57" s="12">
        <f t="shared" si="698"/>
        <v>0</v>
      </c>
      <c r="AI57" s="12">
        <f t="shared" ref="AI57" si="712">(AJ57/($U$4*AK57))*100</f>
        <v>39.330400782013683</v>
      </c>
      <c r="AJ57" s="28">
        <v>24141</v>
      </c>
      <c r="AK57" s="25">
        <v>82.5</v>
      </c>
      <c r="AM57" s="25"/>
      <c r="AN57" s="73" t="s">
        <v>65</v>
      </c>
      <c r="AO57" s="25">
        <v>715.2</v>
      </c>
      <c r="AP57" s="25">
        <v>405.7</v>
      </c>
      <c r="AQ57" s="25">
        <v>309.5</v>
      </c>
      <c r="AR57" s="25">
        <v>4.9000000000000004</v>
      </c>
      <c r="AS57" s="12">
        <f t="shared" si="652"/>
        <v>0.68055555555555558</v>
      </c>
      <c r="AT57" s="25">
        <v>0</v>
      </c>
      <c r="AU57" s="25">
        <f>(AT57/$AN$4)*100</f>
        <v>0</v>
      </c>
      <c r="AV57" s="25">
        <v>0</v>
      </c>
      <c r="AW57" s="12">
        <f>(AV57/$AN$4)*100</f>
        <v>0</v>
      </c>
      <c r="AX57" s="25">
        <v>0</v>
      </c>
      <c r="AY57" s="12">
        <f t="shared" ref="AY57" si="713">(AO57/$AN$4)*100</f>
        <v>99.333333333333343</v>
      </c>
      <c r="AZ57" s="12">
        <f t="shared" si="376"/>
        <v>99.333333333333343</v>
      </c>
      <c r="BA57" s="26">
        <f t="shared" si="377"/>
        <v>1.1933755479785682</v>
      </c>
      <c r="BB57" s="12">
        <f t="shared" si="699"/>
        <v>38.459595959595958</v>
      </c>
      <c r="BC57" s="25"/>
      <c r="BD57" s="28">
        <v>22845</v>
      </c>
      <c r="BE57" s="25">
        <v>82.5</v>
      </c>
      <c r="BG57" s="25"/>
      <c r="BH57" s="73" t="s">
        <v>65</v>
      </c>
      <c r="BI57" s="25">
        <v>725.4</v>
      </c>
      <c r="BJ57" s="25">
        <v>434.7</v>
      </c>
      <c r="BK57" s="25">
        <v>290.60000000000002</v>
      </c>
      <c r="BL57" s="25">
        <v>18.7</v>
      </c>
      <c r="BM57" s="12">
        <f t="shared" si="655"/>
        <v>2.513440860215054</v>
      </c>
      <c r="BN57" s="25">
        <v>0</v>
      </c>
      <c r="BO57" s="25">
        <f t="shared" si="655"/>
        <v>0</v>
      </c>
      <c r="BP57" s="25">
        <v>0</v>
      </c>
      <c r="BQ57" s="12">
        <f>(BP57/$BH$4)*100</f>
        <v>0</v>
      </c>
      <c r="BR57" s="25">
        <v>0</v>
      </c>
      <c r="BS57" s="12">
        <f t="shared" ref="BS57" si="714">(BI57/$BH$4)*100</f>
        <v>97.5</v>
      </c>
      <c r="BT57" s="12">
        <f t="shared" si="700"/>
        <v>97.5</v>
      </c>
      <c r="BU57" s="27">
        <f t="shared" si="701"/>
        <v>4.1243934715483013</v>
      </c>
      <c r="BV57" s="12">
        <f t="shared" si="702"/>
        <v>39.835451287064188</v>
      </c>
      <c r="BW57" s="25"/>
      <c r="BX57" s="28">
        <v>24451</v>
      </c>
      <c r="BY57" s="25">
        <v>82.5</v>
      </c>
      <c r="CA57" s="25"/>
      <c r="CB57" s="73" t="s">
        <v>65</v>
      </c>
      <c r="CC57" s="25">
        <v>553.4</v>
      </c>
      <c r="CD57" s="25">
        <v>165.2</v>
      </c>
      <c r="CE57" s="25"/>
      <c r="CF57" s="25">
        <v>76</v>
      </c>
      <c r="CG57" s="12">
        <f t="shared" si="658"/>
        <v>10.555555555555555</v>
      </c>
      <c r="CH57" s="25">
        <v>90.6</v>
      </c>
      <c r="CI57" s="12">
        <f t="shared" si="658"/>
        <v>12.583333333333332</v>
      </c>
      <c r="CJ57" s="12"/>
      <c r="CK57" s="12"/>
      <c r="CL57" s="25">
        <v>0</v>
      </c>
      <c r="CM57" s="12">
        <f t="shared" ref="CM57" si="715">(CC57/$CB$4)*100</f>
        <v>76.861111111111114</v>
      </c>
      <c r="CN57" s="12">
        <f t="shared" si="659"/>
        <v>76.861111111111114</v>
      </c>
      <c r="CO57" s="27">
        <f t="shared" si="703"/>
        <v>31.509121061359867</v>
      </c>
      <c r="CP57" s="12">
        <f t="shared" ref="CP57" si="716">(CR57/($CB$4*CS57))*100</f>
        <v>13.803030303030303</v>
      </c>
      <c r="CQ57" s="25"/>
      <c r="CR57" s="71">
        <v>8199</v>
      </c>
      <c r="CS57" s="25">
        <v>82.5</v>
      </c>
      <c r="CU57" s="25"/>
      <c r="CV57" s="73" t="s">
        <v>65</v>
      </c>
      <c r="CW57" s="25">
        <v>738.8</v>
      </c>
      <c r="CX57" s="25">
        <v>276.10000000000002</v>
      </c>
      <c r="CY57" s="25"/>
      <c r="CZ57" s="25">
        <v>5.3</v>
      </c>
      <c r="DA57" s="12">
        <f t="shared" si="335"/>
        <v>0.71236559139784938</v>
      </c>
      <c r="DB57" s="25">
        <v>0</v>
      </c>
      <c r="DC57" s="12">
        <f t="shared" si="336"/>
        <v>0</v>
      </c>
      <c r="DD57" s="12"/>
      <c r="DE57" s="12"/>
      <c r="DF57" s="25">
        <v>0</v>
      </c>
      <c r="DG57" s="12">
        <f>(CW57/$U$4)*100</f>
        <v>99.3010752688172</v>
      </c>
      <c r="DH57" s="12">
        <f t="shared" si="384"/>
        <v>99.3010752688172</v>
      </c>
      <c r="DI57" s="27">
        <f t="shared" si="385"/>
        <v>1.8834399431414355</v>
      </c>
      <c r="DJ57" s="12">
        <f t="shared" ref="DJ57" si="717">(DL57/($CV$4*DM57))*100</f>
        <v>23.492994460736398</v>
      </c>
      <c r="DK57" s="25"/>
      <c r="DL57" s="84">
        <v>14420</v>
      </c>
      <c r="DM57" s="25">
        <v>82.5</v>
      </c>
      <c r="DO57" s="25"/>
      <c r="DP57" s="73" t="s">
        <v>65</v>
      </c>
      <c r="DQ57" s="25">
        <v>735.1</v>
      </c>
      <c r="DR57" s="25">
        <v>295.39999999999998</v>
      </c>
      <c r="DS57" s="25"/>
      <c r="DT57" s="25">
        <v>8.9</v>
      </c>
      <c r="DU57" s="12">
        <f t="shared" si="339"/>
        <v>1.196236559139785</v>
      </c>
      <c r="DV57" s="25">
        <v>0</v>
      </c>
      <c r="DW57" s="12">
        <f t="shared" si="340"/>
        <v>0</v>
      </c>
      <c r="DX57" s="12"/>
      <c r="DY57" s="12"/>
      <c r="DZ57" s="25">
        <v>0</v>
      </c>
      <c r="EA57" s="12">
        <f>(DQ57/$U$4)*100</f>
        <v>98.803763440860209</v>
      </c>
      <c r="EB57" s="12">
        <f t="shared" si="387"/>
        <v>98.803763440860209</v>
      </c>
      <c r="EC57" s="27">
        <f t="shared" si="388"/>
        <v>2.9247453171212623</v>
      </c>
      <c r="ED57" s="12">
        <f t="shared" ref="ED57" si="718">(EF57/($DP$4*EG57))*100</f>
        <v>26.045943304007817</v>
      </c>
      <c r="EE57" s="25"/>
      <c r="EF57" s="84">
        <v>15987</v>
      </c>
      <c r="EG57" s="25">
        <v>82.5</v>
      </c>
      <c r="EI57" s="25"/>
      <c r="EJ57" s="73" t="s">
        <v>65</v>
      </c>
      <c r="EK57" s="25">
        <v>653.5</v>
      </c>
      <c r="EL57" s="25">
        <v>276.92</v>
      </c>
      <c r="EM57" s="25"/>
      <c r="EN57" s="25">
        <v>11.23</v>
      </c>
      <c r="EO57" s="12">
        <f t="shared" si="343"/>
        <v>1.6711309523809523</v>
      </c>
      <c r="EP57" s="25">
        <v>0</v>
      </c>
      <c r="EQ57" s="12">
        <f t="shared" si="344"/>
        <v>0</v>
      </c>
      <c r="ER57" s="12"/>
      <c r="ES57" s="12"/>
      <c r="ET57" s="25">
        <v>0</v>
      </c>
      <c r="EU57" s="12">
        <f>(EK57/$U$4)*100</f>
        <v>87.836021505376351</v>
      </c>
      <c r="EV57" s="12">
        <f t="shared" si="389"/>
        <v>97.24702380952381</v>
      </c>
      <c r="EW57" s="27">
        <f t="shared" si="390"/>
        <v>3.8972757244490714</v>
      </c>
      <c r="EX57" s="12">
        <f t="shared" ref="EX57" si="719">(EZ57/($EJ$4*FA57))*100</f>
        <v>26.426767676767675</v>
      </c>
      <c r="EY57" s="25"/>
      <c r="EZ57" s="28">
        <v>14651</v>
      </c>
      <c r="FA57" s="25">
        <v>82.5</v>
      </c>
      <c r="FC57" s="25"/>
      <c r="FD57" s="73" t="s">
        <v>65</v>
      </c>
      <c r="FE57" s="25">
        <v>742.3</v>
      </c>
      <c r="FF57" s="25">
        <v>408.3</v>
      </c>
      <c r="FG57" s="25"/>
      <c r="FH57" s="25">
        <v>1.7</v>
      </c>
      <c r="FI57" s="12">
        <f t="shared" si="359"/>
        <v>0.228494623655914</v>
      </c>
      <c r="FJ57" s="25">
        <v>0</v>
      </c>
      <c r="FK57" s="12">
        <f t="shared" si="360"/>
        <v>0</v>
      </c>
      <c r="FL57" s="12"/>
      <c r="FM57" s="12"/>
      <c r="FN57" s="25">
        <v>0</v>
      </c>
      <c r="FO57" s="12">
        <f>(FE57/$U$4)*100</f>
        <v>99.771505376344081</v>
      </c>
      <c r="FP57" s="12">
        <f t="shared" si="392"/>
        <v>99.771505376344081</v>
      </c>
      <c r="FQ57" s="27">
        <f t="shared" si="393"/>
        <v>0.41463414634146345</v>
      </c>
      <c r="FR57" s="12">
        <f t="shared" ref="FR57" si="720">(FT57/($FD$4*FU57))*100</f>
        <v>36.244705115672858</v>
      </c>
      <c r="FS57" s="25"/>
      <c r="FT57" s="28">
        <v>22247</v>
      </c>
      <c r="FU57" s="25">
        <v>82.5</v>
      </c>
      <c r="FW57" s="25"/>
      <c r="FX57" s="73" t="s">
        <v>65</v>
      </c>
      <c r="FY57" s="25">
        <v>711.12</v>
      </c>
      <c r="FZ57" s="25">
        <v>455.1</v>
      </c>
      <c r="GA57" s="25"/>
      <c r="GB57" s="25">
        <v>0</v>
      </c>
      <c r="GC57" s="12">
        <f t="shared" si="704"/>
        <v>0</v>
      </c>
      <c r="GD57" s="25">
        <v>0</v>
      </c>
      <c r="GE57" s="12">
        <f t="shared" si="705"/>
        <v>0</v>
      </c>
      <c r="GF57" s="12"/>
      <c r="GG57" s="12"/>
      <c r="GH57" s="25">
        <v>0</v>
      </c>
      <c r="GI57" s="12">
        <f>(FY57/$U$4)*100</f>
        <v>95.58064516129032</v>
      </c>
      <c r="GJ57" s="12">
        <f t="shared" si="706"/>
        <v>98.766666666666666</v>
      </c>
      <c r="GK57" s="27">
        <f t="shared" si="707"/>
        <v>0</v>
      </c>
      <c r="GL57" s="12">
        <f t="shared" ref="GL57" si="721">(GN57/($FX$4*GO57))*100</f>
        <v>44.31818181818182</v>
      </c>
      <c r="GM57" s="25"/>
      <c r="GN57" s="93">
        <v>26325</v>
      </c>
      <c r="GO57" s="25">
        <v>82.5</v>
      </c>
      <c r="GQ57" s="25"/>
      <c r="GR57" s="73" t="s">
        <v>65</v>
      </c>
      <c r="GS57" s="25">
        <v>439.2</v>
      </c>
      <c r="GT57" s="25">
        <v>161.1</v>
      </c>
      <c r="GU57" s="25"/>
      <c r="GV57" s="25">
        <v>202.5</v>
      </c>
      <c r="GW57" s="12">
        <f t="shared" si="448"/>
        <v>27.217741935483868</v>
      </c>
      <c r="GX57" s="25">
        <v>102.3</v>
      </c>
      <c r="GY57" s="25">
        <f t="shared" si="449"/>
        <v>13.749999999999998</v>
      </c>
      <c r="GZ57" s="25"/>
      <c r="HA57" s="25"/>
      <c r="HB57" s="25">
        <v>0</v>
      </c>
      <c r="HC57" s="12">
        <f>(GS57/$GR$4)*100</f>
        <v>59.032258064516128</v>
      </c>
      <c r="HD57" s="12">
        <f t="shared" si="317"/>
        <v>59.032258064516128</v>
      </c>
      <c r="HE57" s="12">
        <f t="shared" si="318"/>
        <v>55.693069306930688</v>
      </c>
      <c r="HF57" s="12">
        <f t="shared" si="708"/>
        <v>13.789507983056371</v>
      </c>
      <c r="HG57" s="25"/>
      <c r="HH57" s="28">
        <v>8464</v>
      </c>
      <c r="HI57" s="25">
        <v>82.5</v>
      </c>
      <c r="HK57" s="25"/>
      <c r="HL57" s="73" t="s">
        <v>65</v>
      </c>
      <c r="HM57" s="25">
        <v>0</v>
      </c>
      <c r="HN57" s="25">
        <v>0</v>
      </c>
      <c r="HO57" s="25">
        <v>0</v>
      </c>
      <c r="HP57" s="25">
        <v>720</v>
      </c>
      <c r="HQ57" s="12">
        <f t="shared" ref="HQ57" si="722">(HP57/$HL$4)*100</f>
        <v>100</v>
      </c>
      <c r="HR57" s="25">
        <v>0</v>
      </c>
      <c r="HS57" s="12">
        <f t="shared" ref="HS57" si="723">(HR57/$HL$4)*100</f>
        <v>0</v>
      </c>
      <c r="HT57" s="25">
        <v>0</v>
      </c>
      <c r="HU57" s="12">
        <f t="shared" ref="HU57" si="724">(HT57/$HL$4)*100</f>
        <v>0</v>
      </c>
      <c r="HV57" s="25">
        <v>0</v>
      </c>
      <c r="HW57" s="12">
        <f>(HM57/$HL$4)*100</f>
        <v>0</v>
      </c>
      <c r="HX57" s="75">
        <f>((HM57-HV57)/$HL$4)*100</f>
        <v>0</v>
      </c>
      <c r="HY57" s="12">
        <f t="shared" si="709"/>
        <v>100</v>
      </c>
      <c r="HZ57" s="12">
        <f>(IB57/($HL$4*IC57))*100</f>
        <v>0</v>
      </c>
      <c r="IA57" s="25"/>
      <c r="IB57" s="25">
        <v>0</v>
      </c>
      <c r="IC57" s="25">
        <v>82.5</v>
      </c>
    </row>
    <row r="58" spans="1:237" ht="13.8" x14ac:dyDescent="0.3">
      <c r="A58" s="25"/>
      <c r="B58" s="64" t="s">
        <v>37</v>
      </c>
      <c r="C58" s="38">
        <f>SUM(C56:C57)</f>
        <v>0</v>
      </c>
      <c r="D58" s="38">
        <f t="shared" ref="D58:L58" si="725">SUM(D56:D57)</f>
        <v>0</v>
      </c>
      <c r="E58" s="38">
        <f t="shared" si="725"/>
        <v>744</v>
      </c>
      <c r="F58" s="38">
        <f t="shared" si="725"/>
        <v>0</v>
      </c>
      <c r="G58" s="32" t="e">
        <f>(G56*R56+G57*R57)/R58</f>
        <v>#VALUE!</v>
      </c>
      <c r="H58" s="38">
        <f t="shared" si="725"/>
        <v>0</v>
      </c>
      <c r="I58" s="32" t="e">
        <f>(I56*R56+I57*R57)/R58</f>
        <v>#VALUE!</v>
      </c>
      <c r="J58" s="39">
        <f>SUM(J56:J57)</f>
        <v>0</v>
      </c>
      <c r="K58" s="39" t="e">
        <f>(K56*R56+K57*R57)/R58</f>
        <v>#VALUE!</v>
      </c>
      <c r="L58" s="38">
        <f t="shared" si="725"/>
        <v>0</v>
      </c>
      <c r="M58" s="32" t="e">
        <f>(M56*R56+M57*R57)/R58</f>
        <v>#VALUE!</v>
      </c>
      <c r="N58" s="34" t="e">
        <f>(N56*R56+N57*R57)/R58</f>
        <v>#VALUE!</v>
      </c>
      <c r="O58" s="34" t="e">
        <f>(O56*R56+O57*R57)/R58</f>
        <v>#VALUE!</v>
      </c>
      <c r="P58" s="34" t="e">
        <f>(P56*R56+P57*R57)/R58</f>
        <v>#VALUE!</v>
      </c>
      <c r="Q58" s="86">
        <f>SUM(Q56:Q57)</f>
        <v>0</v>
      </c>
      <c r="R58" s="38">
        <f>SUM(R56:R57)</f>
        <v>0</v>
      </c>
      <c r="T58" s="25"/>
      <c r="U58" s="64" t="s">
        <v>37</v>
      </c>
      <c r="V58" s="38">
        <f>SUM(V56:V57)</f>
        <v>1479</v>
      </c>
      <c r="W58" s="38">
        <f t="shared" ref="W58:Y58" si="726">SUM(W56:W57)</f>
        <v>859.6</v>
      </c>
      <c r="X58" s="38">
        <f>SUM(X56:X57)</f>
        <v>619.4</v>
      </c>
      <c r="Y58" s="38">
        <f t="shared" si="726"/>
        <v>0</v>
      </c>
      <c r="Z58" s="39">
        <f>(Z56*AK56+Z57*AK57)/AK58</f>
        <v>0</v>
      </c>
      <c r="AA58" s="38">
        <f t="shared" ref="AA58:AE58" si="727">SUM(AA56:AA57)</f>
        <v>0</v>
      </c>
      <c r="AB58" s="39">
        <f>(AB56*AK56+AB57*AK57)/AK58</f>
        <v>0</v>
      </c>
      <c r="AC58" s="39">
        <f>SUM(AC56:AC57)</f>
        <v>9</v>
      </c>
      <c r="AD58" s="39">
        <f>SUM(AD56:AD57)</f>
        <v>1.2096774193548387</v>
      </c>
      <c r="AE58" s="38">
        <f t="shared" si="727"/>
        <v>0</v>
      </c>
      <c r="AF58" s="32">
        <f>(AF56*AK56+AF57*AK57)/AK58</f>
        <v>99.395161290322591</v>
      </c>
      <c r="AG58" s="39">
        <f>(AG56*AK56+AG57*AK57)/AK58</f>
        <v>99.395161290322591</v>
      </c>
      <c r="AH58" s="39">
        <f>(AH56*AK56+AH57*AK57)/AK58</f>
        <v>0</v>
      </c>
      <c r="AI58" s="34">
        <f>(AI56*AK56+AI57*AK57)/AK58</f>
        <v>40.300586510263926</v>
      </c>
      <c r="AJ58" s="42">
        <f>SUM(AJ56:AJ57)</f>
        <v>49473</v>
      </c>
      <c r="AK58" s="38">
        <f>SUM(AK56:AK57)</f>
        <v>165</v>
      </c>
      <c r="AM58" s="25"/>
      <c r="AN58" s="64" t="s">
        <v>37</v>
      </c>
      <c r="AO58" s="38">
        <f>SUM(AO56:AO57)</f>
        <v>1435.2</v>
      </c>
      <c r="AP58" s="38">
        <f t="shared" ref="AP58:AR58" si="728">SUM(AP56:AP57)</f>
        <v>905.59999999999991</v>
      </c>
      <c r="AQ58" s="38">
        <f>SUM(AQ56:AQ57)</f>
        <v>529.6</v>
      </c>
      <c r="AR58" s="38">
        <f t="shared" si="728"/>
        <v>4.9000000000000004</v>
      </c>
      <c r="AS58" s="39">
        <f>(AS56*BE56+AS57*BE57)/BE58</f>
        <v>0.34027777777777779</v>
      </c>
      <c r="AT58" s="38">
        <f t="shared" ref="AT58:AX58" si="729">SUM(AT56:AT57)</f>
        <v>0</v>
      </c>
      <c r="AU58" s="39">
        <f>(AU56*BE56+AU57*BE57)/BE58</f>
        <v>0</v>
      </c>
      <c r="AV58" s="39">
        <f>SUM(AV56:AV57)</f>
        <v>0</v>
      </c>
      <c r="AW58" s="39">
        <f>(AW56*BE56+AW57*BE57)/BE58</f>
        <v>0</v>
      </c>
      <c r="AX58" s="38">
        <f t="shared" si="729"/>
        <v>0</v>
      </c>
      <c r="AY58" s="32">
        <f>(AY56*BE56+AY57*BE57)/BE58</f>
        <v>99.666666666666671</v>
      </c>
      <c r="AZ58" s="39">
        <f>(AZ56*BE56+AZ57*BE57)/BE58</f>
        <v>99.666666666666671</v>
      </c>
      <c r="BA58" s="39">
        <f>(BA56*BE56+BA57*BE57)/BE58</f>
        <v>0.59668777398928408</v>
      </c>
      <c r="BB58" s="34">
        <f>(BB56*BE56+BB57*BE57)/BE58</f>
        <v>43.636363636363633</v>
      </c>
      <c r="BC58" s="38"/>
      <c r="BD58" s="41">
        <f>SUM(BD56:BD57)</f>
        <v>51840</v>
      </c>
      <c r="BE58" s="38">
        <f>SUM(BE56:BE57)</f>
        <v>165</v>
      </c>
      <c r="BG58" s="25"/>
      <c r="BH58" s="64" t="s">
        <v>37</v>
      </c>
      <c r="BI58" s="38">
        <f>SUM(BI56:BI57)</f>
        <v>1469.4</v>
      </c>
      <c r="BJ58" s="38">
        <f t="shared" ref="BJ58:BL58" si="730">SUM(BJ56:BJ57)</f>
        <v>854.9</v>
      </c>
      <c r="BK58" s="38">
        <f>SUM(BK56:BK57)</f>
        <v>614.5</v>
      </c>
      <c r="BL58" s="38">
        <f t="shared" si="730"/>
        <v>18.7</v>
      </c>
      <c r="BM58" s="39">
        <f>(BM56*BY56+BM57*BY57)/BY58</f>
        <v>1.256720430107527</v>
      </c>
      <c r="BN58" s="38">
        <f t="shared" ref="BN58:BR58" si="731">SUM(BN56:BN57)</f>
        <v>0</v>
      </c>
      <c r="BO58" s="39">
        <f>(BO56*BY56+BO57*BY57)/BY58</f>
        <v>0</v>
      </c>
      <c r="BP58" s="39">
        <f>SUM(BP56:BP57)</f>
        <v>0</v>
      </c>
      <c r="BQ58" s="39">
        <f>(BQ56*BY56+BQ57*BY57)/BY58</f>
        <v>0</v>
      </c>
      <c r="BR58" s="38">
        <f t="shared" si="731"/>
        <v>0</v>
      </c>
      <c r="BS58" s="32">
        <f>(BS56*BY56+BS57*BY57)/BY58</f>
        <v>98.75</v>
      </c>
      <c r="BT58" s="39">
        <f>(BT56*BY56+BT57*BY57)/BY58</f>
        <v>98.75</v>
      </c>
      <c r="BU58" s="39">
        <f>(BU56*BY56+BU57*BY57)/BY58</f>
        <v>2.0621967357741506</v>
      </c>
      <c r="BV58" s="34">
        <f>(BV56*BY56+BV57*BY57)/BY58</f>
        <v>39.935646790485499</v>
      </c>
      <c r="BW58" s="38"/>
      <c r="BX58" s="41">
        <f>SUM(BX56:BX57)</f>
        <v>49025</v>
      </c>
      <c r="BY58" s="38">
        <f>SUM(BY56:BY57)</f>
        <v>165</v>
      </c>
      <c r="CA58" s="25"/>
      <c r="CB58" s="64" t="s">
        <v>37</v>
      </c>
      <c r="CC58" s="38">
        <f>SUM(CC56:CC57)</f>
        <v>1046.0999999999999</v>
      </c>
      <c r="CD58" s="38">
        <f t="shared" ref="CD58:CF58" si="732">SUM(CD56:CD57)</f>
        <v>271.5</v>
      </c>
      <c r="CE58" s="38"/>
      <c r="CF58" s="38">
        <f t="shared" si="732"/>
        <v>152</v>
      </c>
      <c r="CG58" s="39">
        <f>(CG56*CS56+CG57*CS57)/CS58</f>
        <v>10.555555555555555</v>
      </c>
      <c r="CH58" s="38">
        <f t="shared" ref="CH58:CL58" si="733">SUM(CH56:CH57)</f>
        <v>242</v>
      </c>
      <c r="CI58" s="39">
        <f>(CI56*CS56+CI57*CS57)/CS58</f>
        <v>16.805555555555557</v>
      </c>
      <c r="CJ58" s="39"/>
      <c r="CK58" s="39"/>
      <c r="CL58" s="38">
        <f t="shared" si="733"/>
        <v>0</v>
      </c>
      <c r="CM58" s="32">
        <f>(CM56*CS56+CM57*CS57)/CS58</f>
        <v>72.645833333333329</v>
      </c>
      <c r="CN58" s="39">
        <f>(CN56*CS56+CN57*CS57)/CS58</f>
        <v>72.645833333333329</v>
      </c>
      <c r="CO58" s="39">
        <f>(CO56*CS56+CO57*CS57)/CS58</f>
        <v>36.599321913016738</v>
      </c>
      <c r="CP58" s="34">
        <f>(CP56*CS56+CP57*CS57)/CS58</f>
        <v>11.494107744107744</v>
      </c>
      <c r="CQ58" s="38"/>
      <c r="CR58" s="42">
        <f>SUM(CR56:CR57)</f>
        <v>13655</v>
      </c>
      <c r="CS58" s="38">
        <f>SUM(CS56:CS57)</f>
        <v>165</v>
      </c>
      <c r="CU58" s="25"/>
      <c r="CV58" s="64" t="s">
        <v>37</v>
      </c>
      <c r="CW58" s="38">
        <f>SUM(CW56:CW57)</f>
        <v>1482.8</v>
      </c>
      <c r="CX58" s="38">
        <f t="shared" ref="CX58:CZ58" si="734">SUM(CX56:CX57)</f>
        <v>609</v>
      </c>
      <c r="CY58" s="38"/>
      <c r="CZ58" s="38">
        <f t="shared" si="734"/>
        <v>5.3</v>
      </c>
      <c r="DA58" s="39">
        <f>(DA56*DM56+DA57*DM57)/DM58</f>
        <v>0.35618279569892469</v>
      </c>
      <c r="DB58" s="38">
        <f t="shared" ref="DB58:DF58" si="735">SUM(DB56:DB57)</f>
        <v>0</v>
      </c>
      <c r="DC58" s="39">
        <f>(DC56*DM56+DC57*DM57)/DM58</f>
        <v>0</v>
      </c>
      <c r="DD58" s="39"/>
      <c r="DE58" s="39"/>
      <c r="DF58" s="38">
        <f t="shared" si="735"/>
        <v>0</v>
      </c>
      <c r="DG58" s="32">
        <f>(DG56*DM56+DG57*DM57)/DM58</f>
        <v>99.650537634408593</v>
      </c>
      <c r="DH58" s="39">
        <f>(DH56*DM56+DH57*DM57)/DM58</f>
        <v>99.650537634408593</v>
      </c>
      <c r="DI58" s="39">
        <f>(DI56*DM56+DI57*DM57)/DM58</f>
        <v>0.94171997157071774</v>
      </c>
      <c r="DJ58" s="34">
        <f>(DJ56*DM56+DJ57*DM57)/DM58</f>
        <v>25.804822417725646</v>
      </c>
      <c r="DK58" s="38"/>
      <c r="DL58" s="86">
        <f>SUM(DL56:DL57)</f>
        <v>31678</v>
      </c>
      <c r="DM58" s="38">
        <f>SUM(DM56:DM57)</f>
        <v>165</v>
      </c>
      <c r="DO58" s="25"/>
      <c r="DP58" s="64" t="s">
        <v>37</v>
      </c>
      <c r="DQ58" s="38">
        <f>SUM(DQ56:DQ57)</f>
        <v>1479.1</v>
      </c>
      <c r="DR58" s="38">
        <f t="shared" ref="DR58:DT58" si="736">SUM(DR56:DR57)</f>
        <v>663.4</v>
      </c>
      <c r="DS58" s="38"/>
      <c r="DT58" s="38">
        <f t="shared" si="736"/>
        <v>8.9</v>
      </c>
      <c r="DU58" s="39">
        <f>(DU56*EG56+DU57*EG57)/EG58</f>
        <v>0.5981182795698925</v>
      </c>
      <c r="DV58" s="38">
        <f t="shared" ref="DV58:DZ58" si="737">SUM(DV56:DV57)</f>
        <v>0</v>
      </c>
      <c r="DW58" s="39">
        <f>(DW56*EG56+DW57*EG57)/EG58</f>
        <v>0</v>
      </c>
      <c r="DX58" s="39"/>
      <c r="DY58" s="39"/>
      <c r="DZ58" s="38">
        <f t="shared" si="737"/>
        <v>0</v>
      </c>
      <c r="EA58" s="32">
        <f>(EA56*EG56+EA57*EG57)/EG58</f>
        <v>99.401881720430097</v>
      </c>
      <c r="EB58" s="39">
        <f>(EB56*EG56+EB57*EG57)/EG58</f>
        <v>99.401881720430097</v>
      </c>
      <c r="EC58" s="39">
        <f>(EC56*EG56+EC57*EG57)/EG58</f>
        <v>1.4623726585606311</v>
      </c>
      <c r="ED58" s="34">
        <f>(ED56*EG56+ED57*EG57)/EG58</f>
        <v>29.924242424242426</v>
      </c>
      <c r="EE58" s="38"/>
      <c r="EF58" s="86">
        <f>SUM(EF56:EF57)</f>
        <v>36735</v>
      </c>
      <c r="EG58" s="38">
        <f>SUM(EG56:EG57)</f>
        <v>165</v>
      </c>
      <c r="EI58" s="25"/>
      <c r="EJ58" s="64" t="s">
        <v>37</v>
      </c>
      <c r="EK58" s="38">
        <f>SUM(EK56:EK57)</f>
        <v>1324.4</v>
      </c>
      <c r="EL58" s="38">
        <f t="shared" ref="EL58:EN58" si="738">SUM(EL56:EL57)</f>
        <v>561.90000000000009</v>
      </c>
      <c r="EM58" s="38"/>
      <c r="EN58" s="38">
        <f t="shared" si="738"/>
        <v>12.38</v>
      </c>
      <c r="EO58" s="39">
        <f>(EO56*FA56+EO57*FA57)/FA58</f>
        <v>0.92113095238095222</v>
      </c>
      <c r="EP58" s="38">
        <f t="shared" ref="EP58:ET58" si="739">SUM(EP56:EP57)</f>
        <v>0</v>
      </c>
      <c r="EQ58" s="39">
        <f>(EQ56*FA56+EQ57*FA57)/FA58</f>
        <v>0</v>
      </c>
      <c r="ER58" s="39"/>
      <c r="ES58" s="39"/>
      <c r="ET58" s="38">
        <f t="shared" si="739"/>
        <v>0</v>
      </c>
      <c r="EU58" s="32">
        <f>(EU56*FA56+EU57*FA57)/FA58</f>
        <v>89.005376344086017</v>
      </c>
      <c r="EV58" s="39">
        <f>(EV56*FA56+EV57*FA57)/FA58</f>
        <v>98.541666666666671</v>
      </c>
      <c r="EW58" s="39">
        <f>(EW56*FA56+EW57*FA57)/FA58</f>
        <v>2.1495954689068131</v>
      </c>
      <c r="EX58" s="34">
        <f>(EX56*FA56+EX57*FA57)/FA58</f>
        <v>26.945346320346321</v>
      </c>
      <c r="EY58" s="38"/>
      <c r="EZ58" s="42">
        <f>SUM(EZ56:EZ57)</f>
        <v>29877</v>
      </c>
      <c r="FA58" s="38">
        <f>SUM(FA56:FA57)</f>
        <v>165</v>
      </c>
      <c r="FC58" s="25"/>
      <c r="FD58" s="64" t="s">
        <v>37</v>
      </c>
      <c r="FE58" s="38">
        <f>SUM(FE56:FE57)</f>
        <v>1480.4</v>
      </c>
      <c r="FF58" s="38">
        <f t="shared" ref="FF58:FH58" si="740">SUM(FF56:FF57)</f>
        <v>860.90000000000009</v>
      </c>
      <c r="FG58" s="38"/>
      <c r="FH58" s="38">
        <f t="shared" si="740"/>
        <v>7.6000000000000005</v>
      </c>
      <c r="FI58" s="39">
        <f>(FI56*FU56+FI57*FU57)/FU58</f>
        <v>0.510752688172043</v>
      </c>
      <c r="FJ58" s="38">
        <f t="shared" ref="FJ58:FN58" si="741">SUM(FJ56:FJ57)</f>
        <v>0</v>
      </c>
      <c r="FK58" s="39">
        <f>(FK56*FU56+FK57*FU57)/FU58</f>
        <v>0</v>
      </c>
      <c r="FL58" s="39"/>
      <c r="FM58" s="39"/>
      <c r="FN58" s="38">
        <f t="shared" si="741"/>
        <v>0</v>
      </c>
      <c r="FO58" s="32">
        <f>(FO56*FU56+FO57*FU57)/FU58</f>
        <v>99.489247311827967</v>
      </c>
      <c r="FP58" s="39">
        <f>(FP56*FU56+FP57*FU57)/FU58</f>
        <v>99.489247311827967</v>
      </c>
      <c r="FQ58" s="39">
        <f>(FQ56*FU56+FQ57*FU57)/FU58</f>
        <v>0.85071947229832168</v>
      </c>
      <c r="FR58" s="34">
        <f>(FR56*FU56+FR57*FU57)/FU58</f>
        <v>37.932551319648091</v>
      </c>
      <c r="FS58" s="38"/>
      <c r="FT58" s="41">
        <f>SUM(FT56:FT57)</f>
        <v>46566</v>
      </c>
      <c r="FU58" s="38">
        <f>SUM(FU56:FU57)</f>
        <v>165</v>
      </c>
      <c r="FW58" s="25"/>
      <c r="FX58" s="64" t="s">
        <v>37</v>
      </c>
      <c r="FY58" s="38">
        <f>SUM(FY56:FY57)</f>
        <v>1418.7</v>
      </c>
      <c r="FZ58" s="38">
        <f t="shared" ref="FZ58:GB58" si="742">SUM(FZ56:FZ57)</f>
        <v>920</v>
      </c>
      <c r="GA58" s="38"/>
      <c r="GB58" s="38">
        <f t="shared" si="742"/>
        <v>0</v>
      </c>
      <c r="GC58" s="39">
        <f>(GC56*GO56+GC57*GO57)/GO58</f>
        <v>0</v>
      </c>
      <c r="GD58" s="38">
        <f t="shared" ref="GD58:GH58" si="743">SUM(GD56:GD57)</f>
        <v>0</v>
      </c>
      <c r="GE58" s="39">
        <f>(GE56*GO56+GE57*GO57)/GO58</f>
        <v>0</v>
      </c>
      <c r="GF58" s="39"/>
      <c r="GG58" s="39"/>
      <c r="GH58" s="38">
        <f t="shared" si="743"/>
        <v>0</v>
      </c>
      <c r="GI58" s="32">
        <f>(GI56*GO56+GI57*GO57)/GO58</f>
        <v>95.342741935483872</v>
      </c>
      <c r="GJ58" s="39">
        <f>(GJ56*GO56+GJ57*GO57)/GO58</f>
        <v>98.520833333333329</v>
      </c>
      <c r="GK58" s="39">
        <f>(GK56*GO56+GK57*GO57)/GO58</f>
        <v>0</v>
      </c>
      <c r="GL58" s="34">
        <f>(GL56*GO56+GL57*GO57)/GO58</f>
        <v>45.078282828282831</v>
      </c>
      <c r="GM58" s="38"/>
      <c r="GN58" s="94">
        <f>SUM(GN56:GN57)</f>
        <v>53553</v>
      </c>
      <c r="GO58" s="38">
        <f>SUM(GO56:GO57)</f>
        <v>165</v>
      </c>
      <c r="GQ58" s="25"/>
      <c r="GR58" s="64" t="s">
        <v>37</v>
      </c>
      <c r="GS58" s="38">
        <f>SUM(GS56:GS57)</f>
        <v>1102.7</v>
      </c>
      <c r="GT58" s="38">
        <f t="shared" ref="GT58:GV58" si="744">SUM(GT56:GT57)</f>
        <v>395</v>
      </c>
      <c r="GU58" s="38"/>
      <c r="GV58" s="38">
        <f t="shared" si="744"/>
        <v>202.5</v>
      </c>
      <c r="GW58" s="39">
        <f>(GW56*HI56+GW57*HI57)/HI58</f>
        <v>13.608870967741934</v>
      </c>
      <c r="GX58" s="38">
        <f t="shared" ref="GX58:HB58" si="745">SUM(GX56:GX57)</f>
        <v>182.8</v>
      </c>
      <c r="GY58" s="39">
        <f>(GY56*HI56+GY57*HI57)/HI58</f>
        <v>12.284946236559138</v>
      </c>
      <c r="GZ58" s="39"/>
      <c r="HA58" s="39"/>
      <c r="HB58" s="38">
        <f t="shared" si="745"/>
        <v>0</v>
      </c>
      <c r="HC58" s="32">
        <f>(HC56*HI56+HC57*HI57)/HI58</f>
        <v>74.106182795698928</v>
      </c>
      <c r="HD58" s="39">
        <f>(HD56*HI56+HD57*HI57)/HI58</f>
        <v>74.106182795698928</v>
      </c>
      <c r="HE58" s="39">
        <f>(HE56*HI56+HE57*HI57)/HI58</f>
        <v>27.846534653465344</v>
      </c>
      <c r="HF58" s="34">
        <f>(HF56*HI56+HF57*HI57)/HI58</f>
        <v>17.250733137829911</v>
      </c>
      <c r="HG58" s="38"/>
      <c r="HH58" s="41">
        <f>SUM(HH56:HH57)</f>
        <v>21177</v>
      </c>
      <c r="HI58" s="38">
        <f>SUM(HI56:HI57)</f>
        <v>165</v>
      </c>
      <c r="HK58" s="25"/>
      <c r="HL58" s="64" t="s">
        <v>37</v>
      </c>
      <c r="HM58" s="68">
        <f>SUM(HM56:HM57)</f>
        <v>720</v>
      </c>
      <c r="HN58" s="68">
        <f t="shared" ref="HN58:HP58" si="746">SUM(HN56:HN57)</f>
        <v>339.2</v>
      </c>
      <c r="HO58" s="68">
        <f t="shared" si="746"/>
        <v>380.8</v>
      </c>
      <c r="HP58" s="68">
        <f t="shared" si="746"/>
        <v>720</v>
      </c>
      <c r="HQ58" s="32">
        <f>(HQ56*IC56+HQ57*IC57)/IC58</f>
        <v>50</v>
      </c>
      <c r="HR58" s="38">
        <f>SUM(HR56:HR57)</f>
        <v>0</v>
      </c>
      <c r="HS58" s="32">
        <f>(HS56*IC56+HS57*IC57)/IC58</f>
        <v>0</v>
      </c>
      <c r="HT58" s="38">
        <f>SUM(HT56:HT57)</f>
        <v>0</v>
      </c>
      <c r="HU58" s="32">
        <f>(HU56*IC56+HU57*IC57)/IC58</f>
        <v>0</v>
      </c>
      <c r="HV58" s="38">
        <f>SUM(HV56:HV57)</f>
        <v>0</v>
      </c>
      <c r="HW58" s="39">
        <f>(HW56*IC56+HW57*IC57)/IC58</f>
        <v>50</v>
      </c>
      <c r="HX58" s="65">
        <f>(HX56*IC56+HX57*IC57)/IC58</f>
        <v>50</v>
      </c>
      <c r="HY58" s="65">
        <f>(HY56*IC56+HY57*IC57)/IC58</f>
        <v>50</v>
      </c>
      <c r="HZ58" s="65">
        <f>(HZ56*IC56+HZ57*IC57)/IC58</f>
        <v>17.448653198653201</v>
      </c>
      <c r="IA58" s="38"/>
      <c r="IB58" s="114">
        <f>SUM(IB56:IB57)</f>
        <v>20729</v>
      </c>
      <c r="IC58" s="38">
        <f>SUM(IC56:IC57)</f>
        <v>165</v>
      </c>
    </row>
    <row r="59" spans="1:237" ht="13.8" x14ac:dyDescent="0.3">
      <c r="A59" s="16" t="s">
        <v>66</v>
      </c>
      <c r="B59" s="78" t="s">
        <v>67</v>
      </c>
      <c r="C59" s="13">
        <f>[1]DISP_JUL!$D$129</f>
        <v>0</v>
      </c>
      <c r="D59" s="13">
        <f>[1]DISP_JUL!$E$129</f>
        <v>0</v>
      </c>
      <c r="E59" s="13">
        <f>[1]DISP_JUL!$F$129</f>
        <v>0</v>
      </c>
      <c r="F59" s="13">
        <f>[1]DISP_JUL!$G$129</f>
        <v>0</v>
      </c>
      <c r="G59" s="13">
        <f t="shared" si="278"/>
        <v>0</v>
      </c>
      <c r="H59" s="13">
        <f>[1]DISP_JUL!$H$129</f>
        <v>0</v>
      </c>
      <c r="I59" s="13">
        <f t="shared" si="279"/>
        <v>0</v>
      </c>
      <c r="J59" s="13">
        <f>[1]DISP_JUL!$I$129</f>
        <v>0</v>
      </c>
      <c r="K59" s="13">
        <f t="shared" ref="K59:K62" si="747">(J59/$B$4)*100</f>
        <v>0</v>
      </c>
      <c r="M59" s="13">
        <f>(C59/$B$4)*100</f>
        <v>0</v>
      </c>
      <c r="N59" s="13">
        <f t="shared" si="428"/>
        <v>0</v>
      </c>
      <c r="O59" s="15">
        <f t="shared" si="429"/>
        <v>0</v>
      </c>
      <c r="P59" s="13" t="e">
        <f>(Q59/($B$4*R59))*100</f>
        <v>#DIV/0!</v>
      </c>
      <c r="Q59" s="95">
        <f>[1]DISP_JUL!$M$129</f>
        <v>0</v>
      </c>
      <c r="R59" s="95">
        <f>[1]DISP_JUL!$O$129</f>
        <v>0</v>
      </c>
      <c r="T59" s="16" t="s">
        <v>66</v>
      </c>
      <c r="U59" s="78" t="s">
        <v>67</v>
      </c>
      <c r="V59" s="15">
        <v>744</v>
      </c>
      <c r="W59" s="15">
        <v>436</v>
      </c>
      <c r="X59" s="15">
        <f>616.5/2</f>
        <v>308.25</v>
      </c>
      <c r="Y59" s="15">
        <v>0</v>
      </c>
      <c r="Z59" s="13">
        <f t="shared" si="649"/>
        <v>0</v>
      </c>
      <c r="AA59" s="15">
        <f>0/2</f>
        <v>0</v>
      </c>
      <c r="AB59" s="13">
        <f t="shared" si="649"/>
        <v>0</v>
      </c>
      <c r="AC59" s="13">
        <v>0</v>
      </c>
      <c r="AD59" s="13">
        <f t="shared" ref="AD59:AD62" si="748">(AC59/$U$4)*100</f>
        <v>0</v>
      </c>
      <c r="AE59" s="15">
        <v>0</v>
      </c>
      <c r="AF59" s="13">
        <f>(V59/$U$4)*100</f>
        <v>100</v>
      </c>
      <c r="AG59" s="13">
        <f t="shared" ref="AG59:AG62" si="749">((V59-AE59)/$U$4)*100</f>
        <v>100</v>
      </c>
      <c r="AH59" s="45">
        <f>IF((AND(W59=0,Y59=0)),0,(Y59+AE59)/(W59+Y59)*100)</f>
        <v>0</v>
      </c>
      <c r="AI59" s="13">
        <f>(AJ59/($U$4*AK59))*100</f>
        <v>43.959433040078203</v>
      </c>
      <c r="AJ59" s="89">
        <v>17988.2</v>
      </c>
      <c r="AK59" s="15">
        <v>55</v>
      </c>
      <c r="AM59" s="16" t="s">
        <v>66</v>
      </c>
      <c r="AN59" s="78" t="s">
        <v>67</v>
      </c>
      <c r="AO59" s="15">
        <v>720</v>
      </c>
      <c r="AP59" s="15">
        <v>409</v>
      </c>
      <c r="AQ59" s="15">
        <f>621.6/2</f>
        <v>310.8</v>
      </c>
      <c r="AR59" s="15">
        <v>0</v>
      </c>
      <c r="AS59" s="13">
        <f t="shared" si="652"/>
        <v>0</v>
      </c>
      <c r="AT59" s="15">
        <v>0</v>
      </c>
      <c r="AU59" s="15">
        <f>(AT59/$AN$4)*100</f>
        <v>0</v>
      </c>
      <c r="AV59" s="15">
        <v>0</v>
      </c>
      <c r="AW59" s="13">
        <f>(AV59/$AN$4)*100</f>
        <v>0</v>
      </c>
      <c r="AX59" s="15">
        <v>0</v>
      </c>
      <c r="AY59" s="13">
        <f>(AO59/$AN$4)*100</f>
        <v>100</v>
      </c>
      <c r="AZ59" s="13">
        <f t="shared" ref="AZ59:AZ62" si="750">((AO59-AX59)/$AN$4)*100</f>
        <v>100</v>
      </c>
      <c r="BA59" s="36">
        <f t="shared" ref="BA59:BA62" si="751">IF((AND(AP59=0,AR59=0)),0,(AR59+AX59)/(AP59+AR59)*100)</f>
        <v>0</v>
      </c>
      <c r="BB59" s="13">
        <f t="shared" ref="BB59:BB62" si="752">(BD59/($AN$4*BE59))*100</f>
        <v>43.480303030303027</v>
      </c>
      <c r="BD59" s="79">
        <v>17218.2</v>
      </c>
      <c r="BE59" s="15">
        <v>55</v>
      </c>
      <c r="BG59" s="16" t="s">
        <v>66</v>
      </c>
      <c r="BH59" s="78" t="s">
        <v>67</v>
      </c>
      <c r="BI59" s="15">
        <v>744</v>
      </c>
      <c r="BJ59" s="15">
        <v>408</v>
      </c>
      <c r="BK59" s="15">
        <f>672.1/2</f>
        <v>336.05</v>
      </c>
      <c r="BL59" s="15">
        <v>0</v>
      </c>
      <c r="BM59" s="13">
        <f t="shared" si="655"/>
        <v>0</v>
      </c>
      <c r="BN59" s="15">
        <v>0</v>
      </c>
      <c r="BO59" s="13">
        <f t="shared" si="655"/>
        <v>0</v>
      </c>
      <c r="BP59" s="13">
        <v>0</v>
      </c>
      <c r="BQ59" s="13">
        <f>(BP59/$BH$4)*100</f>
        <v>0</v>
      </c>
      <c r="BR59" s="15">
        <v>0</v>
      </c>
      <c r="BS59" s="13">
        <f t="shared" ref="BS59:BS62" si="753">(BI59/$BH$4)*100</f>
        <v>100</v>
      </c>
      <c r="BT59" s="13">
        <f t="shared" si="700"/>
        <v>100</v>
      </c>
      <c r="BU59" s="45">
        <f t="shared" si="701"/>
        <v>0</v>
      </c>
      <c r="BV59" s="13">
        <f t="shared" ref="BV59:BV62" si="754">(BX59/($BH$4*BY59))*100</f>
        <v>43.528347996089927</v>
      </c>
      <c r="BX59" s="79">
        <v>17811.8</v>
      </c>
      <c r="BY59" s="15">
        <v>55</v>
      </c>
      <c r="CA59" s="16" t="s">
        <v>66</v>
      </c>
      <c r="CB59" s="78" t="s">
        <v>67</v>
      </c>
      <c r="CC59" s="15">
        <f>1440/2</f>
        <v>720</v>
      </c>
      <c r="CD59" s="15">
        <f>608.1/2</f>
        <v>304.05</v>
      </c>
      <c r="CF59" s="15">
        <v>0</v>
      </c>
      <c r="CG59" s="13">
        <f t="shared" si="658"/>
        <v>0</v>
      </c>
      <c r="CH59" s="15">
        <v>0</v>
      </c>
      <c r="CI59" s="15">
        <f t="shared" si="658"/>
        <v>0</v>
      </c>
      <c r="CL59" s="15">
        <v>0</v>
      </c>
      <c r="CM59" s="13">
        <f>(CC59/$CB$4)*100</f>
        <v>100</v>
      </c>
      <c r="CN59" s="13">
        <f t="shared" si="659"/>
        <v>100</v>
      </c>
      <c r="CO59" s="45">
        <f>IF((AND(CD59=0,CF59=0)),0,(CF59+CL59)/(CD59+CF59)*100)</f>
        <v>0</v>
      </c>
      <c r="CP59" s="13">
        <f t="shared" ref="CP59:CP62" si="755">(CR59/($CB$4*CS59))*100</f>
        <v>33.005555555555553</v>
      </c>
      <c r="CR59" s="95">
        <v>13070.2</v>
      </c>
      <c r="CS59" s="15">
        <v>55</v>
      </c>
      <c r="CU59" s="16" t="s">
        <v>66</v>
      </c>
      <c r="CV59" s="78" t="s">
        <v>67</v>
      </c>
      <c r="CW59" s="15">
        <f>1488/2</f>
        <v>744</v>
      </c>
      <c r="CX59" s="15">
        <f>773.5/2</f>
        <v>386.75</v>
      </c>
      <c r="CZ59" s="15">
        <v>0</v>
      </c>
      <c r="DA59" s="13">
        <f t="shared" si="335"/>
        <v>0</v>
      </c>
      <c r="DB59" s="15">
        <v>0</v>
      </c>
      <c r="DC59" s="13">
        <f t="shared" si="336"/>
        <v>0</v>
      </c>
      <c r="DD59" s="13"/>
      <c r="DE59" s="13"/>
      <c r="DF59" s="15">
        <v>0</v>
      </c>
      <c r="DG59" s="13">
        <f>(CW59/$U$4)*100</f>
        <v>100</v>
      </c>
      <c r="DH59" s="13">
        <f t="shared" si="384"/>
        <v>100</v>
      </c>
      <c r="DI59" s="45">
        <f t="shared" si="385"/>
        <v>0</v>
      </c>
      <c r="DJ59" s="13">
        <f>(DL59/($CV$4*DM59))*100</f>
        <v>41.575757575757571</v>
      </c>
      <c r="DL59" s="79">
        <v>17012.8</v>
      </c>
      <c r="DM59" s="15">
        <v>55</v>
      </c>
      <c r="DO59" s="16" t="s">
        <v>66</v>
      </c>
      <c r="DP59" s="78" t="s">
        <v>67</v>
      </c>
      <c r="DQ59" s="15">
        <f>1488/2</f>
        <v>744</v>
      </c>
      <c r="DR59" s="15">
        <f>595.3/2</f>
        <v>297.64999999999998</v>
      </c>
      <c r="DT59" s="15">
        <v>0</v>
      </c>
      <c r="DU59" s="13">
        <f t="shared" si="339"/>
        <v>0</v>
      </c>
      <c r="DV59" s="15">
        <v>0</v>
      </c>
      <c r="DW59" s="13">
        <f t="shared" si="340"/>
        <v>0</v>
      </c>
      <c r="DX59" s="13"/>
      <c r="DY59" s="13"/>
      <c r="DZ59" s="15">
        <v>0</v>
      </c>
      <c r="EA59" s="13">
        <f>(DQ59/$U$4)*100</f>
        <v>100</v>
      </c>
      <c r="EB59" s="13">
        <f t="shared" si="387"/>
        <v>100</v>
      </c>
      <c r="EC59" s="45">
        <f t="shared" si="388"/>
        <v>0</v>
      </c>
      <c r="ED59" s="13">
        <f>(EF59/($DP$4*EG59))*100</f>
        <v>31.731671554252198</v>
      </c>
      <c r="EF59" s="79">
        <v>12984.6</v>
      </c>
      <c r="EG59" s="15">
        <v>55</v>
      </c>
      <c r="EI59" s="16" t="s">
        <v>66</v>
      </c>
      <c r="EJ59" s="78" t="s">
        <v>67</v>
      </c>
      <c r="EK59" s="15">
        <f>405/2</f>
        <v>202.5</v>
      </c>
      <c r="EL59" s="15">
        <f>42.4/2</f>
        <v>21.2</v>
      </c>
      <c r="EN59" s="15">
        <f>939/2</f>
        <v>469.5</v>
      </c>
      <c r="EO59" s="13">
        <f t="shared" si="343"/>
        <v>69.866071428571431</v>
      </c>
      <c r="EP59" s="15">
        <v>0</v>
      </c>
      <c r="EQ59" s="13">
        <f t="shared" si="344"/>
        <v>0</v>
      </c>
      <c r="ER59" s="13"/>
      <c r="ES59" s="13"/>
      <c r="ET59" s="15">
        <v>0</v>
      </c>
      <c r="EU59" s="13">
        <f>(EK59/$U$4)*100</f>
        <v>27.217741935483868</v>
      </c>
      <c r="EV59" s="13">
        <f t="shared" si="389"/>
        <v>30.133928571428569</v>
      </c>
      <c r="EW59" s="45">
        <f t="shared" si="390"/>
        <v>95.679641328714084</v>
      </c>
      <c r="EX59" s="13">
        <f t="shared" ref="EX59:EX62" si="756">(EZ59/($EJ$4*FA59))*100</f>
        <v>2.7483766233766231</v>
      </c>
      <c r="EZ59" s="79">
        <v>1015.8</v>
      </c>
      <c r="FA59" s="15">
        <v>55</v>
      </c>
      <c r="FC59" s="16" t="s">
        <v>66</v>
      </c>
      <c r="FD59" s="78" t="s">
        <v>67</v>
      </c>
      <c r="FE59" s="15">
        <v>0</v>
      </c>
      <c r="FF59" s="15">
        <v>0</v>
      </c>
      <c r="FH59" s="15">
        <f>1488/2</f>
        <v>744</v>
      </c>
      <c r="FI59" s="13">
        <f t="shared" si="359"/>
        <v>100</v>
      </c>
      <c r="FJ59" s="15">
        <v>0</v>
      </c>
      <c r="FK59" s="13">
        <f t="shared" si="360"/>
        <v>0</v>
      </c>
      <c r="FL59" s="13"/>
      <c r="FM59" s="13"/>
      <c r="FN59" s="15">
        <v>0</v>
      </c>
      <c r="FO59" s="13">
        <f>(FE59/$U$4)*100</f>
        <v>0</v>
      </c>
      <c r="FP59" s="13">
        <f t="shared" si="392"/>
        <v>0</v>
      </c>
      <c r="FQ59" s="45">
        <f t="shared" si="393"/>
        <v>100</v>
      </c>
      <c r="FR59" s="13">
        <f>(FT59/($FD$4*FU59))*100</f>
        <v>0</v>
      </c>
      <c r="FT59" s="15">
        <v>0</v>
      </c>
      <c r="FU59" s="15">
        <v>55</v>
      </c>
      <c r="FW59" s="16" t="s">
        <v>66</v>
      </c>
      <c r="FX59" s="78" t="s">
        <v>67</v>
      </c>
      <c r="FY59" s="15">
        <v>0</v>
      </c>
      <c r="FZ59" s="15">
        <v>0</v>
      </c>
      <c r="GB59" s="15">
        <f>1440/2</f>
        <v>720</v>
      </c>
      <c r="GC59" s="13">
        <f t="shared" si="704"/>
        <v>100</v>
      </c>
      <c r="GD59" s="15">
        <v>0</v>
      </c>
      <c r="GE59" s="15">
        <f t="shared" si="705"/>
        <v>0</v>
      </c>
      <c r="GH59" s="15">
        <v>0</v>
      </c>
      <c r="GI59" s="13">
        <f>(FY59/$U$4)*100</f>
        <v>0</v>
      </c>
      <c r="GJ59" s="13">
        <f t="shared" ref="GJ59:GJ62" si="757">((FY59-GH59)/$FX$4)*100</f>
        <v>0</v>
      </c>
      <c r="GK59" s="45">
        <f t="shared" ref="GK59:GK62" si="758">IF((AND(FZ59=0,GB59=0)),0,(GB59+GH59)/(FZ59+GB59)*100)</f>
        <v>100</v>
      </c>
      <c r="GL59" s="13">
        <f>(GN59/($FX$4*GO59))*100</f>
        <v>0</v>
      </c>
      <c r="GN59" s="15">
        <v>0</v>
      </c>
      <c r="GO59" s="15">
        <v>55</v>
      </c>
      <c r="GQ59" s="16" t="s">
        <v>66</v>
      </c>
      <c r="GR59" s="78" t="s">
        <v>67</v>
      </c>
      <c r="GS59" s="15">
        <v>0</v>
      </c>
      <c r="GT59" s="15">
        <v>0</v>
      </c>
      <c r="GV59" s="15">
        <f>1488/2</f>
        <v>744</v>
      </c>
      <c r="GW59" s="15">
        <f t="shared" si="448"/>
        <v>100</v>
      </c>
      <c r="GX59" s="15">
        <v>0</v>
      </c>
      <c r="GY59" s="15">
        <f t="shared" si="449"/>
        <v>0</v>
      </c>
      <c r="HB59" s="15">
        <v>0</v>
      </c>
      <c r="HC59" s="13">
        <f>(GS59/$GR$4)*100</f>
        <v>0</v>
      </c>
      <c r="HD59" s="15">
        <f t="shared" si="317"/>
        <v>0</v>
      </c>
      <c r="HE59" s="15">
        <f t="shared" si="318"/>
        <v>100</v>
      </c>
      <c r="HF59" s="13">
        <f t="shared" ref="HF59:HF62" si="759">(HH59/($GR$4*HI59))*100</f>
        <v>0</v>
      </c>
      <c r="HH59" s="15">
        <v>0</v>
      </c>
      <c r="HI59" s="15">
        <v>55</v>
      </c>
      <c r="HK59" s="16" t="s">
        <v>66</v>
      </c>
      <c r="HL59" s="78" t="s">
        <v>67</v>
      </c>
      <c r="HM59" s="15">
        <v>0</v>
      </c>
      <c r="HN59" s="15">
        <v>0</v>
      </c>
      <c r="HO59" s="15">
        <v>0</v>
      </c>
      <c r="HP59" s="15">
        <f>1440/2</f>
        <v>720</v>
      </c>
      <c r="HQ59" s="13">
        <f>(HP59/$HL$4)*100</f>
        <v>100</v>
      </c>
      <c r="HR59" s="15">
        <v>0</v>
      </c>
      <c r="HS59" s="13">
        <f>(HR59/$HL$4)*100</f>
        <v>0</v>
      </c>
      <c r="HT59" s="15">
        <v>0</v>
      </c>
      <c r="HU59" s="13">
        <f>(HT59/$HL$4)*100</f>
        <v>0</v>
      </c>
      <c r="HV59" s="15">
        <v>0</v>
      </c>
      <c r="HW59" s="13">
        <f>(HM59/$HL$4)*100</f>
        <v>0</v>
      </c>
      <c r="HX59" s="48">
        <f>((HM59-HV59)/$HL$4)*100</f>
        <v>0</v>
      </c>
      <c r="HY59" s="48">
        <f t="shared" ref="HY59:HY62" si="760">IF((AND(HN59=0,HP59=0)),0,(HP59+HV59)/(HN59+HP59)*100)</f>
        <v>100</v>
      </c>
      <c r="HZ59" s="13">
        <f>(IB59/($HL$4*IC59))*100</f>
        <v>0</v>
      </c>
      <c r="IB59" s="15">
        <v>0</v>
      </c>
      <c r="IC59" s="15">
        <v>55</v>
      </c>
    </row>
    <row r="60" spans="1:237" ht="13.8" x14ac:dyDescent="0.3">
      <c r="B60" s="78" t="s">
        <v>64</v>
      </c>
      <c r="C60" s="13">
        <f>[1]DISP_JUL!$D$130</f>
        <v>6</v>
      </c>
      <c r="D60" s="13">
        <f>[1]DISP_JUL!$E$130</f>
        <v>6</v>
      </c>
      <c r="E60" s="13">
        <f>[1]DISP_JUL!$F$130</f>
        <v>0</v>
      </c>
      <c r="F60" s="13">
        <f>[1]DISP_JUL!$G$130</f>
        <v>1482</v>
      </c>
      <c r="G60" s="13">
        <f t="shared" si="278"/>
        <v>199.19354838709677</v>
      </c>
      <c r="H60" s="13">
        <f>[1]DISP_JUL!$H$130</f>
        <v>0</v>
      </c>
      <c r="I60" s="13">
        <f t="shared" si="279"/>
        <v>0</v>
      </c>
      <c r="J60" s="13">
        <f>[1]DISP_JUL!$I$130</f>
        <v>0</v>
      </c>
      <c r="K60" s="13">
        <f t="shared" si="747"/>
        <v>0</v>
      </c>
      <c r="M60" s="13">
        <f t="shared" ref="M60" si="761">(C60/$B$4)*100</f>
        <v>0.80645161290322576</v>
      </c>
      <c r="N60" s="13">
        <f t="shared" si="428"/>
        <v>0.80645161290322576</v>
      </c>
      <c r="O60" s="15">
        <f t="shared" si="429"/>
        <v>99.596774193548384</v>
      </c>
      <c r="P60" s="13">
        <f t="shared" ref="P60:P62" si="762">(Q60/($B$4*R60))*100</f>
        <v>0.80645161290322598</v>
      </c>
      <c r="Q60" s="95">
        <f>[1]DISP_JUL!$M$130</f>
        <v>110</v>
      </c>
      <c r="R60" s="95">
        <f>[1]DISP_JUL!$O$130</f>
        <v>18.333333333333329</v>
      </c>
      <c r="U60" s="78" t="s">
        <v>64</v>
      </c>
      <c r="V60" s="15">
        <v>729</v>
      </c>
      <c r="W60" s="15">
        <v>413</v>
      </c>
      <c r="X60" s="15">
        <f>632.9/2</f>
        <v>316.45</v>
      </c>
      <c r="Y60" s="15">
        <v>15</v>
      </c>
      <c r="Z60" s="13">
        <f t="shared" si="649"/>
        <v>2.0161290322580645</v>
      </c>
      <c r="AA60" s="15">
        <f>0/2</f>
        <v>0</v>
      </c>
      <c r="AB60" s="13">
        <f t="shared" si="649"/>
        <v>0</v>
      </c>
      <c r="AC60" s="13">
        <v>0</v>
      </c>
      <c r="AD60" s="13">
        <f t="shared" si="748"/>
        <v>0</v>
      </c>
      <c r="AE60" s="15">
        <v>0</v>
      </c>
      <c r="AF60" s="13">
        <f>(V60/$U$4)*100</f>
        <v>97.983870967741936</v>
      </c>
      <c r="AG60" s="13">
        <f t="shared" si="749"/>
        <v>97.983870967741936</v>
      </c>
      <c r="AH60" s="45">
        <f>IF((AND(W60=0,Y60=0)),0,(Y60+AE60)/(W60+Y60)*100)</f>
        <v>3.5046728971962615</v>
      </c>
      <c r="AI60" s="13">
        <f t="shared" ref="AI60:AI62" si="763">(AJ60/($U$4*AK60))*100</f>
        <v>41.46847507331379</v>
      </c>
      <c r="AJ60" s="89">
        <v>16968.900000000001</v>
      </c>
      <c r="AK60" s="15">
        <v>55</v>
      </c>
      <c r="AN60" s="78" t="s">
        <v>64</v>
      </c>
      <c r="AO60" s="15">
        <v>707</v>
      </c>
      <c r="AP60" s="15">
        <v>353</v>
      </c>
      <c r="AQ60" s="15">
        <f>709.1/2</f>
        <v>354.55</v>
      </c>
      <c r="AR60" s="15">
        <v>13</v>
      </c>
      <c r="AS60" s="13">
        <f t="shared" si="652"/>
        <v>1.8055555555555554</v>
      </c>
      <c r="AT60" s="15">
        <v>0</v>
      </c>
      <c r="AU60" s="15">
        <f t="shared" ref="AU60:AU62" si="764">(AT60/$AN$4)*100</f>
        <v>0</v>
      </c>
      <c r="AV60" s="15">
        <v>0</v>
      </c>
      <c r="AW60" s="13">
        <f>(AV60/$AN$4)*100</f>
        <v>0</v>
      </c>
      <c r="AX60" s="15">
        <v>0</v>
      </c>
      <c r="AY60" s="13">
        <f t="shared" ref="AY60" si="765">(AO60/$AN$4)*100</f>
        <v>98.194444444444443</v>
      </c>
      <c r="AZ60" s="13">
        <f t="shared" si="750"/>
        <v>98.194444444444443</v>
      </c>
      <c r="BA60" s="36">
        <f t="shared" si="751"/>
        <v>3.5519125683060109</v>
      </c>
      <c r="BB60" s="13">
        <f t="shared" si="752"/>
        <v>38.015404040404043</v>
      </c>
      <c r="BD60" s="79">
        <v>15054.1</v>
      </c>
      <c r="BE60" s="15">
        <v>55</v>
      </c>
      <c r="BH60" s="78" t="s">
        <v>64</v>
      </c>
      <c r="BI60" s="15">
        <v>744</v>
      </c>
      <c r="BJ60" s="15">
        <v>391</v>
      </c>
      <c r="BK60" s="15">
        <f>705.7/2</f>
        <v>352.85</v>
      </c>
      <c r="BL60" s="15">
        <v>0</v>
      </c>
      <c r="BM60" s="13">
        <f t="shared" si="655"/>
        <v>0</v>
      </c>
      <c r="BN60" s="15">
        <v>0</v>
      </c>
      <c r="BO60" s="13">
        <f t="shared" si="655"/>
        <v>0</v>
      </c>
      <c r="BP60" s="13">
        <v>0</v>
      </c>
      <c r="BQ60" s="13">
        <f>(BP60/$BH$4)*100</f>
        <v>0</v>
      </c>
      <c r="BR60" s="15">
        <v>0</v>
      </c>
      <c r="BS60" s="13">
        <f t="shared" si="753"/>
        <v>100</v>
      </c>
      <c r="BT60" s="13">
        <f t="shared" si="700"/>
        <v>100</v>
      </c>
      <c r="BU60" s="45">
        <f t="shared" si="701"/>
        <v>0</v>
      </c>
      <c r="BV60" s="13">
        <f t="shared" si="754"/>
        <v>41.717986314760509</v>
      </c>
      <c r="BX60" s="79">
        <v>17071</v>
      </c>
      <c r="BY60" s="15">
        <v>55</v>
      </c>
      <c r="CB60" s="78" t="s">
        <v>64</v>
      </c>
      <c r="CC60" s="15">
        <f>1426/2</f>
        <v>713</v>
      </c>
      <c r="CD60" s="15">
        <f>485/2</f>
        <v>242.5</v>
      </c>
      <c r="CF60" s="15">
        <v>0</v>
      </c>
      <c r="CG60" s="13">
        <f t="shared" si="658"/>
        <v>0</v>
      </c>
      <c r="CH60" s="15">
        <f>14/2</f>
        <v>7</v>
      </c>
      <c r="CI60" s="13">
        <f t="shared" si="658"/>
        <v>0.97222222222222221</v>
      </c>
      <c r="CJ60" s="13"/>
      <c r="CK60" s="13"/>
      <c r="CL60" s="15">
        <v>0</v>
      </c>
      <c r="CM60" s="13">
        <f>(CC60/$CB$4)*100</f>
        <v>99.027777777777786</v>
      </c>
      <c r="CN60" s="13">
        <f t="shared" si="659"/>
        <v>99.027777777777786</v>
      </c>
      <c r="CO60" s="45">
        <f t="shared" ref="CO60" si="766">IF((AND(CD60=0,CF60=0)),0,(CF60+CL60)/(CD60+CF60)*100)</f>
        <v>0</v>
      </c>
      <c r="CP60" s="13">
        <f t="shared" si="755"/>
        <v>26.095202020202024</v>
      </c>
      <c r="CR60" s="95">
        <v>10333.700000000001</v>
      </c>
      <c r="CS60" s="15">
        <v>55</v>
      </c>
      <c r="CV60" s="78" t="s">
        <v>64</v>
      </c>
      <c r="CW60" s="15">
        <f>1417.7/2</f>
        <v>708.85</v>
      </c>
      <c r="CX60" s="15">
        <f>571.1/2</f>
        <v>285.55</v>
      </c>
      <c r="CZ60" s="15">
        <f>51.5/2</f>
        <v>25.75</v>
      </c>
      <c r="DA60" s="13">
        <f t="shared" si="335"/>
        <v>3.461021505376344</v>
      </c>
      <c r="DB60" s="15">
        <f>18.8/2</f>
        <v>9.4</v>
      </c>
      <c r="DC60" s="13">
        <f t="shared" si="336"/>
        <v>1.2634408602150538</v>
      </c>
      <c r="DD60" s="13"/>
      <c r="DE60" s="13"/>
      <c r="DF60" s="15">
        <v>0</v>
      </c>
      <c r="DG60" s="13">
        <f>(CW60/$U$4)*100</f>
        <v>95.275537634408607</v>
      </c>
      <c r="DH60" s="13">
        <f t="shared" si="384"/>
        <v>95.275537634408607</v>
      </c>
      <c r="DI60" s="45">
        <f t="shared" si="385"/>
        <v>8.271763572116928</v>
      </c>
      <c r="DJ60" s="13">
        <f t="shared" ref="DJ60:DJ62" si="767">(DL60/($CV$4*DM60))*100</f>
        <v>31.376099706744871</v>
      </c>
      <c r="DL60" s="79">
        <v>12839.1</v>
      </c>
      <c r="DM60" s="15">
        <v>55</v>
      </c>
      <c r="DP60" s="78" t="s">
        <v>64</v>
      </c>
      <c r="DQ60" s="15">
        <f>1488/2</f>
        <v>744</v>
      </c>
      <c r="DR60" s="13">
        <f>677.6/2</f>
        <v>338.8</v>
      </c>
      <c r="DS60" s="13"/>
      <c r="DT60" s="15">
        <v>0</v>
      </c>
      <c r="DU60" s="13">
        <f t="shared" si="339"/>
        <v>0</v>
      </c>
      <c r="DV60" s="15">
        <v>0</v>
      </c>
      <c r="DW60" s="13">
        <f t="shared" si="340"/>
        <v>0</v>
      </c>
      <c r="DX60" s="13"/>
      <c r="DY60" s="13"/>
      <c r="DZ60" s="15">
        <v>0</v>
      </c>
      <c r="EA60" s="13">
        <f>(DQ60/$U$4)*100</f>
        <v>100</v>
      </c>
      <c r="EB60" s="13">
        <f t="shared" si="387"/>
        <v>100</v>
      </c>
      <c r="EC60" s="45">
        <f t="shared" si="388"/>
        <v>0</v>
      </c>
      <c r="ED60" s="13">
        <f t="shared" ref="ED60:ED62" si="768">(EF60/($DP$4*EG60))*100</f>
        <v>36.380009775171068</v>
      </c>
      <c r="EF60" s="79">
        <v>14886.7</v>
      </c>
      <c r="EG60" s="15">
        <v>55</v>
      </c>
      <c r="EJ60" s="78" t="s">
        <v>64</v>
      </c>
      <c r="EK60" s="15">
        <f>1344/2</f>
        <v>672</v>
      </c>
      <c r="EL60" s="15">
        <f>429.2/2</f>
        <v>214.6</v>
      </c>
      <c r="EN60" s="15">
        <v>0</v>
      </c>
      <c r="EO60" s="13">
        <f t="shared" si="343"/>
        <v>0</v>
      </c>
      <c r="EP60" s="15">
        <v>0</v>
      </c>
      <c r="EQ60" s="13">
        <f t="shared" si="344"/>
        <v>0</v>
      </c>
      <c r="ER60" s="13"/>
      <c r="ES60" s="13"/>
      <c r="ET60" s="15">
        <v>0</v>
      </c>
      <c r="EU60" s="13">
        <f>(EK60/$U$4)*100</f>
        <v>90.322580645161281</v>
      </c>
      <c r="EV60" s="13">
        <f t="shared" si="389"/>
        <v>100</v>
      </c>
      <c r="EW60" s="45">
        <f t="shared" si="390"/>
        <v>0</v>
      </c>
      <c r="EX60" s="13">
        <f t="shared" si="756"/>
        <v>26.768939393939391</v>
      </c>
      <c r="EZ60" s="79">
        <v>9893.7999999999993</v>
      </c>
      <c r="FA60" s="15">
        <v>55</v>
      </c>
      <c r="FD60" s="78" t="s">
        <v>64</v>
      </c>
      <c r="FE60" s="15">
        <f>1488/2</f>
        <v>744</v>
      </c>
      <c r="FF60" s="15">
        <f>527.2/2</f>
        <v>263.60000000000002</v>
      </c>
      <c r="FH60" s="15">
        <v>0</v>
      </c>
      <c r="FI60" s="13">
        <f t="shared" si="359"/>
        <v>0</v>
      </c>
      <c r="FJ60" s="15">
        <v>0</v>
      </c>
      <c r="FK60" s="13">
        <f t="shared" si="360"/>
        <v>0</v>
      </c>
      <c r="FL60" s="13"/>
      <c r="FM60" s="13"/>
      <c r="FN60" s="15">
        <v>0</v>
      </c>
      <c r="FO60" s="13">
        <f>(FE60/$U$4)*100</f>
        <v>100</v>
      </c>
      <c r="FP60" s="13">
        <f t="shared" si="392"/>
        <v>100</v>
      </c>
      <c r="FQ60" s="45">
        <f t="shared" si="393"/>
        <v>0</v>
      </c>
      <c r="FR60" s="13">
        <f t="shared" ref="FR60" si="769">(FT60/($FD$4*FU60))*100</f>
        <v>30.412512218963826</v>
      </c>
      <c r="FT60" s="79">
        <v>12444.8</v>
      </c>
      <c r="FU60" s="15">
        <v>55</v>
      </c>
      <c r="FX60" s="78" t="s">
        <v>64</v>
      </c>
      <c r="FY60" s="15">
        <f>1440/2</f>
        <v>720</v>
      </c>
      <c r="FZ60" s="15">
        <f>489.9/2</f>
        <v>244.95</v>
      </c>
      <c r="GB60" s="15">
        <v>0</v>
      </c>
      <c r="GC60" s="13">
        <f t="shared" si="704"/>
        <v>0</v>
      </c>
      <c r="GD60" s="15">
        <v>0</v>
      </c>
      <c r="GE60" s="15">
        <f t="shared" si="705"/>
        <v>0</v>
      </c>
      <c r="GH60" s="15">
        <v>0</v>
      </c>
      <c r="GI60" s="13">
        <f>(FY60/$U$4)*100</f>
        <v>96.774193548387103</v>
      </c>
      <c r="GJ60" s="13">
        <f t="shared" si="757"/>
        <v>100</v>
      </c>
      <c r="GK60" s="45">
        <f t="shared" si="758"/>
        <v>0</v>
      </c>
      <c r="GL60" s="13">
        <f>(GN60/($FX$4*GO60))*100</f>
        <v>28.836111111111112</v>
      </c>
      <c r="GN60" s="79">
        <v>11419.1</v>
      </c>
      <c r="GO60" s="15">
        <v>55</v>
      </c>
      <c r="GR60" s="78" t="s">
        <v>64</v>
      </c>
      <c r="GS60" s="15">
        <f>1488/2</f>
        <v>744</v>
      </c>
      <c r="GT60" s="15">
        <f>68.5+64.9</f>
        <v>133.4</v>
      </c>
      <c r="GV60" s="15">
        <f>744/2</f>
        <v>372</v>
      </c>
      <c r="GW60" s="15">
        <f t="shared" si="448"/>
        <v>50</v>
      </c>
      <c r="GX60" s="15">
        <v>0</v>
      </c>
      <c r="GY60" s="15">
        <f t="shared" si="449"/>
        <v>0</v>
      </c>
      <c r="HB60" s="15">
        <v>0</v>
      </c>
      <c r="HC60" s="13">
        <f t="shared" ref="HC60:HC62" si="770">(GS60/$GR$4)*100</f>
        <v>100</v>
      </c>
      <c r="HD60" s="15">
        <f t="shared" si="317"/>
        <v>100</v>
      </c>
      <c r="HE60" s="13">
        <f t="shared" si="318"/>
        <v>73.605065294815986</v>
      </c>
      <c r="HF60" s="13">
        <f t="shared" si="759"/>
        <v>7.4709188660801562</v>
      </c>
      <c r="HH60" s="79">
        <v>3057.1</v>
      </c>
      <c r="HI60" s="15">
        <v>55</v>
      </c>
      <c r="HL60" s="78" t="s">
        <v>64</v>
      </c>
      <c r="HM60" s="15">
        <f>(520.25+520.25)/2</f>
        <v>520.25</v>
      </c>
      <c r="HN60" s="15">
        <f>(94.1+86.7)/2</f>
        <v>90.4</v>
      </c>
      <c r="HO60" s="15">
        <f>(426.15+433.55)/2</f>
        <v>429.85</v>
      </c>
      <c r="HP60" s="15">
        <v>0</v>
      </c>
      <c r="HQ60" s="13">
        <f t="shared" ref="HQ60" si="771">(HP60/$HL$4)*100</f>
        <v>0</v>
      </c>
      <c r="HR60" s="15">
        <v>0</v>
      </c>
      <c r="HS60" s="13">
        <f t="shared" ref="HS60" si="772">(HR60/$HL$4)*100</f>
        <v>0</v>
      </c>
      <c r="HT60" s="15">
        <f>(199.75+199.75)/2</f>
        <v>199.75</v>
      </c>
      <c r="HU60" s="13">
        <f t="shared" ref="HU60" si="773">(HT60/$HL$4)*100</f>
        <v>27.743055555555557</v>
      </c>
      <c r="HV60" s="15">
        <v>0</v>
      </c>
      <c r="HW60" s="13">
        <f>(HM60/$HL$4)*100</f>
        <v>72.256944444444443</v>
      </c>
      <c r="HX60" s="48">
        <f>((HM60-HV60)/$HL$4)*100</f>
        <v>72.256944444444443</v>
      </c>
      <c r="HY60" s="13">
        <f t="shared" si="760"/>
        <v>0</v>
      </c>
      <c r="HZ60" s="13">
        <f>(IB60/($HL$4*IC60))*100</f>
        <v>9.8739898989898993</v>
      </c>
      <c r="IB60" s="15">
        <v>3910.1</v>
      </c>
      <c r="IC60" s="15">
        <v>55</v>
      </c>
    </row>
    <row r="61" spans="1:237" ht="13.8" x14ac:dyDescent="0.3">
      <c r="B61" s="15">
        <v>3</v>
      </c>
      <c r="C61" s="13">
        <f>[1]DISP_JUL!$D$131</f>
        <v>740</v>
      </c>
      <c r="D61" s="13">
        <f>[1]DISP_JUL!$E$131</f>
        <v>385</v>
      </c>
      <c r="E61" s="13">
        <f>[1]DISP_JUL!$F$131</f>
        <v>355</v>
      </c>
      <c r="F61" s="13">
        <f>[1]DISP_JUL!$G$131</f>
        <v>0</v>
      </c>
      <c r="G61" s="13">
        <f t="shared" si="278"/>
        <v>0</v>
      </c>
      <c r="H61" s="13">
        <f>[1]DISP_JUL!$H$131</f>
        <v>0</v>
      </c>
      <c r="I61" s="13">
        <f t="shared" si="279"/>
        <v>0</v>
      </c>
      <c r="J61" s="13">
        <f>[1]DISP_JUL!$I$131</f>
        <v>4</v>
      </c>
      <c r="K61" s="13">
        <f t="shared" si="747"/>
        <v>0.53763440860215062</v>
      </c>
      <c r="M61" s="13">
        <f>(C61/$B$4)*100</f>
        <v>99.462365591397855</v>
      </c>
      <c r="N61" s="13">
        <f t="shared" si="428"/>
        <v>99.462365591397855</v>
      </c>
      <c r="O61" s="13">
        <f t="shared" si="429"/>
        <v>0</v>
      </c>
      <c r="P61" s="13">
        <f t="shared" si="762"/>
        <v>51.747311827956999</v>
      </c>
      <c r="Q61" s="95">
        <f>[1]DISP_JUL!$M$131</f>
        <v>18760.5</v>
      </c>
      <c r="R61" s="95">
        <f>[1]DISP_JUL!$O$131</f>
        <v>48.728571428571421</v>
      </c>
      <c r="U61" s="15">
        <v>3</v>
      </c>
      <c r="V61" s="15">
        <v>350</v>
      </c>
      <c r="W61" s="15">
        <v>167</v>
      </c>
      <c r="X61" s="13">
        <f>366.25/2</f>
        <v>183.125</v>
      </c>
      <c r="Y61" s="15">
        <v>391</v>
      </c>
      <c r="Z61" s="13">
        <f t="shared" si="649"/>
        <v>52.553763440860216</v>
      </c>
      <c r="AA61" s="15">
        <f>6/2</f>
        <v>3</v>
      </c>
      <c r="AB61" s="13">
        <f t="shared" si="649"/>
        <v>0.40322580645161288</v>
      </c>
      <c r="AC61" s="13">
        <f>6.75/2</f>
        <v>3.375</v>
      </c>
      <c r="AD61" s="13">
        <f t="shared" si="748"/>
        <v>0.45362903225806456</v>
      </c>
      <c r="AE61" s="15">
        <v>0</v>
      </c>
      <c r="AF61" s="13">
        <f>(V61/$U$4)*100</f>
        <v>47.043010752688176</v>
      </c>
      <c r="AG61" s="13">
        <f t="shared" si="749"/>
        <v>47.043010752688176</v>
      </c>
      <c r="AH61" s="45">
        <f>IF((AND(W61=0,Y61=0)),0,(Y61+AE61)/(W61+Y61)*100)</f>
        <v>70.071684587813621</v>
      </c>
      <c r="AI61" s="13">
        <f>(AJ61/($U$4*AK61))*100</f>
        <v>17.878787878787879</v>
      </c>
      <c r="AJ61" s="89">
        <v>7316</v>
      </c>
      <c r="AK61" s="15">
        <v>55</v>
      </c>
      <c r="AN61" s="15">
        <v>3</v>
      </c>
      <c r="AO61" s="15">
        <v>340</v>
      </c>
      <c r="AP61" s="15">
        <v>177</v>
      </c>
      <c r="AQ61" s="13">
        <f>325.65/2</f>
        <v>162.82499999999999</v>
      </c>
      <c r="AR61" s="15">
        <v>376</v>
      </c>
      <c r="AS61" s="13">
        <f t="shared" si="652"/>
        <v>52.222222222222229</v>
      </c>
      <c r="AT61" s="15">
        <v>0</v>
      </c>
      <c r="AU61" s="15">
        <f t="shared" si="764"/>
        <v>0</v>
      </c>
      <c r="AV61" s="15">
        <f>8/2</f>
        <v>4</v>
      </c>
      <c r="AW61" s="13">
        <f>(AV61/$AN$4)*100</f>
        <v>0.55555555555555558</v>
      </c>
      <c r="AX61" s="15">
        <v>0</v>
      </c>
      <c r="AY61" s="13">
        <f>(AO61/$AN$4)*100</f>
        <v>47.222222222222221</v>
      </c>
      <c r="AZ61" s="13">
        <f t="shared" si="750"/>
        <v>47.222222222222221</v>
      </c>
      <c r="BA61" s="36">
        <f t="shared" si="751"/>
        <v>67.992766726943941</v>
      </c>
      <c r="BB61" s="13">
        <f t="shared" si="752"/>
        <v>20.06818181818182</v>
      </c>
      <c r="BD61" s="79">
        <v>7947</v>
      </c>
      <c r="BE61" s="15">
        <v>55</v>
      </c>
      <c r="BH61" s="15">
        <v>3</v>
      </c>
      <c r="BI61" s="15">
        <v>307</v>
      </c>
      <c r="BJ61" s="15">
        <v>127</v>
      </c>
      <c r="BK61" s="15">
        <f>360.8/2</f>
        <v>180.4</v>
      </c>
      <c r="BL61" s="15">
        <v>372</v>
      </c>
      <c r="BM61" s="13">
        <f t="shared" si="655"/>
        <v>50</v>
      </c>
      <c r="BN61" s="15">
        <v>65</v>
      </c>
      <c r="BO61" s="13">
        <f t="shared" si="655"/>
        <v>8.736559139784946</v>
      </c>
      <c r="BP61" s="13">
        <v>0</v>
      </c>
      <c r="BQ61" s="13">
        <f>(BP61/$BH$4)*100</f>
        <v>0</v>
      </c>
      <c r="BR61" s="15">
        <v>0</v>
      </c>
      <c r="BS61" s="13">
        <f t="shared" si="753"/>
        <v>41.263440860215056</v>
      </c>
      <c r="BT61" s="13">
        <f t="shared" si="700"/>
        <v>41.263440860215056</v>
      </c>
      <c r="BU61" s="45">
        <f t="shared" si="701"/>
        <v>74.549098196392777</v>
      </c>
      <c r="BV61" s="13">
        <f t="shared" si="754"/>
        <v>13.951612903225808</v>
      </c>
      <c r="BX61" s="79">
        <v>5709</v>
      </c>
      <c r="BY61" s="15">
        <v>55</v>
      </c>
      <c r="CB61" s="15">
        <v>3</v>
      </c>
      <c r="CC61" s="15">
        <f>590/2</f>
        <v>295</v>
      </c>
      <c r="CD61" s="15">
        <f>208.4/2</f>
        <v>104.2</v>
      </c>
      <c r="CF61" s="15">
        <f>720/2</f>
        <v>360</v>
      </c>
      <c r="CG61" s="13">
        <f t="shared" si="658"/>
        <v>50</v>
      </c>
      <c r="CH61" s="15">
        <f>130/2</f>
        <v>65</v>
      </c>
      <c r="CI61" s="13">
        <f t="shared" si="658"/>
        <v>9.0277777777777768</v>
      </c>
      <c r="CJ61" s="13"/>
      <c r="CK61" s="13"/>
      <c r="CL61" s="15">
        <v>0</v>
      </c>
      <c r="CM61" s="13">
        <f>(CC61/$CB$4)*100</f>
        <v>40.972222222222221</v>
      </c>
      <c r="CN61" s="13">
        <f t="shared" si="659"/>
        <v>40.972222222222221</v>
      </c>
      <c r="CO61" s="45">
        <f>IF((AND(CD61=0,CF61=0)),0,(CF61+CL61)/(CD61+CF61)*100)</f>
        <v>77.552778974579923</v>
      </c>
      <c r="CP61" s="13">
        <f t="shared" si="755"/>
        <v>11.33358585858586</v>
      </c>
      <c r="CR61" s="95">
        <v>4488.1000000000004</v>
      </c>
      <c r="CS61" s="15">
        <v>55</v>
      </c>
      <c r="CV61" s="15">
        <v>3</v>
      </c>
      <c r="CW61" s="15">
        <f>715.3/2</f>
        <v>357.65</v>
      </c>
      <c r="CX61" s="15">
        <f>255.4/2</f>
        <v>127.7</v>
      </c>
      <c r="CZ61" s="15">
        <f>772.7/2</f>
        <v>386.35</v>
      </c>
      <c r="DA61" s="13">
        <f t="shared" si="335"/>
        <v>51.928763440860216</v>
      </c>
      <c r="DB61" s="15">
        <v>0</v>
      </c>
      <c r="DC61" s="13">
        <f t="shared" si="336"/>
        <v>0</v>
      </c>
      <c r="DD61" s="13"/>
      <c r="DE61" s="13"/>
      <c r="DF61" s="15">
        <v>0</v>
      </c>
      <c r="DG61" s="13">
        <f>(CW61/$U$4)*100</f>
        <v>48.071236559139777</v>
      </c>
      <c r="DH61" s="13">
        <f t="shared" si="384"/>
        <v>48.071236559139777</v>
      </c>
      <c r="DI61" s="45">
        <f t="shared" si="385"/>
        <v>75.158058554615309</v>
      </c>
      <c r="DJ61" s="13">
        <f>(DL61/($CV$4*DM61))*100</f>
        <v>13.587487781036167</v>
      </c>
      <c r="DL61" s="79">
        <v>5560</v>
      </c>
      <c r="DM61" s="15">
        <v>55</v>
      </c>
      <c r="DP61" s="15">
        <v>3</v>
      </c>
      <c r="DQ61" s="15">
        <f>744/2</f>
        <v>372</v>
      </c>
      <c r="DR61" s="13">
        <f>303.8/2</f>
        <v>151.9</v>
      </c>
      <c r="DS61" s="13"/>
      <c r="DT61" s="15">
        <f>744/2</f>
        <v>372</v>
      </c>
      <c r="DU61" s="13">
        <f t="shared" si="339"/>
        <v>50</v>
      </c>
      <c r="DV61" s="15">
        <v>0</v>
      </c>
      <c r="DW61" s="13">
        <f t="shared" si="340"/>
        <v>0</v>
      </c>
      <c r="DX61" s="13"/>
      <c r="DY61" s="13"/>
      <c r="DZ61" s="15">
        <v>0</v>
      </c>
      <c r="EA61" s="13">
        <f>(DQ61/$U$4)*100</f>
        <v>50</v>
      </c>
      <c r="EB61" s="13">
        <f t="shared" si="387"/>
        <v>50</v>
      </c>
      <c r="EC61" s="45">
        <f t="shared" si="388"/>
        <v>71.005917159763328</v>
      </c>
      <c r="ED61" s="13">
        <f t="shared" si="768"/>
        <v>15.977517106549366</v>
      </c>
      <c r="EF61" s="79">
        <v>6538</v>
      </c>
      <c r="EG61" s="15">
        <v>55</v>
      </c>
      <c r="EJ61" s="15">
        <v>3</v>
      </c>
      <c r="EK61" s="15">
        <f>624/2</f>
        <v>312</v>
      </c>
      <c r="EL61" s="15">
        <f>151.7/2</f>
        <v>75.849999999999994</v>
      </c>
      <c r="EN61" s="15">
        <f>720/2</f>
        <v>360</v>
      </c>
      <c r="EO61" s="13">
        <f t="shared" si="343"/>
        <v>53.571428571428569</v>
      </c>
      <c r="EP61" s="15">
        <v>0</v>
      </c>
      <c r="EQ61" s="13">
        <f t="shared" si="344"/>
        <v>0</v>
      </c>
      <c r="ER61" s="13"/>
      <c r="ES61" s="13"/>
      <c r="ET61" s="15">
        <v>0</v>
      </c>
      <c r="EU61" s="13">
        <f>(EK61/$U$4)*100</f>
        <v>41.935483870967744</v>
      </c>
      <c r="EV61" s="13">
        <f t="shared" si="389"/>
        <v>46.428571428571431</v>
      </c>
      <c r="EW61" s="45">
        <f t="shared" si="390"/>
        <v>82.597223815532857</v>
      </c>
      <c r="EX61" s="13">
        <f t="shared" si="756"/>
        <v>9.0205627705627709</v>
      </c>
      <c r="EZ61" s="79">
        <v>3334</v>
      </c>
      <c r="FA61" s="15">
        <v>55</v>
      </c>
      <c r="FD61" s="15">
        <v>3</v>
      </c>
      <c r="FE61" s="15">
        <f>751.9/2</f>
        <v>375.95</v>
      </c>
      <c r="FF61" s="15">
        <f>204.5/2</f>
        <v>102.25</v>
      </c>
      <c r="FH61" s="15">
        <f>736.1/2</f>
        <v>368.05</v>
      </c>
      <c r="FI61" s="13">
        <f t="shared" si="359"/>
        <v>49.469086021505376</v>
      </c>
      <c r="FJ61" s="15">
        <v>0</v>
      </c>
      <c r="FK61" s="13">
        <f t="shared" si="360"/>
        <v>0</v>
      </c>
      <c r="FL61" s="13"/>
      <c r="FM61" s="13"/>
      <c r="FN61" s="15">
        <v>0</v>
      </c>
      <c r="FO61" s="13">
        <f>(FE61/$U$4)*100</f>
        <v>50.530913978494617</v>
      </c>
      <c r="FP61" s="13">
        <f t="shared" si="392"/>
        <v>50.530913978494617</v>
      </c>
      <c r="FQ61" s="45">
        <f t="shared" si="393"/>
        <v>78.258558366999793</v>
      </c>
      <c r="FR61" s="13">
        <f>(FT61/($FD$4*FU61))*100</f>
        <v>10.689149560117302</v>
      </c>
      <c r="FT61" s="79">
        <v>4374</v>
      </c>
      <c r="FU61" s="15">
        <v>55</v>
      </c>
      <c r="FX61" s="15">
        <v>3</v>
      </c>
      <c r="FY61" s="15">
        <f>720/2</f>
        <v>360</v>
      </c>
      <c r="FZ61" s="15">
        <f>235/2</f>
        <v>117.5</v>
      </c>
      <c r="GB61" s="15">
        <f>720/2</f>
        <v>360</v>
      </c>
      <c r="GC61" s="13">
        <f t="shared" si="704"/>
        <v>50</v>
      </c>
      <c r="GD61" s="15">
        <v>0</v>
      </c>
      <c r="GE61" s="15">
        <f t="shared" si="705"/>
        <v>0</v>
      </c>
      <c r="GH61" s="15">
        <v>0</v>
      </c>
      <c r="GI61" s="13">
        <f>(FY61/$U$4)*100</f>
        <v>48.387096774193552</v>
      </c>
      <c r="GJ61" s="13">
        <f t="shared" si="757"/>
        <v>50</v>
      </c>
      <c r="GK61" s="45">
        <f t="shared" si="758"/>
        <v>75.392670157068068</v>
      </c>
      <c r="GL61" s="13">
        <f>(GN61/($FX$4*GO61))*100</f>
        <v>12.795454545454547</v>
      </c>
      <c r="GN61" s="79">
        <v>5067</v>
      </c>
      <c r="GO61" s="15">
        <v>55</v>
      </c>
      <c r="GR61" s="15">
        <v>3</v>
      </c>
      <c r="GS61" s="15">
        <f>744/2</f>
        <v>372</v>
      </c>
      <c r="GT61" s="15">
        <f>682.7/2</f>
        <v>341.35</v>
      </c>
      <c r="GV61" s="15">
        <f>744/2</f>
        <v>372</v>
      </c>
      <c r="GW61" s="15">
        <f t="shared" si="448"/>
        <v>50</v>
      </c>
      <c r="GX61" s="15">
        <v>0</v>
      </c>
      <c r="GY61" s="15">
        <f t="shared" si="449"/>
        <v>0</v>
      </c>
      <c r="HB61" s="15">
        <v>0</v>
      </c>
      <c r="HC61" s="13">
        <f t="shared" si="770"/>
        <v>50</v>
      </c>
      <c r="HD61" s="15">
        <f t="shared" si="317"/>
        <v>50</v>
      </c>
      <c r="HE61" s="13">
        <f t="shared" si="318"/>
        <v>52.148314291722151</v>
      </c>
      <c r="HF61" s="13">
        <f t="shared" si="759"/>
        <v>3.2209188660801567</v>
      </c>
      <c r="HH61" s="79">
        <v>1318</v>
      </c>
      <c r="HI61" s="15">
        <v>55</v>
      </c>
      <c r="HL61" s="15">
        <v>3</v>
      </c>
      <c r="HM61" s="15">
        <f>720/2</f>
        <v>360</v>
      </c>
      <c r="HN61" s="15">
        <f>85.8/2</f>
        <v>42.9</v>
      </c>
      <c r="HO61" s="15">
        <f>634.2/2</f>
        <v>317.10000000000002</v>
      </c>
      <c r="HP61" s="15">
        <f>720/2</f>
        <v>360</v>
      </c>
      <c r="HQ61" s="13">
        <f>(HP61/$HL$4)*100</f>
        <v>50</v>
      </c>
      <c r="HR61" s="15">
        <v>0</v>
      </c>
      <c r="HS61" s="13">
        <f>(HR61/$HL$4)*100</f>
        <v>0</v>
      </c>
      <c r="HT61" s="15">
        <v>0</v>
      </c>
      <c r="HU61" s="13">
        <f>(HT61/$HL$4)*100</f>
        <v>0</v>
      </c>
      <c r="HV61" s="15">
        <v>0</v>
      </c>
      <c r="HW61" s="13">
        <f>(HM61/$HL$4)*100</f>
        <v>50</v>
      </c>
      <c r="HX61" s="48">
        <f>((HM61-HV61)/$HL$4)*100</f>
        <v>50</v>
      </c>
      <c r="HY61" s="48">
        <f t="shared" si="760"/>
        <v>89.352196574832462</v>
      </c>
      <c r="HZ61" s="13">
        <f>(IB61/($HL$4*IC61))*100</f>
        <v>4.6098484848484844</v>
      </c>
      <c r="IB61" s="15">
        <v>1825.5</v>
      </c>
      <c r="IC61" s="15">
        <v>55</v>
      </c>
    </row>
    <row r="62" spans="1:237" ht="13.8" x14ac:dyDescent="0.3">
      <c r="B62" s="15">
        <v>4</v>
      </c>
      <c r="C62" s="13">
        <f>[1]DISP_JUL!$D$132</f>
        <v>498</v>
      </c>
      <c r="D62" s="13">
        <f>[1]DISP_JUL!$E$132</f>
        <v>215</v>
      </c>
      <c r="E62" s="13">
        <f>[1]DISP_JUL!$F$132</f>
        <v>283</v>
      </c>
      <c r="F62" s="13">
        <f>[1]DISP_JUL!$G$132</f>
        <v>244</v>
      </c>
      <c r="G62" s="13">
        <f t="shared" si="278"/>
        <v>32.795698924731184</v>
      </c>
      <c r="H62" s="13">
        <f>[1]DISP_JUL!$H$132</f>
        <v>0</v>
      </c>
      <c r="I62" s="13">
        <f t="shared" si="279"/>
        <v>0</v>
      </c>
      <c r="J62" s="13">
        <f>[1]DISP_JUL!$I$132</f>
        <v>2</v>
      </c>
      <c r="K62" s="13">
        <f t="shared" si="747"/>
        <v>0.26881720430107531</v>
      </c>
      <c r="M62" s="13">
        <f t="shared" ref="M62" si="774">(C62/$B$4)*100</f>
        <v>66.935483870967744</v>
      </c>
      <c r="N62" s="13">
        <f t="shared" si="428"/>
        <v>66.935483870967744</v>
      </c>
      <c r="O62" s="13">
        <f t="shared" si="429"/>
        <v>53.159041394335517</v>
      </c>
      <c r="P62" s="13">
        <f t="shared" si="762"/>
        <v>28.897849462365592</v>
      </c>
      <c r="Q62" s="95">
        <f>[1]DISP_JUL!$M$132</f>
        <v>10152.200000000001</v>
      </c>
      <c r="R62" s="95">
        <f>[1]DISP_JUL!$O$132</f>
        <v>47.219534883720932</v>
      </c>
      <c r="U62" s="15">
        <v>4</v>
      </c>
      <c r="V62" s="15">
        <v>358</v>
      </c>
      <c r="W62" s="15">
        <v>176</v>
      </c>
      <c r="X62" s="15">
        <f>362.9/2</f>
        <v>181.45</v>
      </c>
      <c r="Y62" s="15">
        <v>383</v>
      </c>
      <c r="Z62" s="13">
        <f t="shared" si="649"/>
        <v>51.478494623655912</v>
      </c>
      <c r="AA62" s="15">
        <f>6/2</f>
        <v>3</v>
      </c>
      <c r="AB62" s="13">
        <f t="shared" si="649"/>
        <v>0.40322580645161288</v>
      </c>
      <c r="AC62" s="13">
        <f>7.5/2</f>
        <v>3.75</v>
      </c>
      <c r="AD62" s="13">
        <f t="shared" si="748"/>
        <v>0.50403225806451613</v>
      </c>
      <c r="AE62" s="15">
        <v>0</v>
      </c>
      <c r="AF62" s="13">
        <f>(V62/$U$4)*100</f>
        <v>48.118279569892472</v>
      </c>
      <c r="AG62" s="13">
        <f t="shared" si="749"/>
        <v>48.118279569892472</v>
      </c>
      <c r="AH62" s="45">
        <f>IF((AND(W62=0,Y62=0)),0,(Y62+AE62)/(W62+Y62)*100)</f>
        <v>68.51520572450805</v>
      </c>
      <c r="AI62" s="13">
        <f t="shared" si="763"/>
        <v>19.604349951124146</v>
      </c>
      <c r="AJ62" s="89">
        <v>8022.1</v>
      </c>
      <c r="AK62" s="15">
        <v>55</v>
      </c>
      <c r="AN62" s="15">
        <v>4</v>
      </c>
      <c r="AO62" s="15">
        <v>339</v>
      </c>
      <c r="AP62" s="15">
        <v>175</v>
      </c>
      <c r="AQ62" s="15">
        <f>326.8/2</f>
        <v>163.4</v>
      </c>
      <c r="AR62" s="15">
        <v>381</v>
      </c>
      <c r="AS62" s="13">
        <f t="shared" si="652"/>
        <v>52.916666666666664</v>
      </c>
      <c r="AT62" s="15">
        <v>0</v>
      </c>
      <c r="AU62" s="15">
        <f t="shared" si="764"/>
        <v>0</v>
      </c>
      <c r="AV62" s="15">
        <v>0</v>
      </c>
      <c r="AW62" s="13">
        <f>(AV62/$AN$4)*100</f>
        <v>0</v>
      </c>
      <c r="AX62" s="15">
        <v>0</v>
      </c>
      <c r="AY62" s="13">
        <f>(AO62/$AN$4)*100</f>
        <v>47.083333333333336</v>
      </c>
      <c r="AZ62" s="13">
        <f t="shared" si="750"/>
        <v>47.083333333333336</v>
      </c>
      <c r="BA62" s="36">
        <f t="shared" si="751"/>
        <v>68.525179856115102</v>
      </c>
      <c r="BB62" s="13">
        <f t="shared" si="752"/>
        <v>20.303030303030305</v>
      </c>
      <c r="BD62" s="79">
        <v>8040</v>
      </c>
      <c r="BE62" s="15">
        <v>55</v>
      </c>
      <c r="BH62" s="15">
        <v>4</v>
      </c>
      <c r="BI62" s="15">
        <v>372</v>
      </c>
      <c r="BJ62" s="15">
        <v>170</v>
      </c>
      <c r="BK62" s="15">
        <f>404.6/2</f>
        <v>202.3</v>
      </c>
      <c r="BL62" s="15">
        <v>372</v>
      </c>
      <c r="BM62" s="13">
        <f t="shared" si="655"/>
        <v>50</v>
      </c>
      <c r="BN62" s="15">
        <v>0</v>
      </c>
      <c r="BO62" s="13">
        <f t="shared" si="655"/>
        <v>0</v>
      </c>
      <c r="BP62" s="13">
        <v>0</v>
      </c>
      <c r="BQ62" s="13">
        <f>(BP62/$BH$4)*100</f>
        <v>0</v>
      </c>
      <c r="BR62" s="15">
        <v>0</v>
      </c>
      <c r="BS62" s="13">
        <f t="shared" si="753"/>
        <v>50</v>
      </c>
      <c r="BT62" s="13">
        <f t="shared" si="700"/>
        <v>50</v>
      </c>
      <c r="BU62" s="45">
        <f t="shared" si="701"/>
        <v>68.634686346863475</v>
      </c>
      <c r="BV62" s="13">
        <f t="shared" si="754"/>
        <v>18.939149560117301</v>
      </c>
      <c r="BX62" s="79">
        <v>7749.9</v>
      </c>
      <c r="BY62" s="15">
        <v>55</v>
      </c>
      <c r="CB62" s="15">
        <v>4</v>
      </c>
      <c r="CC62" s="15">
        <f>720/2</f>
        <v>360</v>
      </c>
      <c r="CD62" s="15">
        <f>193.4/2</f>
        <v>96.7</v>
      </c>
      <c r="CF62" s="15">
        <f>720/2</f>
        <v>360</v>
      </c>
      <c r="CG62" s="13">
        <f t="shared" si="658"/>
        <v>50</v>
      </c>
      <c r="CH62" s="15">
        <v>0</v>
      </c>
      <c r="CI62" s="15">
        <f t="shared" si="658"/>
        <v>0</v>
      </c>
      <c r="CL62" s="15">
        <v>0</v>
      </c>
      <c r="CM62" s="13">
        <f>(CC62/$CB$4)*100</f>
        <v>50</v>
      </c>
      <c r="CN62" s="13">
        <f t="shared" si="659"/>
        <v>50</v>
      </c>
      <c r="CO62" s="45">
        <f>IF((AND(CD62=0,CF62=0)),0,(CF62+CL62)/(CD62+CF62)*100)</f>
        <v>78.82636303919422</v>
      </c>
      <c r="CP62" s="13">
        <f t="shared" si="755"/>
        <v>10.999747474747473</v>
      </c>
      <c r="CR62" s="95">
        <v>4355.8999999999996</v>
      </c>
      <c r="CS62" s="15">
        <v>55</v>
      </c>
      <c r="CV62" s="15">
        <v>4</v>
      </c>
      <c r="CW62" s="15">
        <f>744/2</f>
        <v>372</v>
      </c>
      <c r="CX62" s="15">
        <f>299.4/2</f>
        <v>149.69999999999999</v>
      </c>
      <c r="CZ62" s="15">
        <f>744/2</f>
        <v>372</v>
      </c>
      <c r="DA62" s="13">
        <f t="shared" si="335"/>
        <v>50</v>
      </c>
      <c r="DB62" s="15">
        <v>0</v>
      </c>
      <c r="DC62" s="13">
        <f t="shared" si="336"/>
        <v>0</v>
      </c>
      <c r="DD62" s="13"/>
      <c r="DE62" s="13"/>
      <c r="DF62" s="15">
        <v>0</v>
      </c>
      <c r="DG62" s="13">
        <f>(CW62/$U$4)*100</f>
        <v>50</v>
      </c>
      <c r="DH62" s="13">
        <f t="shared" si="384"/>
        <v>50</v>
      </c>
      <c r="DI62" s="45">
        <f t="shared" si="385"/>
        <v>71.305347901092574</v>
      </c>
      <c r="DJ62" s="13">
        <f t="shared" si="767"/>
        <v>16.779081133919842</v>
      </c>
      <c r="DL62" s="79">
        <v>6866</v>
      </c>
      <c r="DM62" s="15">
        <v>55</v>
      </c>
      <c r="DP62" s="15">
        <v>4</v>
      </c>
      <c r="DQ62" s="15">
        <f>744/2</f>
        <v>372</v>
      </c>
      <c r="DR62" s="15">
        <f>326.7/2</f>
        <v>163.35</v>
      </c>
      <c r="DT62" s="15">
        <f>744/2</f>
        <v>372</v>
      </c>
      <c r="DU62" s="13">
        <f t="shared" si="339"/>
        <v>50</v>
      </c>
      <c r="DV62" s="15">
        <v>0</v>
      </c>
      <c r="DW62" s="13">
        <f t="shared" si="340"/>
        <v>0</v>
      </c>
      <c r="DX62" s="13"/>
      <c r="DY62" s="13"/>
      <c r="DZ62" s="15">
        <v>0</v>
      </c>
      <c r="EA62" s="13">
        <f>(DQ62/$U$4)*100</f>
        <v>50</v>
      </c>
      <c r="EB62" s="13">
        <f t="shared" si="387"/>
        <v>50</v>
      </c>
      <c r="EC62" s="45">
        <f t="shared" si="388"/>
        <v>69.487251330905011</v>
      </c>
      <c r="ED62" s="13">
        <f t="shared" si="768"/>
        <v>18.563049853372434</v>
      </c>
      <c r="EF62" s="79">
        <v>7596</v>
      </c>
      <c r="EG62" s="15">
        <v>55</v>
      </c>
      <c r="EJ62" s="15">
        <v>4</v>
      </c>
      <c r="EK62" s="15">
        <f>672/2</f>
        <v>336</v>
      </c>
      <c r="EL62" s="15">
        <f>184/2</f>
        <v>92</v>
      </c>
      <c r="EN62" s="15">
        <f>672/2</f>
        <v>336</v>
      </c>
      <c r="EO62" s="13">
        <f t="shared" si="343"/>
        <v>50</v>
      </c>
      <c r="EP62" s="15">
        <v>0</v>
      </c>
      <c r="EQ62" s="13">
        <f t="shared" si="344"/>
        <v>0</v>
      </c>
      <c r="ER62" s="13"/>
      <c r="ES62" s="13"/>
      <c r="ET62" s="15">
        <v>0</v>
      </c>
      <c r="EU62" s="13">
        <f>(EK62/$U$4)*100</f>
        <v>45.161290322580641</v>
      </c>
      <c r="EV62" s="13">
        <f t="shared" si="389"/>
        <v>50</v>
      </c>
      <c r="EW62" s="45">
        <f t="shared" si="390"/>
        <v>78.504672897196258</v>
      </c>
      <c r="EX62" s="13">
        <f t="shared" si="756"/>
        <v>11.594155844155845</v>
      </c>
      <c r="EZ62" s="79">
        <v>4285.2</v>
      </c>
      <c r="FA62" s="15">
        <v>55</v>
      </c>
      <c r="FD62" s="15">
        <v>4</v>
      </c>
      <c r="FE62" s="15">
        <f>744/2</f>
        <v>372</v>
      </c>
      <c r="FF62" s="15">
        <f>210/2</f>
        <v>105</v>
      </c>
      <c r="FH62" s="15">
        <f>744/2</f>
        <v>372</v>
      </c>
      <c r="FI62" s="13">
        <f t="shared" si="359"/>
        <v>50</v>
      </c>
      <c r="FJ62" s="15">
        <v>0</v>
      </c>
      <c r="FK62" s="13">
        <f t="shared" si="360"/>
        <v>0</v>
      </c>
      <c r="FL62" s="13"/>
      <c r="FM62" s="13"/>
      <c r="FN62" s="15">
        <v>0</v>
      </c>
      <c r="FO62" s="13">
        <f>(FE62/$U$4)*100</f>
        <v>50</v>
      </c>
      <c r="FP62" s="13">
        <f t="shared" si="392"/>
        <v>50</v>
      </c>
      <c r="FQ62" s="45">
        <f t="shared" si="393"/>
        <v>77.987421383647799</v>
      </c>
      <c r="FR62" s="13">
        <f>(FT62/($FD$4*FU62))*100</f>
        <v>11.756598240469209</v>
      </c>
      <c r="FT62" s="79">
        <v>4810.8</v>
      </c>
      <c r="FU62" s="15">
        <v>55</v>
      </c>
      <c r="FX62" s="15">
        <v>4</v>
      </c>
      <c r="FY62" s="15">
        <f>720/2</f>
        <v>360</v>
      </c>
      <c r="FZ62" s="15">
        <f>224.3/2</f>
        <v>112.15</v>
      </c>
      <c r="GB62" s="15">
        <f>720/2</f>
        <v>360</v>
      </c>
      <c r="GC62" s="13">
        <f t="shared" si="704"/>
        <v>50</v>
      </c>
      <c r="GD62" s="15">
        <v>0</v>
      </c>
      <c r="GE62" s="15">
        <f t="shared" si="705"/>
        <v>0</v>
      </c>
      <c r="GH62" s="15">
        <v>0</v>
      </c>
      <c r="GI62" s="13">
        <f>(FY62/$U$4)*100</f>
        <v>48.387096774193552</v>
      </c>
      <c r="GJ62" s="13">
        <f t="shared" si="757"/>
        <v>50</v>
      </c>
      <c r="GK62" s="45">
        <f t="shared" si="758"/>
        <v>76.24695541671079</v>
      </c>
      <c r="GL62" s="13">
        <f>(GN62/($FX$4*GO62))*100</f>
        <v>12.844949494949494</v>
      </c>
      <c r="GN62" s="79">
        <v>5086.6000000000004</v>
      </c>
      <c r="GO62" s="15">
        <v>55</v>
      </c>
      <c r="GR62" s="15">
        <v>4</v>
      </c>
      <c r="GS62" s="15">
        <f>744/2</f>
        <v>372</v>
      </c>
      <c r="GT62" s="15">
        <f>689.2/2</f>
        <v>344.6</v>
      </c>
      <c r="GV62" s="15">
        <f>744/2</f>
        <v>372</v>
      </c>
      <c r="GW62" s="15">
        <f t="shared" si="448"/>
        <v>50</v>
      </c>
      <c r="GX62" s="15">
        <v>0</v>
      </c>
      <c r="GY62" s="15">
        <f t="shared" si="449"/>
        <v>0</v>
      </c>
      <c r="HB62" s="15">
        <v>0</v>
      </c>
      <c r="HC62" s="13">
        <f t="shared" si="770"/>
        <v>50</v>
      </c>
      <c r="HD62" s="15">
        <f t="shared" si="317"/>
        <v>50</v>
      </c>
      <c r="HE62" s="13">
        <f t="shared" si="318"/>
        <v>51.911805749372029</v>
      </c>
      <c r="HF62" s="13">
        <f t="shared" si="759"/>
        <v>2.9838709677419355</v>
      </c>
      <c r="HH62" s="79">
        <v>1221</v>
      </c>
      <c r="HI62" s="15">
        <v>55</v>
      </c>
      <c r="HL62" s="15">
        <v>4</v>
      </c>
      <c r="HM62" s="15">
        <f>720/2</f>
        <v>360</v>
      </c>
      <c r="HN62" s="15">
        <f>82.2/2</f>
        <v>41.1</v>
      </c>
      <c r="HO62" s="15">
        <f>637.8/2</f>
        <v>318.89999999999998</v>
      </c>
      <c r="HP62" s="15">
        <f>720/2</f>
        <v>360</v>
      </c>
      <c r="HQ62" s="13">
        <f>(HP62/$HL$4)*100</f>
        <v>50</v>
      </c>
      <c r="HR62" s="15">
        <v>0</v>
      </c>
      <c r="HS62" s="13">
        <f>(HR62/$HL$4)*100</f>
        <v>0</v>
      </c>
      <c r="HT62" s="15">
        <v>0</v>
      </c>
      <c r="HU62" s="13">
        <f>(HT62/$HL$4)*100</f>
        <v>0</v>
      </c>
      <c r="HV62" s="15">
        <v>0</v>
      </c>
      <c r="HW62" s="13">
        <f>(HM62/$HL$4)*100</f>
        <v>50</v>
      </c>
      <c r="HX62" s="48">
        <f>((HM62-HV62)/$HL$4)*100</f>
        <v>50</v>
      </c>
      <c r="HY62" s="48">
        <f t="shared" si="760"/>
        <v>89.75317875841435</v>
      </c>
      <c r="HZ62" s="13">
        <f>(IB62/($HL$4*IC62))*100</f>
        <v>4.7042929292929294</v>
      </c>
      <c r="IB62" s="15">
        <v>1862.9</v>
      </c>
      <c r="IC62" s="15">
        <v>55</v>
      </c>
    </row>
    <row r="63" spans="1:237" ht="13.8" x14ac:dyDescent="0.3">
      <c r="B63" s="51" t="s">
        <v>37</v>
      </c>
      <c r="C63" s="52">
        <f>SUM(C59:C62)</f>
        <v>1244</v>
      </c>
      <c r="D63" s="52">
        <f t="shared" ref="D63:L63" si="775">SUM(D59:D62)</f>
        <v>606</v>
      </c>
      <c r="E63" s="52">
        <f>SUM(E59:E62)</f>
        <v>638</v>
      </c>
      <c r="F63" s="52">
        <f t="shared" si="775"/>
        <v>1726</v>
      </c>
      <c r="G63" s="53">
        <f>(G59*R59+G60*R60+G61*R61+G62*R62)/R63</f>
        <v>45.50589654775596</v>
      </c>
      <c r="H63" s="52">
        <f t="shared" si="775"/>
        <v>0</v>
      </c>
      <c r="I63" s="53">
        <f>(I59*R59+I60*R60+I61*R61+I62*R62)/R63</f>
        <v>0</v>
      </c>
      <c r="J63" s="53">
        <f>SUM(J59:J62)</f>
        <v>6</v>
      </c>
      <c r="K63" s="53">
        <f>(K59*R59+K60*R60+K61*R61+K62*R62)/R63</f>
        <v>0.34031405413219479</v>
      </c>
      <c r="L63" s="52">
        <f t="shared" si="775"/>
        <v>0</v>
      </c>
      <c r="M63" s="53">
        <f>(M59*R59+M60*R60+M61*R61+M62*R62)/R63</f>
        <v>70.196056095296441</v>
      </c>
      <c r="N63" s="14">
        <f>(N59*R59+N60*R60+N61*R61+N62*R62)/R63</f>
        <v>70.196056095296441</v>
      </c>
      <c r="O63" s="14">
        <f>(O59*R59+O60*R60+O61*R61+O62*R62)/R63</f>
        <v>37.942172264943245</v>
      </c>
      <c r="P63" s="14" t="e">
        <f>(P59*R59+P60*R60+P61*R61+P62*R62)/R63</f>
        <v>#DIV/0!</v>
      </c>
      <c r="Q63" s="90">
        <f>SUM(Q59:Q62)</f>
        <v>29022.7</v>
      </c>
      <c r="R63" s="52">
        <f>SUM(R59:R62)</f>
        <v>114.28143964562568</v>
      </c>
      <c r="U63" s="59" t="s">
        <v>37</v>
      </c>
      <c r="V63" s="56">
        <f>SUM(V59:V62)</f>
        <v>2181</v>
      </c>
      <c r="W63" s="56">
        <f t="shared" ref="W63:AE63" si="776">SUM(W59:W62)</f>
        <v>1192</v>
      </c>
      <c r="X63" s="56">
        <f>SUM(X59:X62)</f>
        <v>989.27500000000009</v>
      </c>
      <c r="Y63" s="56">
        <f t="shared" si="776"/>
        <v>789</v>
      </c>
      <c r="Z63" s="57">
        <f>(Z59*AK59+Z60*AK60+Z61*AK61+Z62*AK62)/AK63</f>
        <v>26.512096774193548</v>
      </c>
      <c r="AA63" s="56">
        <f t="shared" si="776"/>
        <v>6</v>
      </c>
      <c r="AB63" s="57">
        <f>(AB59*AK59+AB60*AK60+AB61*AK61+AB62*AK62)/AK63</f>
        <v>0.20161290322580644</v>
      </c>
      <c r="AC63" s="57">
        <f>SUM(AC59:AC62)</f>
        <v>7.125</v>
      </c>
      <c r="AD63" s="57">
        <f>(AD59*AK59+AD60*AK60+AD61*AK61+AD62*AK62)/AK63</f>
        <v>0.23941532258064516</v>
      </c>
      <c r="AE63" s="56">
        <f t="shared" si="776"/>
        <v>0</v>
      </c>
      <c r="AF63" s="53">
        <f>(AF59*AK59+AF60*AK60+AF61*AK61+AF62*AK62)/AK63</f>
        <v>73.286290322580641</v>
      </c>
      <c r="AG63" s="57">
        <f>(AG59*AK59+AG60*AK60+AG61*AK61+AG62*AK62)/AK63</f>
        <v>73.286290322580641</v>
      </c>
      <c r="AH63" s="57">
        <f>(AH59*AK59+AH60*AK60+AH61*AK61+AH62*AK62)/AK63</f>
        <v>35.522890802379486</v>
      </c>
      <c r="AI63" s="14">
        <f>(AI59*AK59+AI60*AK60+AI61*AK61+AI62*AK62)/AK63</f>
        <v>30.727761485826001</v>
      </c>
      <c r="AJ63" s="62">
        <f>SUM(AJ59:AJ62)</f>
        <v>50295.200000000004</v>
      </c>
      <c r="AK63" s="56">
        <f>SUM(AK59:AK62)</f>
        <v>220</v>
      </c>
      <c r="AN63" s="59" t="s">
        <v>37</v>
      </c>
      <c r="AO63" s="56">
        <f>SUM(AO59:AO62)</f>
        <v>2106</v>
      </c>
      <c r="AP63" s="56">
        <f t="shared" ref="AP63:AX63" si="777">SUM(AP59:AP62)</f>
        <v>1114</v>
      </c>
      <c r="AQ63" s="57">
        <f>SUM(AQ59:AQ62)</f>
        <v>991.57499999999993</v>
      </c>
      <c r="AR63" s="56">
        <f t="shared" si="777"/>
        <v>770</v>
      </c>
      <c r="AS63" s="57">
        <f>(AS59*BE59+AS60*BE60+AS61*BE61+AS62*BE62)/BE63</f>
        <v>26.736111111111114</v>
      </c>
      <c r="AT63" s="56">
        <f t="shared" si="777"/>
        <v>0</v>
      </c>
      <c r="AU63" s="57">
        <f>(AU59*BE59+AU60*BE60+AU61*BE61+AU62*BE62)/BE63</f>
        <v>0</v>
      </c>
      <c r="AV63" s="57">
        <f>SUM(AV59:AV62)</f>
        <v>4</v>
      </c>
      <c r="AW63" s="57">
        <f>(AW59*BE59+AW60*BE60+AW61*BE61+AW62*BE62)/BE63</f>
        <v>0.1388888888888889</v>
      </c>
      <c r="AX63" s="56">
        <f t="shared" si="777"/>
        <v>0</v>
      </c>
      <c r="AY63" s="53">
        <f>(AY59*BE59+AY60*BE60+AY61*BE61+AY62*BE62)/BE63</f>
        <v>73.125000000000014</v>
      </c>
      <c r="AZ63" s="57">
        <f>(AZ59*BE59+AZ60*BE60+AZ61*BE61+AZ62*BE62)/BE63</f>
        <v>73.125000000000014</v>
      </c>
      <c r="BA63" s="57">
        <f>(BA59*BE59+BA60*BE60+BA61*BE61+BA62*BE62)/BE63</f>
        <v>35.017464787841263</v>
      </c>
      <c r="BB63" s="14">
        <f>(BB59*BE59+BB60*BE60+BB61*BE61+BB62*BE62)/BE63</f>
        <v>30.466729797979799</v>
      </c>
      <c r="BC63" s="56"/>
      <c r="BD63" s="80">
        <f>SUM(BD59:BD62)</f>
        <v>48259.3</v>
      </c>
      <c r="BE63" s="56">
        <f>SUM(BE59:BE62)</f>
        <v>220</v>
      </c>
      <c r="BH63" s="59" t="s">
        <v>37</v>
      </c>
      <c r="BI63" s="56">
        <f>SUM(BI59:BI62)</f>
        <v>2167</v>
      </c>
      <c r="BJ63" s="56">
        <f t="shared" ref="BJ63:BR63" si="778">SUM(BJ59:BJ62)</f>
        <v>1096</v>
      </c>
      <c r="BK63" s="56">
        <f>SUM(BK59:BK62)</f>
        <v>1071.6000000000001</v>
      </c>
      <c r="BL63" s="56">
        <f t="shared" si="778"/>
        <v>744</v>
      </c>
      <c r="BM63" s="57">
        <f>(BM59*BY59+BM60*BY60+BM61*BY61+BM62*BY62)/BY63</f>
        <v>25</v>
      </c>
      <c r="BN63" s="56">
        <f t="shared" si="778"/>
        <v>65</v>
      </c>
      <c r="BO63" s="57">
        <f>(BO59*BY59+BO60*BY60+BO61*BY61+BO62*BY62)/BY63</f>
        <v>2.1841397849462365</v>
      </c>
      <c r="BP63" s="57">
        <f>SUM(BP59:BP62)</f>
        <v>0</v>
      </c>
      <c r="BQ63" s="57">
        <f>(BQ59*BY59+BQ60*BY60+BQ61*BY61+BQ62*BY62)/BY63</f>
        <v>0</v>
      </c>
      <c r="BR63" s="56">
        <f t="shared" si="778"/>
        <v>0</v>
      </c>
      <c r="BS63" s="53">
        <f>(BS59*BY59+BS60*BY60+BS61*BY61+BS62*BY62)/BY63</f>
        <v>72.81586021505376</v>
      </c>
      <c r="BT63" s="57">
        <f>(BT59*BY59+BT60*BY60+BT61*BY61+BT62*BY62)/BY63</f>
        <v>72.81586021505376</v>
      </c>
      <c r="BU63" s="57">
        <f>(BU59*BY59+BU60*BY60+BU61*BY61+BU62*BY62)/BY63</f>
        <v>35.795946135814063</v>
      </c>
      <c r="BV63" s="14">
        <f>(BV59*BY59+BV60*BY60+BV61*BY61+BV62*BY62)/BY63</f>
        <v>29.534274193548391</v>
      </c>
      <c r="BW63" s="56"/>
      <c r="BX63" s="80">
        <f>SUM(BX59:BX62)</f>
        <v>48341.700000000004</v>
      </c>
      <c r="BY63" s="56">
        <f>SUM(BY59:BY62)</f>
        <v>220</v>
      </c>
      <c r="CB63" s="59" t="s">
        <v>37</v>
      </c>
      <c r="CC63" s="56">
        <f>SUM(CC59:CC62)</f>
        <v>2088</v>
      </c>
      <c r="CD63" s="56">
        <f t="shared" ref="CD63:CL63" si="779">SUM(CD59:CD62)</f>
        <v>747.45</v>
      </c>
      <c r="CE63" s="56"/>
      <c r="CF63" s="56">
        <f t="shared" si="779"/>
        <v>720</v>
      </c>
      <c r="CG63" s="57">
        <f>(CG59*CS59+CG60*CS60+CG61*CS61+CG62*CS62)/CS63</f>
        <v>25</v>
      </c>
      <c r="CH63" s="56">
        <f t="shared" si="779"/>
        <v>72</v>
      </c>
      <c r="CI63" s="57">
        <f>(CI59*CS59+CI60*CS60+CI61*CS61+CI62*CS62)/CS63</f>
        <v>2.4999999999999996</v>
      </c>
      <c r="CJ63" s="57"/>
      <c r="CK63" s="57"/>
      <c r="CL63" s="56">
        <f t="shared" si="779"/>
        <v>0</v>
      </c>
      <c r="CM63" s="53">
        <f>(CM59*CS59+CM60*CS60+CM61*CS61+CM62*CS62)/CS63</f>
        <v>72.5</v>
      </c>
      <c r="CN63" s="57">
        <f>(CN59*CS59+CN60*CS60+CN61*CS61+CN62*CS62)/CS63</f>
        <v>72.5</v>
      </c>
      <c r="CO63" s="57">
        <f>(CO59*CS59+CO60*CS60+CO61*CS61+CO62*CS62)/CS63</f>
        <v>39.094785503443539</v>
      </c>
      <c r="CP63" s="14">
        <f>(CP59*CS59+CP60*CS60+CP61*CS61+CP62*CS62)/CS63</f>
        <v>20.358522727272728</v>
      </c>
      <c r="CQ63" s="56"/>
      <c r="CR63" s="96">
        <f>SUM(CR59:CR62)</f>
        <v>32247.9</v>
      </c>
      <c r="CS63" s="56">
        <f>SUM(CS59:CS62)</f>
        <v>220</v>
      </c>
      <c r="CV63" s="59" t="s">
        <v>37</v>
      </c>
      <c r="CW63" s="56">
        <f>SUM(CW59:CW62)</f>
        <v>2182.5</v>
      </c>
      <c r="CX63" s="56">
        <f t="shared" ref="CX63:DF63" si="780">SUM(CX59:CX62)</f>
        <v>949.7</v>
      </c>
      <c r="CY63" s="56"/>
      <c r="CZ63" s="56">
        <f t="shared" si="780"/>
        <v>784.1</v>
      </c>
      <c r="DA63" s="57">
        <f>(DA59*DM59+DA60*DM60+DA61*DM61+DA62*DM62)/DM63</f>
        <v>26.347446236559136</v>
      </c>
      <c r="DB63" s="56">
        <f t="shared" si="780"/>
        <v>9.4</v>
      </c>
      <c r="DC63" s="57">
        <f>(DC59*DM59+DC60*DM60+DC61*DM61+DC62*DM62)/DM63</f>
        <v>0.31586021505376344</v>
      </c>
      <c r="DD63" s="57"/>
      <c r="DE63" s="57"/>
      <c r="DF63" s="56">
        <f t="shared" si="780"/>
        <v>0</v>
      </c>
      <c r="DG63" s="53">
        <f>(DG59*DM59+DG60*DM60+DG61*DM61+DG62*DM62)/DM63</f>
        <v>73.336693548387103</v>
      </c>
      <c r="DH63" s="57">
        <f>(DH59*DM59+DH60*DM60+DH61*DM61+DH62*DM62)/DM63</f>
        <v>73.336693548387103</v>
      </c>
      <c r="DI63" s="57">
        <f>(DI59*DM59+DI60*DM60+DI61*DM61+DI62*DM62)/DM63</f>
        <v>38.683792506956202</v>
      </c>
      <c r="DJ63" s="14">
        <f>(DJ59*DM59+DJ60*DM60+DJ61*DM61+DJ62*DM62)/DM63</f>
        <v>25.829606549364616</v>
      </c>
      <c r="DK63" s="56"/>
      <c r="DL63" s="80">
        <f>SUM(DL59:DL62)</f>
        <v>42277.9</v>
      </c>
      <c r="DM63" s="56">
        <f>SUM(DM59:DM62)</f>
        <v>220</v>
      </c>
      <c r="DP63" s="59" t="s">
        <v>37</v>
      </c>
      <c r="DQ63" s="56">
        <f>SUM(DQ59:DQ62)</f>
        <v>2232</v>
      </c>
      <c r="DR63" s="56">
        <f t="shared" ref="DR63:DZ63" si="781">SUM(DR59:DR62)</f>
        <v>951.7</v>
      </c>
      <c r="DS63" s="56"/>
      <c r="DT63" s="56">
        <f t="shared" si="781"/>
        <v>744</v>
      </c>
      <c r="DU63" s="57">
        <f>(DU59*EG59+DU60*EG60+DU61*EG61+DU62*EG62)/EG63</f>
        <v>25</v>
      </c>
      <c r="DV63" s="56">
        <f t="shared" si="781"/>
        <v>0</v>
      </c>
      <c r="DW63" s="57">
        <f>(DW59*EG59+DW60*EG60+DW61*EG61+DW62*EG62)/EG63</f>
        <v>0</v>
      </c>
      <c r="DX63" s="57"/>
      <c r="DY63" s="57"/>
      <c r="DZ63" s="56">
        <f t="shared" si="781"/>
        <v>0</v>
      </c>
      <c r="EA63" s="53">
        <f>(EA59*EG59+EA60*EG60+EA61*EG61+EA62*EG62)/EG63</f>
        <v>75</v>
      </c>
      <c r="EB63" s="57">
        <f>(EB59*EG59+EB60*EG60+EB61*EG61+EB62*EG62)/EG63</f>
        <v>75</v>
      </c>
      <c r="EC63" s="57">
        <f>(EC59*EG59+EC60*EG60+EC61*EG61+EC62*EG62)/EG63</f>
        <v>35.123292122667088</v>
      </c>
      <c r="ED63" s="14">
        <f>(ED59*EG59+ED60*EG60+ED61*EG61+ED62*EG62)/EG63</f>
        <v>25.663062072336267</v>
      </c>
      <c r="EE63" s="56"/>
      <c r="EF63" s="80">
        <f>SUM(EF59:EF62)</f>
        <v>42005.3</v>
      </c>
      <c r="EG63" s="56">
        <f>SUM(EG59:EG62)</f>
        <v>220</v>
      </c>
      <c r="EJ63" s="51" t="s">
        <v>37</v>
      </c>
      <c r="EK63" s="56">
        <f>SUM(EK59:EK62)</f>
        <v>1522.5</v>
      </c>
      <c r="EL63" s="56">
        <f t="shared" ref="EL63:ET63" si="782">SUM(EL59:EL62)</f>
        <v>403.65</v>
      </c>
      <c r="EM63" s="56"/>
      <c r="EN63" s="56">
        <f t="shared" si="782"/>
        <v>1165.5</v>
      </c>
      <c r="EO63" s="57">
        <f>(EO59*FA59+EO60*FA60+EO61*FA61+EO62*FA62)/FA63</f>
        <v>43.359375</v>
      </c>
      <c r="EP63" s="56">
        <f t="shared" si="782"/>
        <v>0</v>
      </c>
      <c r="EQ63" s="57">
        <f>(EQ59*FA59+EQ60*FA60+EQ61*FA61+EQ62*FA62)/FA63</f>
        <v>0</v>
      </c>
      <c r="ER63" s="57"/>
      <c r="ES63" s="57"/>
      <c r="ET63" s="56">
        <f t="shared" si="782"/>
        <v>0</v>
      </c>
      <c r="EU63" s="53">
        <f>(EU59*FA59+EU60*FA60+EU61*FA61+EU62*FA62)/FA63</f>
        <v>51.159274193548384</v>
      </c>
      <c r="EV63" s="57">
        <f>(EV59*FA59+EV60*FA60+EV61*FA61+EV62*FA62)/FA63</f>
        <v>56.640625</v>
      </c>
      <c r="EW63" s="57">
        <f>(EW59*FA59+EW60*FA60+EW61*FA61+EW62*FA62)/FA63</f>
        <v>64.195384510360796</v>
      </c>
      <c r="EX63" s="14">
        <f>(EX59*FA59+EX60*FA60+EX61*FA61+EX62*FA62)/FA63</f>
        <v>12.533008658008658</v>
      </c>
      <c r="EY63" s="56"/>
      <c r="EZ63" s="80">
        <f>SUM(EZ59:EZ62)</f>
        <v>18528.8</v>
      </c>
      <c r="FA63" s="56">
        <f>SUM(FA59:FA62)</f>
        <v>220</v>
      </c>
      <c r="FD63" s="59" t="s">
        <v>37</v>
      </c>
      <c r="FE63" s="56">
        <f>SUM(FE59:FE62)</f>
        <v>1491.95</v>
      </c>
      <c r="FF63" s="56">
        <f t="shared" ref="FF63:FN63" si="783">SUM(FF59:FF62)</f>
        <v>470.85</v>
      </c>
      <c r="FG63" s="56"/>
      <c r="FH63" s="56">
        <f t="shared" si="783"/>
        <v>1484.05</v>
      </c>
      <c r="FI63" s="57">
        <f>(FI59*FU59+FI60*FU60+FI61*FU61+FI62*FU62)/FU63</f>
        <v>49.867271505376351</v>
      </c>
      <c r="FJ63" s="56">
        <f t="shared" si="783"/>
        <v>0</v>
      </c>
      <c r="FK63" s="57">
        <f>(FK59*FU59+FK60*FU60+FK61*FU61+FK62*FU62)/FU63</f>
        <v>0</v>
      </c>
      <c r="FL63" s="57"/>
      <c r="FM63" s="57"/>
      <c r="FN63" s="56">
        <f t="shared" si="783"/>
        <v>0</v>
      </c>
      <c r="FO63" s="53">
        <f>(FO59*FU59+FO60*FU60+FO61*FU61+FO62*FU62)/FU63</f>
        <v>50.132728494623649</v>
      </c>
      <c r="FP63" s="57">
        <f>(FP59*FU59+FP60*FU60+FP61*FU61+FP62*FU62)/FU63</f>
        <v>50.132728494623649</v>
      </c>
      <c r="FQ63" s="57">
        <f>(FQ59*FU59+FQ60*FU60+FQ61*FU61+FQ62*FU62)/FU63</f>
        <v>64.061494937661905</v>
      </c>
      <c r="FR63" s="14">
        <f>(FR59*FU59+FR60*FU60+FR61*FU61+FR62*FU62)/FU63</f>
        <v>13.214565004887582</v>
      </c>
      <c r="FS63" s="56"/>
      <c r="FT63" s="80">
        <f>SUM(FT59:FT62)</f>
        <v>21629.599999999999</v>
      </c>
      <c r="FU63" s="56">
        <f>SUM(FU59:FU62)</f>
        <v>220</v>
      </c>
      <c r="FX63" s="59" t="s">
        <v>37</v>
      </c>
      <c r="FY63" s="56">
        <f>SUM(FY59:FY62)</f>
        <v>1440</v>
      </c>
      <c r="FZ63" s="56">
        <f t="shared" ref="FZ63:GH63" si="784">SUM(FZ59:FZ62)</f>
        <v>474.6</v>
      </c>
      <c r="GA63" s="56"/>
      <c r="GB63" s="56">
        <f t="shared" si="784"/>
        <v>1440</v>
      </c>
      <c r="GC63" s="57">
        <f>(GC59*GO59+GC60*GO60+GC61*GO61+GC62*GO62)/GO63</f>
        <v>50</v>
      </c>
      <c r="GD63" s="56">
        <f t="shared" si="784"/>
        <v>0</v>
      </c>
      <c r="GE63" s="57">
        <f>(GE59*GO59+GE60*GO60+GE61*GO61+GE62*GO62)/GO63</f>
        <v>0</v>
      </c>
      <c r="GF63" s="57"/>
      <c r="GG63" s="57"/>
      <c r="GH63" s="56">
        <f t="shared" si="784"/>
        <v>0</v>
      </c>
      <c r="GI63" s="53">
        <f>(GI59*GO59+GI60*GO60+GI61*GO61+GI62*GO62)/GO63</f>
        <v>48.387096774193552</v>
      </c>
      <c r="GJ63" s="57">
        <f>(GJ59*GO59+GJ60*GO60+GJ61*GO61+GJ62*GO62)/GO63</f>
        <v>50</v>
      </c>
      <c r="GK63" s="57">
        <f>(GK59*GO59+GK60*GO60+GK61*GO61+GK62*GO62)/GO63</f>
        <v>62.909906393444707</v>
      </c>
      <c r="GL63" s="61">
        <f>(GL59*GO59+GL60*GO60+GL61*GO61+GL62*GO62)/GO63</f>
        <v>13.619128787878788</v>
      </c>
      <c r="GM63" s="56"/>
      <c r="GN63" s="80">
        <f>SUM(GN59:GN62)</f>
        <v>21572.699999999997</v>
      </c>
      <c r="GO63" s="56">
        <f>SUM(GO59:GO62)</f>
        <v>220</v>
      </c>
      <c r="GR63" s="51" t="s">
        <v>37</v>
      </c>
      <c r="GS63" s="56">
        <f>SUM(GS59:GS62)</f>
        <v>1488</v>
      </c>
      <c r="GT63" s="56">
        <f t="shared" ref="GT63:HB63" si="785">SUM(GT59:GT62)</f>
        <v>819.35</v>
      </c>
      <c r="GU63" s="56"/>
      <c r="GV63" s="56">
        <f t="shared" si="785"/>
        <v>1860</v>
      </c>
      <c r="GW63" s="57">
        <f>(GW59*HI59+GW60*HI60+GW61*HI61+GW62*HI62)/HI63</f>
        <v>62.5</v>
      </c>
      <c r="GX63" s="56">
        <f t="shared" si="785"/>
        <v>0</v>
      </c>
      <c r="GY63" s="57">
        <f>(GY59*HI59+GY60*HI60+GY61*HI61+GY62*HI62)/HI63</f>
        <v>0</v>
      </c>
      <c r="GZ63" s="57"/>
      <c r="HA63" s="57"/>
      <c r="HB63" s="56">
        <f t="shared" si="785"/>
        <v>0</v>
      </c>
      <c r="HC63" s="53">
        <f>(HC59*HI59+HC60*HI60+HC61*HI61+HC62*HI62)/HI63</f>
        <v>50</v>
      </c>
      <c r="HD63" s="97">
        <f>(HD59*HI59+HD60*HI60+HD61*HI61+HD62*HI62)/HI63</f>
        <v>50</v>
      </c>
      <c r="HE63" s="57">
        <f>(HE59*HI59+HE60*HI60+HE61*HI61+HE62*HI62)/HI63</f>
        <v>69.416296333977542</v>
      </c>
      <c r="HF63" s="61">
        <f>(HF59*HI59+HF60*HI60+HF61*HI61+HF62*HI62)/HI63</f>
        <v>3.4189271749755621</v>
      </c>
      <c r="HG63" s="56"/>
      <c r="HH63" s="80">
        <f>SUM(HH59:HH62)</f>
        <v>5596.1</v>
      </c>
      <c r="HI63" s="56">
        <f>SUM(HI59:HI62)</f>
        <v>220</v>
      </c>
      <c r="HL63" s="98" t="s">
        <v>37</v>
      </c>
      <c r="HM63" s="56">
        <f>SUM(HM59:HM62)</f>
        <v>1240.25</v>
      </c>
      <c r="HN63" s="56">
        <f t="shared" ref="HN63" si="786">SUM(HN59:HN62)</f>
        <v>174.4</v>
      </c>
      <c r="HO63" s="56">
        <f>SUM(HO59:HO62)</f>
        <v>1065.8499999999999</v>
      </c>
      <c r="HP63" s="56">
        <f t="shared" ref="HP63" si="787">SUM(HP59:HP62)</f>
        <v>1440</v>
      </c>
      <c r="HQ63" s="53">
        <f>(HQ59*IC59+HQ60*IC60+HQ61*IC61+HQ62*IC62)/IC63</f>
        <v>50</v>
      </c>
      <c r="HR63" s="56">
        <f>SUM(HR59:HR62)</f>
        <v>0</v>
      </c>
      <c r="HS63" s="53">
        <f>(HS59*IC59+HS60*IC60+HS61*IC61+HS62*IC62)/IC63</f>
        <v>0</v>
      </c>
      <c r="HT63" s="56">
        <f>SUM(HT59:HT62)</f>
        <v>199.75</v>
      </c>
      <c r="HU63" s="53">
        <f>(HU59*IC59+HU60*IC60+HU61*IC61+HU62*IC62)/IC63</f>
        <v>6.9357638888888893</v>
      </c>
      <c r="HV63" s="56">
        <f>SUM(HV59:HV62)</f>
        <v>0</v>
      </c>
      <c r="HW63" s="57">
        <f>(HW59*IC59+HW60*IC60+HW61*IC61+HW62*IC62)/IC63</f>
        <v>43.064236111111114</v>
      </c>
      <c r="HX63" s="61">
        <f>(HX59*IC59+HX60*IC60+HX61*IC61+HX62*IC62)/IC63</f>
        <v>43.064236111111114</v>
      </c>
      <c r="HY63" s="61">
        <f>(HY59*IC59+HY60*IC60+HY61*IC61+HY62*IC62)/IC63</f>
        <v>69.776343833311699</v>
      </c>
      <c r="HZ63" s="61">
        <f>(HZ59*IC59+HZ60*IC60+HZ61*IC61+HZ62*IC62)/IC63</f>
        <v>4.7970328282828278</v>
      </c>
      <c r="IA63" s="56"/>
      <c r="IB63" s="56">
        <f>SUM(IB59:IB62)</f>
        <v>7598.5</v>
      </c>
      <c r="IC63" s="56">
        <f>SUM(IC59:IC62)</f>
        <v>220</v>
      </c>
    </row>
    <row r="64" spans="1:237" ht="13.8" x14ac:dyDescent="0.3">
      <c r="A64" s="120" t="s">
        <v>68</v>
      </c>
      <c r="B64" s="121" t="s">
        <v>69</v>
      </c>
      <c r="C64" s="121">
        <v>744</v>
      </c>
      <c r="D64" s="121">
        <v>609</v>
      </c>
      <c r="E64" s="121">
        <v>135</v>
      </c>
      <c r="F64" s="121">
        <v>0</v>
      </c>
      <c r="G64" s="121">
        <f t="shared" ref="G64:G77" si="788">(F64/$B$4)*100</f>
        <v>0</v>
      </c>
      <c r="H64" s="121">
        <v>0</v>
      </c>
      <c r="I64" s="121">
        <f t="shared" ref="I64:I77" si="789">(H64/$B$4)*100</f>
        <v>0</v>
      </c>
      <c r="J64" s="121">
        <v>0</v>
      </c>
      <c r="K64" s="122">
        <f>(J64/$B$4)*100</f>
        <v>0</v>
      </c>
      <c r="L64" s="121">
        <v>0</v>
      </c>
      <c r="M64" s="122">
        <f>(C64/$B$4)*100</f>
        <v>100</v>
      </c>
      <c r="N64" s="121">
        <f t="shared" ref="N64:N77" si="790">((C64-L64)/$B$4)*100</f>
        <v>100</v>
      </c>
      <c r="O64" s="121">
        <f>IF((AND(D64=0,F64=0)),0,(F64+L64)/(D64+F64)*100)</f>
        <v>0</v>
      </c>
      <c r="P64" s="122">
        <f>(Q64/($B$4*R64))*100</f>
        <v>80.083166666666656</v>
      </c>
      <c r="Q64" s="123">
        <v>14895.468999999999</v>
      </c>
      <c r="R64" s="121">
        <v>25</v>
      </c>
      <c r="S64" s="121"/>
      <c r="T64" s="120" t="s">
        <v>68</v>
      </c>
      <c r="U64" s="121" t="s">
        <v>69</v>
      </c>
      <c r="V64" s="121">
        <v>744</v>
      </c>
      <c r="W64" s="121">
        <v>554</v>
      </c>
      <c r="X64" s="121">
        <v>190</v>
      </c>
      <c r="Y64" s="121">
        <v>0</v>
      </c>
      <c r="Z64" s="121">
        <f>(Y64/$U$4)*100</f>
        <v>0</v>
      </c>
      <c r="AA64" s="121">
        <v>0</v>
      </c>
      <c r="AB64" s="121">
        <f>(AA64/$U$4)*100</f>
        <v>0</v>
      </c>
      <c r="AC64" s="121">
        <v>0</v>
      </c>
      <c r="AD64" s="121">
        <f>(AC64/$U$4)*100</f>
        <v>0</v>
      </c>
      <c r="AE64" s="121">
        <v>0</v>
      </c>
      <c r="AF64" s="122">
        <f>(V64/$U$4)*100</f>
        <v>100</v>
      </c>
      <c r="AG64" s="121">
        <f>((V64-AE64)/$U$4)*100</f>
        <v>100</v>
      </c>
      <c r="AH64" s="121">
        <f>IF((AND(W64=0,Y64=0)),0,(Y64+AE64)/(W64+Y64)*100)</f>
        <v>0</v>
      </c>
      <c r="AI64" s="122">
        <f>(AJ64/($U$4*AK64))*100</f>
        <v>72.176440860215052</v>
      </c>
      <c r="AJ64" s="123">
        <v>13424.817999999999</v>
      </c>
      <c r="AK64" s="121">
        <v>25</v>
      </c>
      <c r="AL64" s="121"/>
      <c r="AM64" s="120" t="s">
        <v>68</v>
      </c>
      <c r="AN64" s="121" t="s">
        <v>69</v>
      </c>
      <c r="AO64" s="121">
        <v>720</v>
      </c>
      <c r="AP64" s="121">
        <v>641</v>
      </c>
      <c r="AQ64" s="124">
        <f>720-AP64</f>
        <v>79</v>
      </c>
      <c r="AR64" s="121">
        <v>0</v>
      </c>
      <c r="AS64" s="121">
        <f>(AR64/$AN$4)*100</f>
        <v>0</v>
      </c>
      <c r="AT64" s="121">
        <v>0</v>
      </c>
      <c r="AU64" s="121">
        <f>(AT64/$AN$4)*100</f>
        <v>0</v>
      </c>
      <c r="AV64" s="121">
        <v>0</v>
      </c>
      <c r="AW64" s="121">
        <f>(AV64/$U$4)*100</f>
        <v>0</v>
      </c>
      <c r="AX64" s="121">
        <v>0</v>
      </c>
      <c r="AY64" s="122">
        <f>(AO64/$AN$4)*100</f>
        <v>100</v>
      </c>
      <c r="AZ64" s="121">
        <f>((AO64-AX64)/$AN$4)*100</f>
        <v>100</v>
      </c>
      <c r="BA64" s="121">
        <f>IF((AND(AP64=0,AR64=0)),0,(AR64+AX64)/(AP64+AR64)*100)</f>
        <v>0</v>
      </c>
      <c r="BB64" s="122">
        <f>(BD64/($AN$4*BE64))*100</f>
        <v>87.831661111111117</v>
      </c>
      <c r="BC64" s="121"/>
      <c r="BD64" s="123">
        <v>15809.699000000001</v>
      </c>
      <c r="BE64" s="121">
        <v>25</v>
      </c>
      <c r="BF64" s="121"/>
      <c r="BG64" s="120" t="s">
        <v>68</v>
      </c>
      <c r="BH64" s="121" t="s">
        <v>69</v>
      </c>
      <c r="BI64" s="121">
        <v>744</v>
      </c>
      <c r="BJ64" s="121">
        <v>459</v>
      </c>
      <c r="BK64" s="124">
        <f>744-BJ64</f>
        <v>285</v>
      </c>
      <c r="BL64" s="121">
        <v>0</v>
      </c>
      <c r="BM64" s="122">
        <f t="shared" ref="BM64:BO77" si="791">(BL64/$BH$4)*100</f>
        <v>0</v>
      </c>
      <c r="BN64" s="121">
        <v>0</v>
      </c>
      <c r="BO64" s="122">
        <f t="shared" si="791"/>
        <v>0</v>
      </c>
      <c r="BP64" s="122">
        <v>0</v>
      </c>
      <c r="BQ64" s="122">
        <f>(BP64/$BH$4)*100</f>
        <v>0</v>
      </c>
      <c r="BR64" s="121">
        <v>0</v>
      </c>
      <c r="BS64" s="122">
        <f>(BI64/$BH$4)*100</f>
        <v>100</v>
      </c>
      <c r="BT64" s="122">
        <f t="shared" si="700"/>
        <v>100</v>
      </c>
      <c r="BU64" s="125">
        <f t="shared" si="701"/>
        <v>0</v>
      </c>
      <c r="BV64" s="122">
        <f>(BX64/($BH$4*BY64))*100</f>
        <v>61.450435483870969</v>
      </c>
      <c r="BW64" s="121"/>
      <c r="BX64" s="126">
        <v>11429.781000000001</v>
      </c>
      <c r="BY64" s="121">
        <v>25</v>
      </c>
      <c r="BZ64" s="121"/>
      <c r="CA64" s="120" t="s">
        <v>68</v>
      </c>
      <c r="CB64" s="121" t="s">
        <v>69</v>
      </c>
      <c r="CC64" s="121">
        <v>720</v>
      </c>
      <c r="CD64" s="122">
        <v>436.83</v>
      </c>
      <c r="CE64" s="122">
        <v>0</v>
      </c>
      <c r="CF64" s="121">
        <v>6.95</v>
      </c>
      <c r="CG64" s="122">
        <f t="shared" ref="CG64:CG65" si="792">(CF64/$CB$4)*100</f>
        <v>0.96527777777777779</v>
      </c>
      <c r="CH64" s="121">
        <v>0</v>
      </c>
      <c r="CI64" s="122">
        <f t="shared" ref="CI64:CI68" si="793">(CH64/$CB$4)*100</f>
        <v>0</v>
      </c>
      <c r="CJ64" s="122">
        <v>56.47</v>
      </c>
      <c r="CK64" s="122">
        <f>(CJ64/$CB$4)*100</f>
        <v>7.8430555555555559</v>
      </c>
      <c r="CL64" s="121">
        <v>0</v>
      </c>
      <c r="CM64" s="122">
        <f>(CC64/$CB$4)*100</f>
        <v>100</v>
      </c>
      <c r="CN64" s="122">
        <f t="shared" ref="CN64:CN77" si="794">((CC64-CL64)/$CB$4)*100</f>
        <v>100</v>
      </c>
      <c r="CO64" s="125">
        <f>IF((AND(CD64=0,CF64=0)),0,(CF64+CL64)/(CD64+CF64)*100)</f>
        <v>1.5660913065032225</v>
      </c>
      <c r="CP64" s="122">
        <f>(CR64/($CB$4*CS64))*100</f>
        <v>68.429238888888889</v>
      </c>
      <c r="CQ64" s="121"/>
      <c r="CR64" s="126">
        <v>12317.263000000001</v>
      </c>
      <c r="CS64" s="121">
        <v>25</v>
      </c>
      <c r="CT64" s="121"/>
      <c r="CU64" s="120" t="s">
        <v>68</v>
      </c>
      <c r="CV64" s="121" t="s">
        <v>69</v>
      </c>
      <c r="CW64" s="121">
        <v>744</v>
      </c>
      <c r="CX64" s="121">
        <v>592.97</v>
      </c>
      <c r="CY64" s="121"/>
      <c r="CZ64" s="121">
        <v>10.53</v>
      </c>
      <c r="DA64" s="122">
        <f t="shared" si="335"/>
        <v>1.4153225806451613</v>
      </c>
      <c r="DB64" s="121">
        <v>0</v>
      </c>
      <c r="DC64" s="122">
        <f t="shared" si="336"/>
        <v>0</v>
      </c>
      <c r="DD64" s="122"/>
      <c r="DE64" s="122"/>
      <c r="DF64" s="121">
        <v>0</v>
      </c>
      <c r="DG64" s="122">
        <f>(CW64/$U$4)*100</f>
        <v>100</v>
      </c>
      <c r="DH64" s="122">
        <f t="shared" si="384"/>
        <v>100</v>
      </c>
      <c r="DI64" s="125">
        <f t="shared" si="385"/>
        <v>1.7448218724109361</v>
      </c>
      <c r="DJ64" s="122">
        <f>(DL64/($CV$4*DM64))*100</f>
        <v>82.508005376344087</v>
      </c>
      <c r="DK64" s="121"/>
      <c r="DL64" s="126">
        <v>15346.489</v>
      </c>
      <c r="DM64" s="121">
        <v>25</v>
      </c>
      <c r="DO64" s="70" t="s">
        <v>68</v>
      </c>
      <c r="DP64" s="25" t="s">
        <v>69</v>
      </c>
      <c r="DQ64" s="25">
        <v>744</v>
      </c>
      <c r="DR64" s="25">
        <v>379.08</v>
      </c>
      <c r="DS64" s="25"/>
      <c r="DT64" s="25">
        <v>72.45</v>
      </c>
      <c r="DU64" s="12">
        <f t="shared" si="339"/>
        <v>9.737903225806452</v>
      </c>
      <c r="DV64" s="25">
        <v>37.380000000000003</v>
      </c>
      <c r="DW64" s="12">
        <f t="shared" si="340"/>
        <v>5.024193548387097</v>
      </c>
      <c r="DX64" s="12"/>
      <c r="DY64" s="12"/>
      <c r="DZ64" s="25">
        <v>0</v>
      </c>
      <c r="EA64" s="12">
        <f>(DQ64/$U$4)*100</f>
        <v>100</v>
      </c>
      <c r="EB64" s="12">
        <f t="shared" si="387"/>
        <v>100</v>
      </c>
      <c r="EC64" s="27">
        <f t="shared" si="388"/>
        <v>16.045445485349813</v>
      </c>
      <c r="ED64" s="12">
        <f>(EF64/($DP$4*EG64))*100</f>
        <v>52.967784946236563</v>
      </c>
      <c r="EE64" s="25"/>
      <c r="EF64" s="84">
        <v>9852.0079999999998</v>
      </c>
      <c r="EG64" s="25">
        <v>25</v>
      </c>
      <c r="EI64" s="70" t="s">
        <v>68</v>
      </c>
      <c r="EJ64" s="25" t="s">
        <v>69</v>
      </c>
      <c r="EK64" s="25">
        <v>645.4</v>
      </c>
      <c r="EL64" s="25">
        <v>367.68</v>
      </c>
      <c r="EM64" s="25"/>
      <c r="EN64" s="25">
        <v>26.6</v>
      </c>
      <c r="EO64" s="12">
        <f t="shared" si="343"/>
        <v>3.9583333333333339</v>
      </c>
      <c r="EP64" s="25">
        <v>0</v>
      </c>
      <c r="EQ64" s="12">
        <f t="shared" si="344"/>
        <v>0</v>
      </c>
      <c r="ER64" s="12"/>
      <c r="ES64" s="12"/>
      <c r="ET64" s="25">
        <v>0</v>
      </c>
      <c r="EU64" s="12">
        <f>(EK64/$U$4)*100</f>
        <v>86.747311827956992</v>
      </c>
      <c r="EV64" s="12">
        <f t="shared" si="389"/>
        <v>96.041666666666657</v>
      </c>
      <c r="EW64" s="27">
        <f t="shared" si="390"/>
        <v>6.746474586588211</v>
      </c>
      <c r="EX64" s="12">
        <f>(EZ64/($EJ$4*FA64))*100</f>
        <v>55.725982142857141</v>
      </c>
      <c r="EY64" s="25"/>
      <c r="EZ64" s="93">
        <v>9361.9650000000001</v>
      </c>
      <c r="FA64" s="25">
        <v>25</v>
      </c>
      <c r="FC64" s="70" t="s">
        <v>68</v>
      </c>
      <c r="FD64" s="25" t="s">
        <v>69</v>
      </c>
      <c r="FE64" s="25">
        <v>541.76</v>
      </c>
      <c r="FF64" s="25">
        <v>448.62</v>
      </c>
      <c r="FG64" s="25"/>
      <c r="FH64" s="25">
        <v>202.24</v>
      </c>
      <c r="FI64" s="12">
        <f t="shared" si="359"/>
        <v>27.182795698924732</v>
      </c>
      <c r="FJ64" s="25">
        <v>0</v>
      </c>
      <c r="FK64" s="12">
        <f t="shared" si="360"/>
        <v>0</v>
      </c>
      <c r="FL64" s="12"/>
      <c r="FM64" s="12"/>
      <c r="FN64" s="25">
        <v>0</v>
      </c>
      <c r="FO64" s="12">
        <f>(FE64/$U$4)*100</f>
        <v>72.817204301075265</v>
      </c>
      <c r="FP64" s="12">
        <f t="shared" si="392"/>
        <v>72.817204301075265</v>
      </c>
      <c r="FQ64" s="27">
        <f t="shared" si="393"/>
        <v>31.07273453584488</v>
      </c>
      <c r="FR64" s="12">
        <f>(FT64/($FD$4*FU64))*100</f>
        <v>59.178790322580646</v>
      </c>
      <c r="FS64" s="25"/>
      <c r="FT64" s="93">
        <v>11007.254999999999</v>
      </c>
      <c r="FU64" s="25">
        <v>25</v>
      </c>
      <c r="FW64" s="70" t="s">
        <v>68</v>
      </c>
      <c r="FX64" s="25" t="s">
        <v>69</v>
      </c>
      <c r="FY64" s="25">
        <v>642.27</v>
      </c>
      <c r="FZ64" s="25">
        <v>495.33</v>
      </c>
      <c r="GA64" s="25"/>
      <c r="GB64" s="25">
        <v>77.73</v>
      </c>
      <c r="GC64" s="12">
        <f t="shared" ref="GC64:GE68" si="795">(GB64/$FX$4)*100</f>
        <v>10.795833333333334</v>
      </c>
      <c r="GD64" s="25">
        <v>0</v>
      </c>
      <c r="GE64" s="12">
        <f t="shared" si="795"/>
        <v>0</v>
      </c>
      <c r="GF64" s="12"/>
      <c r="GG64" s="12"/>
      <c r="GH64" s="25">
        <v>0</v>
      </c>
      <c r="GI64" s="12">
        <f>(FY64/$U$4)*100</f>
        <v>86.326612903225808</v>
      </c>
      <c r="GJ64" s="12">
        <f t="shared" ref="GJ64:GJ68" si="796">((FY64-GH64)/$FX$4)*100</f>
        <v>89.204166666666666</v>
      </c>
      <c r="GK64" s="27">
        <f>IF((AND(FZ64=0,GB64=0)),0,(GB64+GH64)/(FZ64+GB64)*100)</f>
        <v>13.564024709454509</v>
      </c>
      <c r="GL64" s="12">
        <f>(GN64/($FX$4*GO64))*100</f>
        <v>70.455555555555563</v>
      </c>
      <c r="GM64" s="25"/>
      <c r="GN64" s="84">
        <v>12682</v>
      </c>
      <c r="GO64" s="25">
        <v>25</v>
      </c>
      <c r="GQ64" s="70" t="s">
        <v>68</v>
      </c>
      <c r="GR64" s="25" t="s">
        <v>69</v>
      </c>
      <c r="GS64" s="25">
        <v>0</v>
      </c>
      <c r="GT64" s="25">
        <v>0</v>
      </c>
      <c r="GU64" s="25"/>
      <c r="GV64" s="25">
        <v>744</v>
      </c>
      <c r="GW64" s="25">
        <f t="shared" si="448"/>
        <v>100</v>
      </c>
      <c r="GX64" s="25">
        <v>0</v>
      </c>
      <c r="GY64" s="25">
        <f t="shared" si="449"/>
        <v>0</v>
      </c>
      <c r="GZ64" s="25"/>
      <c r="HA64" s="25"/>
      <c r="HB64" s="25">
        <v>0</v>
      </c>
      <c r="HC64" s="12">
        <f>(GS64/$GR$4)*100</f>
        <v>0</v>
      </c>
      <c r="HD64" s="12">
        <f>((GS64-HB64)/$GR$4)*100</f>
        <v>0</v>
      </c>
      <c r="HE64" s="25">
        <f t="shared" si="318"/>
        <v>100</v>
      </c>
      <c r="HF64" s="12">
        <f>(HH64/($GR$4*HI64))*100</f>
        <v>0</v>
      </c>
      <c r="HG64" s="25"/>
      <c r="HH64" s="25">
        <v>0</v>
      </c>
      <c r="HI64" s="25">
        <v>25</v>
      </c>
      <c r="HK64" s="70" t="s">
        <v>68</v>
      </c>
      <c r="HL64" s="25" t="s">
        <v>69</v>
      </c>
      <c r="HM64" s="115">
        <v>696.76</v>
      </c>
      <c r="HN64" s="115">
        <v>23.24</v>
      </c>
      <c r="HO64" s="25">
        <v>0</v>
      </c>
      <c r="HP64" s="115">
        <v>0</v>
      </c>
      <c r="HQ64" s="25">
        <f>(HP64/$HL$4)*100</f>
        <v>0</v>
      </c>
      <c r="HR64" s="25">
        <v>0</v>
      </c>
      <c r="HS64" s="25">
        <f>(HR64/$HL$4)*100</f>
        <v>0</v>
      </c>
      <c r="HT64" s="25">
        <v>0</v>
      </c>
      <c r="HU64" s="25">
        <f>(HT64/$HL$4)*100</f>
        <v>0</v>
      </c>
      <c r="HV64" s="25">
        <v>0</v>
      </c>
      <c r="HW64" s="12">
        <f>(HM64/$HL$4)*100</f>
        <v>96.772222222222226</v>
      </c>
      <c r="HX64" s="12">
        <f>((HM64-HV64)/$HL$4)*100</f>
        <v>96.772222222222226</v>
      </c>
      <c r="HY64" s="27">
        <f>IF((AND(HN64=0,HP64=0)),0,(HP64+HV64)/(HN64+HP64)*100)</f>
        <v>0</v>
      </c>
      <c r="HZ64" s="12">
        <f>(IB64/($HL$4*IC64))*100</f>
        <v>3.123561111111111</v>
      </c>
      <c r="IA64" s="25"/>
      <c r="IB64" s="116">
        <v>562.24099999999999</v>
      </c>
      <c r="IC64" s="25">
        <v>25</v>
      </c>
    </row>
    <row r="65" spans="1:237" ht="13.8" x14ac:dyDescent="0.3">
      <c r="A65" s="121"/>
      <c r="B65" s="121" t="s">
        <v>71</v>
      </c>
      <c r="C65" s="121">
        <v>744</v>
      </c>
      <c r="D65" s="121">
        <v>594</v>
      </c>
      <c r="E65" s="121">
        <v>150</v>
      </c>
      <c r="F65" s="121">
        <v>0</v>
      </c>
      <c r="G65" s="121">
        <f t="shared" si="788"/>
        <v>0</v>
      </c>
      <c r="H65" s="121">
        <v>0</v>
      </c>
      <c r="I65" s="121">
        <f t="shared" si="789"/>
        <v>0</v>
      </c>
      <c r="J65" s="121">
        <v>0</v>
      </c>
      <c r="K65" s="122">
        <f t="shared" ref="K65:K77" si="797">(J65/$B$4)*100</f>
        <v>0</v>
      </c>
      <c r="L65" s="121">
        <v>0</v>
      </c>
      <c r="M65" s="122">
        <f t="shared" ref="M65" si="798">(C65/$B$4)*100</f>
        <v>100</v>
      </c>
      <c r="N65" s="121">
        <f t="shared" si="790"/>
        <v>100</v>
      </c>
      <c r="O65" s="121">
        <f t="shared" ref="O65:O77" si="799">IF((AND(D65=0,F65=0)),0,(F65+L65)/(D65+F65)*100)</f>
        <v>0</v>
      </c>
      <c r="P65" s="122">
        <f t="shared" ref="P65:P77" si="800">(Q65/($B$4*R65))*100</f>
        <v>79.934801075268808</v>
      </c>
      <c r="Q65" s="123">
        <v>14867.873</v>
      </c>
      <c r="R65" s="121">
        <v>25</v>
      </c>
      <c r="S65" s="121"/>
      <c r="T65" s="121"/>
      <c r="U65" s="121" t="s">
        <v>71</v>
      </c>
      <c r="V65" s="121">
        <v>744</v>
      </c>
      <c r="W65" s="121">
        <v>524</v>
      </c>
      <c r="X65" s="121">
        <v>220</v>
      </c>
      <c r="Y65" s="121">
        <v>0</v>
      </c>
      <c r="Z65" s="121">
        <f t="shared" ref="Z65:AD77" si="801">(Y65/$U$4)*100</f>
        <v>0</v>
      </c>
      <c r="AA65" s="121">
        <v>0</v>
      </c>
      <c r="AB65" s="121">
        <f t="shared" si="801"/>
        <v>0</v>
      </c>
      <c r="AC65" s="121">
        <v>0</v>
      </c>
      <c r="AD65" s="121">
        <f t="shared" si="801"/>
        <v>0</v>
      </c>
      <c r="AE65" s="121">
        <v>0</v>
      </c>
      <c r="AF65" s="122">
        <f t="shared" ref="AF65:AF77" si="802">(V65/$U$4)*100</f>
        <v>100</v>
      </c>
      <c r="AG65" s="121">
        <f t="shared" ref="AG65:AG77" si="803">((V65-AE65)/$U$4)*100</f>
        <v>100</v>
      </c>
      <c r="AH65" s="121">
        <f t="shared" ref="AH65:AH77" si="804">IF((AND(W65=0,Y65=0)),0,(Y65+AE65)/(W65+Y65)*100)</f>
        <v>0</v>
      </c>
      <c r="AI65" s="122">
        <f t="shared" ref="AI65:AI77" si="805">(AJ65/($U$4*AK65))*100</f>
        <v>67.39929032258064</v>
      </c>
      <c r="AJ65" s="123">
        <v>12536.268</v>
      </c>
      <c r="AK65" s="121">
        <v>25</v>
      </c>
      <c r="AL65" s="121"/>
      <c r="AM65" s="121"/>
      <c r="AN65" s="121" t="s">
        <v>71</v>
      </c>
      <c r="AO65" s="121">
        <v>720</v>
      </c>
      <c r="AP65" s="121">
        <v>632</v>
      </c>
      <c r="AQ65" s="124">
        <f t="shared" ref="AQ65:AQ73" si="806">720-AP65</f>
        <v>88</v>
      </c>
      <c r="AR65" s="121">
        <v>0</v>
      </c>
      <c r="AS65" s="121">
        <f t="shared" ref="AS65:AS77" si="807">(AR65/$AN$4)*100</f>
        <v>0</v>
      </c>
      <c r="AT65" s="121">
        <v>0</v>
      </c>
      <c r="AU65" s="121">
        <f t="shared" ref="AU65:AU77" si="808">(AT65/$AN$4)*100</f>
        <v>0</v>
      </c>
      <c r="AV65" s="121">
        <v>0</v>
      </c>
      <c r="AW65" s="121">
        <f t="shared" ref="AW65:AW77" si="809">(AV65/$U$4)*100</f>
        <v>0</v>
      </c>
      <c r="AX65" s="121">
        <v>0</v>
      </c>
      <c r="AY65" s="122">
        <f t="shared" ref="AY65:AY77" si="810">(AO65/$AN$4)*100</f>
        <v>100</v>
      </c>
      <c r="AZ65" s="121">
        <f t="shared" ref="AZ65:AZ77" si="811">((AO65-AX65)/$AN$4)*100</f>
        <v>100</v>
      </c>
      <c r="BA65" s="121">
        <f t="shared" ref="BA65:BA77" si="812">IF((AND(AP65=0,AR65=0)),0,(AR65+AX65)/(AP65+AR65)*100)</f>
        <v>0</v>
      </c>
      <c r="BB65" s="122">
        <f t="shared" ref="BB65:BB67" si="813">(BD65/($AN$4*BE65))*100</f>
        <v>88.599205555555557</v>
      </c>
      <c r="BC65" s="121"/>
      <c r="BD65" s="123">
        <v>15947.857</v>
      </c>
      <c r="BE65" s="121">
        <v>25</v>
      </c>
      <c r="BF65" s="121"/>
      <c r="BG65" s="121"/>
      <c r="BH65" s="121" t="s">
        <v>71</v>
      </c>
      <c r="BI65" s="121">
        <v>744</v>
      </c>
      <c r="BJ65" s="121">
        <v>588</v>
      </c>
      <c r="BK65" s="124">
        <f t="shared" ref="BK65:BK73" si="814">744-BJ65</f>
        <v>156</v>
      </c>
      <c r="BL65" s="121">
        <v>0</v>
      </c>
      <c r="BM65" s="122">
        <f t="shared" si="791"/>
        <v>0</v>
      </c>
      <c r="BN65" s="121">
        <v>0</v>
      </c>
      <c r="BO65" s="122">
        <f t="shared" si="791"/>
        <v>0</v>
      </c>
      <c r="BP65" s="122">
        <v>0</v>
      </c>
      <c r="BQ65" s="122">
        <f t="shared" ref="BQ65:BQ77" si="815">(BP65/$BH$4)*100</f>
        <v>0</v>
      </c>
      <c r="BR65" s="121">
        <v>0</v>
      </c>
      <c r="BS65" s="122">
        <f t="shared" ref="BS65:BS77" si="816">(BI65/$BH$4)*100</f>
        <v>100</v>
      </c>
      <c r="BT65" s="122">
        <f t="shared" si="700"/>
        <v>100</v>
      </c>
      <c r="BU65" s="125">
        <f t="shared" si="701"/>
        <v>0</v>
      </c>
      <c r="BV65" s="122">
        <f t="shared" ref="BV65:BV77" si="817">(BX65/($BH$4*BY65))*100</f>
        <v>79.414225806451611</v>
      </c>
      <c r="BW65" s="121"/>
      <c r="BX65" s="126">
        <v>14771.046</v>
      </c>
      <c r="BY65" s="121">
        <v>25</v>
      </c>
      <c r="BZ65" s="121"/>
      <c r="CA65" s="121"/>
      <c r="CB65" s="121" t="s">
        <v>71</v>
      </c>
      <c r="CC65" s="121">
        <v>720</v>
      </c>
      <c r="CD65" s="122">
        <v>554.51</v>
      </c>
      <c r="CE65" s="122">
        <v>0</v>
      </c>
      <c r="CF65" s="121">
        <v>54.54</v>
      </c>
      <c r="CG65" s="122">
        <f t="shared" si="792"/>
        <v>7.5750000000000002</v>
      </c>
      <c r="CH65" s="121">
        <v>0</v>
      </c>
      <c r="CI65" s="122">
        <f t="shared" si="793"/>
        <v>0</v>
      </c>
      <c r="CJ65" s="122">
        <v>0</v>
      </c>
      <c r="CK65" s="122">
        <f t="shared" ref="CK65:CK77" si="818">(CJ65/$CB$4)*100</f>
        <v>0</v>
      </c>
      <c r="CL65" s="121">
        <v>0</v>
      </c>
      <c r="CM65" s="122">
        <f t="shared" ref="CM65:CM77" si="819">(CC65/$CB$4)*100</f>
        <v>100</v>
      </c>
      <c r="CN65" s="122">
        <f t="shared" si="794"/>
        <v>100</v>
      </c>
      <c r="CO65" s="125">
        <f t="shared" ref="CO65" si="820">IF((AND(CD65=0,CF65=0)),0,(CF65+CL65)/(CD65+CF65)*100)</f>
        <v>8.9549298087184965</v>
      </c>
      <c r="CP65" s="122">
        <f t="shared" ref="CP65:CP77" si="821">(CR65/($CB$4*CS65))*100</f>
        <v>79.912833333333339</v>
      </c>
      <c r="CQ65" s="121"/>
      <c r="CR65" s="126">
        <v>14384.31</v>
      </c>
      <c r="CS65" s="121">
        <v>25</v>
      </c>
      <c r="CT65" s="121"/>
      <c r="CU65" s="121"/>
      <c r="CV65" s="121" t="s">
        <v>71</v>
      </c>
      <c r="CW65" s="121">
        <v>744</v>
      </c>
      <c r="CX65" s="121">
        <v>597.33000000000004</v>
      </c>
      <c r="CY65" s="121"/>
      <c r="CZ65" s="121">
        <v>10.53</v>
      </c>
      <c r="DA65" s="122">
        <f t="shared" si="335"/>
        <v>1.4153225806451613</v>
      </c>
      <c r="DB65" s="121">
        <v>0</v>
      </c>
      <c r="DC65" s="122">
        <f t="shared" si="336"/>
        <v>0</v>
      </c>
      <c r="DD65" s="122"/>
      <c r="DE65" s="122"/>
      <c r="DF65" s="121">
        <v>0</v>
      </c>
      <c r="DG65" s="122">
        <f t="shared" ref="DG65:DG77" si="822">(CW65/$U$4)*100</f>
        <v>100</v>
      </c>
      <c r="DH65" s="122">
        <f t="shared" si="384"/>
        <v>100</v>
      </c>
      <c r="DI65" s="125">
        <f t="shared" si="385"/>
        <v>1.7323067811667159</v>
      </c>
      <c r="DJ65" s="122">
        <f t="shared" ref="DJ65:DJ77" si="823">(DL65/($CV$4*DM65))*100</f>
        <v>84.75827956989248</v>
      </c>
      <c r="DK65" s="121"/>
      <c r="DL65" s="126">
        <v>15765.04</v>
      </c>
      <c r="DM65" s="121">
        <v>25</v>
      </c>
      <c r="DO65" s="25"/>
      <c r="DP65" s="25" t="s">
        <v>71</v>
      </c>
      <c r="DQ65" s="25">
        <v>744</v>
      </c>
      <c r="DR65" s="25">
        <v>449.57</v>
      </c>
      <c r="DS65" s="25"/>
      <c r="DT65" s="25">
        <v>23.7</v>
      </c>
      <c r="DU65" s="12">
        <f t="shared" si="339"/>
        <v>3.1854838709677415</v>
      </c>
      <c r="DV65" s="25">
        <v>32.159999999999997</v>
      </c>
      <c r="DW65" s="12">
        <f t="shared" si="340"/>
        <v>4.32258064516129</v>
      </c>
      <c r="DX65" s="12"/>
      <c r="DY65" s="12"/>
      <c r="DZ65" s="25">
        <v>0</v>
      </c>
      <c r="EA65" s="12">
        <f t="shared" ref="EA65:EA77" si="824">(DQ65/$U$4)*100</f>
        <v>100</v>
      </c>
      <c r="EB65" s="12">
        <f t="shared" si="387"/>
        <v>100</v>
      </c>
      <c r="EC65" s="27">
        <f t="shared" si="388"/>
        <v>5.0077122995330363</v>
      </c>
      <c r="ED65" s="12">
        <f t="shared" ref="ED65:ED77" si="825">(EF65/($DP$4*EG65))*100</f>
        <v>67.316634408602155</v>
      </c>
      <c r="EE65" s="25"/>
      <c r="EF65" s="84">
        <v>12520.894</v>
      </c>
      <c r="EG65" s="25">
        <v>25</v>
      </c>
      <c r="EI65" s="25"/>
      <c r="EJ65" s="25" t="s">
        <v>71</v>
      </c>
      <c r="EK65" s="25">
        <v>656.47</v>
      </c>
      <c r="EL65" s="25">
        <v>225.24</v>
      </c>
      <c r="EM65" s="25"/>
      <c r="EN65" s="25">
        <v>15.53</v>
      </c>
      <c r="EO65" s="12">
        <f t="shared" si="343"/>
        <v>2.3110119047619047</v>
      </c>
      <c r="EP65" s="25">
        <v>0</v>
      </c>
      <c r="EQ65" s="12">
        <f t="shared" si="344"/>
        <v>0</v>
      </c>
      <c r="ER65" s="12"/>
      <c r="ES65" s="12"/>
      <c r="ET65" s="25">
        <v>0</v>
      </c>
      <c r="EU65" s="12">
        <f t="shared" ref="EU65:EU77" si="826">(EK65/$U$4)*100</f>
        <v>88.235215053763454</v>
      </c>
      <c r="EV65" s="12">
        <f t="shared" si="389"/>
        <v>97.688988095238088</v>
      </c>
      <c r="EW65" s="27">
        <f t="shared" si="390"/>
        <v>6.4501391369356647</v>
      </c>
      <c r="EX65" s="12">
        <f t="shared" ref="EX65:EX77" si="827">(EZ65/($EJ$4*FA65))*100</f>
        <v>32.784952380952383</v>
      </c>
      <c r="EY65" s="25"/>
      <c r="EZ65" s="93">
        <v>5507.8720000000003</v>
      </c>
      <c r="FA65" s="25">
        <v>25</v>
      </c>
      <c r="FC65" s="25"/>
      <c r="FD65" s="25" t="s">
        <v>71</v>
      </c>
      <c r="FE65" s="25">
        <v>736.42</v>
      </c>
      <c r="FF65" s="25">
        <v>523.04999999999995</v>
      </c>
      <c r="FG65" s="25"/>
      <c r="FH65" s="25">
        <v>7.58</v>
      </c>
      <c r="FI65" s="12">
        <f t="shared" si="359"/>
        <v>1.0188172043010753</v>
      </c>
      <c r="FJ65" s="25">
        <v>0</v>
      </c>
      <c r="FK65" s="12">
        <f t="shared" si="360"/>
        <v>0</v>
      </c>
      <c r="FL65" s="12"/>
      <c r="FM65" s="12"/>
      <c r="FN65" s="25">
        <v>0</v>
      </c>
      <c r="FO65" s="12">
        <f t="shared" ref="FO65:FO77" si="828">(FE65/$U$4)*100</f>
        <v>98.981182795698913</v>
      </c>
      <c r="FP65" s="12">
        <f t="shared" si="392"/>
        <v>98.981182795698913</v>
      </c>
      <c r="FQ65" s="27">
        <f t="shared" si="393"/>
        <v>1.4284906620432316</v>
      </c>
      <c r="FR65" s="12">
        <f t="shared" ref="FR65:FR77" si="829">(FT65/($FD$4*FU65))*100</f>
        <v>70.275322580645167</v>
      </c>
      <c r="FS65" s="25"/>
      <c r="FT65" s="93">
        <v>13071.21</v>
      </c>
      <c r="FU65" s="25">
        <v>25</v>
      </c>
      <c r="FW65" s="25"/>
      <c r="FX65" s="25" t="s">
        <v>71</v>
      </c>
      <c r="FY65" s="25">
        <v>607.37</v>
      </c>
      <c r="FZ65" s="25">
        <v>545.47</v>
      </c>
      <c r="GA65" s="25"/>
      <c r="GB65" s="25">
        <v>112.63</v>
      </c>
      <c r="GC65" s="12">
        <f t="shared" si="795"/>
        <v>15.643055555555554</v>
      </c>
      <c r="GD65" s="25">
        <v>0</v>
      </c>
      <c r="GE65" s="12">
        <f t="shared" si="795"/>
        <v>0</v>
      </c>
      <c r="GF65" s="12"/>
      <c r="GG65" s="12"/>
      <c r="GH65" s="25">
        <v>0</v>
      </c>
      <c r="GI65" s="12">
        <f t="shared" ref="GI65:GI77" si="830">(FY65/$U$4)*100</f>
        <v>81.635752688172047</v>
      </c>
      <c r="GJ65" s="12">
        <f t="shared" si="796"/>
        <v>84.356944444444451</v>
      </c>
      <c r="GK65" s="27">
        <f t="shared" ref="GK65:GK68" si="831">IF((AND(FZ65=0,GB65=0)),0,(GB65+GH65)/(FZ65+GB65)*100)</f>
        <v>17.114420300866129</v>
      </c>
      <c r="GL65" s="12">
        <f t="shared" ref="GL65:GL77" si="832">(GN65/($FX$4*GO65))*100</f>
        <v>79.044111111111121</v>
      </c>
      <c r="GM65" s="25"/>
      <c r="GN65" s="84">
        <v>14227.94</v>
      </c>
      <c r="GO65" s="25">
        <v>25</v>
      </c>
      <c r="GQ65" s="25"/>
      <c r="GR65" s="25" t="s">
        <v>71</v>
      </c>
      <c r="GS65" s="25">
        <v>743.6</v>
      </c>
      <c r="GT65" s="25">
        <v>544.57000000000005</v>
      </c>
      <c r="GU65" s="25"/>
      <c r="GV65" s="25">
        <v>0.4</v>
      </c>
      <c r="GW65" s="12">
        <f t="shared" si="448"/>
        <v>5.3763440860215055E-2</v>
      </c>
      <c r="GX65" s="25">
        <v>0</v>
      </c>
      <c r="GY65" s="25">
        <f t="shared" si="449"/>
        <v>0</v>
      </c>
      <c r="GZ65" s="25"/>
      <c r="HA65" s="25"/>
      <c r="HB65" s="25">
        <v>0</v>
      </c>
      <c r="HC65" s="12">
        <f t="shared" ref="HC65:HC77" si="833">(GS65/$GR$4)*100</f>
        <v>99.946236559139791</v>
      </c>
      <c r="HD65" s="12">
        <f t="shared" ref="HD65:HD77" si="834">((GS65-HB65)/$GR$4)*100</f>
        <v>99.946236559139791</v>
      </c>
      <c r="HE65" s="12">
        <f t="shared" si="318"/>
        <v>7.33985356992128E-2</v>
      </c>
      <c r="HF65" s="12">
        <f t="shared" ref="HF65:HF77" si="835">(HH65/($GR$4*HI65))*100</f>
        <v>76.745806451612893</v>
      </c>
      <c r="HG65" s="25"/>
      <c r="HH65" s="84">
        <v>14274.72</v>
      </c>
      <c r="HI65" s="25">
        <v>25</v>
      </c>
      <c r="HK65" s="25"/>
      <c r="HL65" s="25" t="s">
        <v>71</v>
      </c>
      <c r="HM65" s="115">
        <v>123.14</v>
      </c>
      <c r="HN65" s="115">
        <v>429.34</v>
      </c>
      <c r="HO65" s="25">
        <v>0</v>
      </c>
      <c r="HP65" s="115">
        <v>167.52</v>
      </c>
      <c r="HQ65" s="12">
        <f t="shared" ref="HQ65:HQ77" si="836">(HP65/$HL$4)*100</f>
        <v>23.266666666666669</v>
      </c>
      <c r="HR65" s="25">
        <v>0</v>
      </c>
      <c r="HS65" s="25">
        <f t="shared" ref="HS65:HU77" si="837">(HR65/$HL$4)*100</f>
        <v>0</v>
      </c>
      <c r="HT65" s="25">
        <v>0</v>
      </c>
      <c r="HU65" s="25">
        <f t="shared" si="837"/>
        <v>0</v>
      </c>
      <c r="HV65" s="25">
        <v>0</v>
      </c>
      <c r="HW65" s="12">
        <f t="shared" ref="HW65:HW69" si="838">(HM65/$HL$4)*100</f>
        <v>17.102777777777778</v>
      </c>
      <c r="HX65" s="12">
        <f t="shared" ref="HX65:HX73" si="839">((HM65-HV65)/$HL$4)*100</f>
        <v>17.102777777777778</v>
      </c>
      <c r="HY65" s="27">
        <f t="shared" ref="HY65:HY77" si="840">IF((AND(HN65=0,HP65=0)),0,(HP65+HV65)/(HN65+HP65)*100)</f>
        <v>28.066883356230942</v>
      </c>
      <c r="HZ65" s="12">
        <f t="shared" ref="HZ65:HZ69" si="841">(IB65/($HL$4*IC65))*100</f>
        <v>61.498866666666665</v>
      </c>
      <c r="IA65" s="25"/>
      <c r="IB65" s="116">
        <v>11069.796</v>
      </c>
      <c r="IC65" s="25">
        <v>25</v>
      </c>
    </row>
    <row r="66" spans="1:237" ht="13.8" x14ac:dyDescent="0.3">
      <c r="A66" s="121"/>
      <c r="B66" s="121" t="s">
        <v>72</v>
      </c>
      <c r="C66" s="121">
        <v>0</v>
      </c>
      <c r="D66" s="121">
        <v>0</v>
      </c>
      <c r="E66" s="121">
        <v>0</v>
      </c>
      <c r="F66" s="121">
        <v>0</v>
      </c>
      <c r="G66" s="121">
        <f t="shared" si="788"/>
        <v>0</v>
      </c>
      <c r="H66" s="121">
        <v>744</v>
      </c>
      <c r="I66" s="121">
        <f t="shared" si="789"/>
        <v>100</v>
      </c>
      <c r="J66" s="121">
        <v>0</v>
      </c>
      <c r="K66" s="122">
        <f t="shared" si="797"/>
        <v>0</v>
      </c>
      <c r="L66" s="121">
        <v>0</v>
      </c>
      <c r="M66" s="122">
        <f>(C66/$B$4)*100</f>
        <v>0</v>
      </c>
      <c r="N66" s="121">
        <f t="shared" si="790"/>
        <v>0</v>
      </c>
      <c r="O66" s="121">
        <f t="shared" si="799"/>
        <v>0</v>
      </c>
      <c r="P66" s="122">
        <f t="shared" si="800"/>
        <v>0</v>
      </c>
      <c r="Q66" s="121">
        <v>0</v>
      </c>
      <c r="R66" s="121">
        <v>25</v>
      </c>
      <c r="S66" s="121"/>
      <c r="T66" s="121"/>
      <c r="U66" s="121" t="s">
        <v>72</v>
      </c>
      <c r="V66" s="121">
        <v>744</v>
      </c>
      <c r="W66" s="121">
        <v>325</v>
      </c>
      <c r="X66" s="121">
        <v>419</v>
      </c>
      <c r="Y66" s="121">
        <v>0</v>
      </c>
      <c r="Z66" s="121">
        <f t="shared" si="801"/>
        <v>0</v>
      </c>
      <c r="AA66" s="121">
        <v>0</v>
      </c>
      <c r="AB66" s="121">
        <f t="shared" si="801"/>
        <v>0</v>
      </c>
      <c r="AC66" s="121">
        <v>0</v>
      </c>
      <c r="AD66" s="121">
        <f t="shared" si="801"/>
        <v>0</v>
      </c>
      <c r="AE66" s="121">
        <v>0</v>
      </c>
      <c r="AF66" s="122">
        <f t="shared" si="802"/>
        <v>100</v>
      </c>
      <c r="AG66" s="121">
        <f t="shared" si="803"/>
        <v>100</v>
      </c>
      <c r="AH66" s="121">
        <f t="shared" si="804"/>
        <v>0</v>
      </c>
      <c r="AI66" s="122">
        <f t="shared" si="805"/>
        <v>43.518833333333333</v>
      </c>
      <c r="AJ66" s="123">
        <v>8094.5029999999997</v>
      </c>
      <c r="AK66" s="121">
        <v>25</v>
      </c>
      <c r="AL66" s="121"/>
      <c r="AM66" s="121"/>
      <c r="AN66" s="121" t="s">
        <v>72</v>
      </c>
      <c r="AO66" s="121">
        <v>720</v>
      </c>
      <c r="AP66" s="121">
        <v>637</v>
      </c>
      <c r="AQ66" s="124">
        <f t="shared" si="806"/>
        <v>83</v>
      </c>
      <c r="AR66" s="121">
        <v>0</v>
      </c>
      <c r="AS66" s="121">
        <f t="shared" si="807"/>
        <v>0</v>
      </c>
      <c r="AT66" s="121">
        <v>0</v>
      </c>
      <c r="AU66" s="121">
        <f t="shared" si="808"/>
        <v>0</v>
      </c>
      <c r="AV66" s="121">
        <v>0</v>
      </c>
      <c r="AW66" s="121">
        <f t="shared" si="809"/>
        <v>0</v>
      </c>
      <c r="AX66" s="121">
        <v>0</v>
      </c>
      <c r="AY66" s="122">
        <f t="shared" si="810"/>
        <v>100</v>
      </c>
      <c r="AZ66" s="121">
        <f t="shared" si="811"/>
        <v>100</v>
      </c>
      <c r="BA66" s="121">
        <f t="shared" si="812"/>
        <v>0</v>
      </c>
      <c r="BB66" s="122">
        <f t="shared" si="813"/>
        <v>91.115555555555545</v>
      </c>
      <c r="BC66" s="121"/>
      <c r="BD66" s="127">
        <v>16400.8</v>
      </c>
      <c r="BE66" s="121">
        <v>25</v>
      </c>
      <c r="BF66" s="121"/>
      <c r="BG66" s="121"/>
      <c r="BH66" s="121" t="s">
        <v>72</v>
      </c>
      <c r="BI66" s="121">
        <v>744</v>
      </c>
      <c r="BJ66" s="121">
        <v>550</v>
      </c>
      <c r="BK66" s="124">
        <f t="shared" si="814"/>
        <v>194</v>
      </c>
      <c r="BL66" s="121">
        <v>0</v>
      </c>
      <c r="BM66" s="122">
        <f t="shared" si="791"/>
        <v>0</v>
      </c>
      <c r="BN66" s="121">
        <v>0</v>
      </c>
      <c r="BO66" s="122">
        <f t="shared" si="791"/>
        <v>0</v>
      </c>
      <c r="BP66" s="122">
        <v>0</v>
      </c>
      <c r="BQ66" s="122">
        <f t="shared" si="815"/>
        <v>0</v>
      </c>
      <c r="BR66" s="121">
        <v>0</v>
      </c>
      <c r="BS66" s="122">
        <f t="shared" si="816"/>
        <v>100</v>
      </c>
      <c r="BT66" s="122">
        <f t="shared" si="700"/>
        <v>100</v>
      </c>
      <c r="BU66" s="125">
        <f t="shared" si="701"/>
        <v>0</v>
      </c>
      <c r="BV66" s="122">
        <f t="shared" si="817"/>
        <v>74.803822580645161</v>
      </c>
      <c r="BW66" s="121"/>
      <c r="BX66" s="126">
        <v>13913.511</v>
      </c>
      <c r="BY66" s="121">
        <v>25</v>
      </c>
      <c r="BZ66" s="121"/>
      <c r="CA66" s="121"/>
      <c r="CB66" s="121" t="s">
        <v>72</v>
      </c>
      <c r="CC66" s="121">
        <v>720</v>
      </c>
      <c r="CD66" s="122">
        <v>496.67</v>
      </c>
      <c r="CE66" s="122">
        <v>0</v>
      </c>
      <c r="CF66" s="121">
        <v>63.1</v>
      </c>
      <c r="CG66" s="122">
        <f>(CF66/$CB$4)*100</f>
        <v>8.7638888888888893</v>
      </c>
      <c r="CH66" s="121">
        <v>0</v>
      </c>
      <c r="CI66" s="122">
        <f t="shared" si="793"/>
        <v>0</v>
      </c>
      <c r="CJ66" s="122">
        <v>0</v>
      </c>
      <c r="CK66" s="122">
        <f t="shared" si="818"/>
        <v>0</v>
      </c>
      <c r="CL66" s="121">
        <v>0</v>
      </c>
      <c r="CM66" s="122">
        <f t="shared" si="819"/>
        <v>100</v>
      </c>
      <c r="CN66" s="122">
        <f t="shared" si="794"/>
        <v>100</v>
      </c>
      <c r="CO66" s="125">
        <f>IF((AND(CD66=0,CF66=0)),0,(CF66+CL66)/(CD66+CF66)*100)</f>
        <v>11.272486914268361</v>
      </c>
      <c r="CP66" s="122">
        <f t="shared" si="821"/>
        <v>73.326777777777778</v>
      </c>
      <c r="CQ66" s="121"/>
      <c r="CR66" s="126">
        <v>13198.82</v>
      </c>
      <c r="CS66" s="121">
        <v>25</v>
      </c>
      <c r="CT66" s="121"/>
      <c r="CU66" s="121"/>
      <c r="CV66" s="121" t="s">
        <v>72</v>
      </c>
      <c r="CW66" s="121">
        <v>744</v>
      </c>
      <c r="CX66" s="121">
        <v>491.64</v>
      </c>
      <c r="CY66" s="121"/>
      <c r="CZ66" s="121">
        <v>3.35</v>
      </c>
      <c r="DA66" s="122">
        <f t="shared" si="335"/>
        <v>0.45026881720430112</v>
      </c>
      <c r="DB66" s="121">
        <v>0</v>
      </c>
      <c r="DC66" s="122">
        <f t="shared" si="336"/>
        <v>0</v>
      </c>
      <c r="DD66" s="122"/>
      <c r="DE66" s="122"/>
      <c r="DF66" s="121">
        <v>0</v>
      </c>
      <c r="DG66" s="122">
        <f t="shared" si="822"/>
        <v>100</v>
      </c>
      <c r="DH66" s="122">
        <f t="shared" si="384"/>
        <v>100</v>
      </c>
      <c r="DI66" s="125">
        <f t="shared" si="385"/>
        <v>0.67678134911816401</v>
      </c>
      <c r="DJ66" s="122">
        <f t="shared" si="823"/>
        <v>69.80591397849463</v>
      </c>
      <c r="DK66" s="121"/>
      <c r="DL66" s="126">
        <v>12983.9</v>
      </c>
      <c r="DM66" s="121">
        <v>25</v>
      </c>
      <c r="DO66" s="25"/>
      <c r="DP66" s="25" t="s">
        <v>72</v>
      </c>
      <c r="DQ66" s="25">
        <v>744</v>
      </c>
      <c r="DR66" s="25">
        <v>419.18</v>
      </c>
      <c r="DS66" s="25"/>
      <c r="DT66" s="25">
        <v>23.7</v>
      </c>
      <c r="DU66" s="12">
        <f t="shared" si="339"/>
        <v>3.1854838709677415</v>
      </c>
      <c r="DV66" s="25">
        <v>31.76</v>
      </c>
      <c r="DW66" s="12">
        <f t="shared" si="340"/>
        <v>4.2688172043010759</v>
      </c>
      <c r="DX66" s="12"/>
      <c r="DY66" s="12"/>
      <c r="DZ66" s="25">
        <v>0</v>
      </c>
      <c r="EA66" s="12">
        <f t="shared" si="824"/>
        <v>100</v>
      </c>
      <c r="EB66" s="12">
        <f t="shared" si="387"/>
        <v>100</v>
      </c>
      <c r="EC66" s="27">
        <f t="shared" si="388"/>
        <v>5.3513367052023124</v>
      </c>
      <c r="ED66" s="12">
        <f t="shared" si="825"/>
        <v>60.928908602150536</v>
      </c>
      <c r="EE66" s="25"/>
      <c r="EF66" s="84">
        <v>11332.777</v>
      </c>
      <c r="EG66" s="25">
        <v>25</v>
      </c>
      <c r="EI66" s="25"/>
      <c r="EJ66" s="25" t="s">
        <v>72</v>
      </c>
      <c r="EK66" s="25">
        <v>672</v>
      </c>
      <c r="EL66" s="25">
        <v>247.84</v>
      </c>
      <c r="EM66" s="25"/>
      <c r="EN66" s="25">
        <v>0</v>
      </c>
      <c r="EO66" s="12">
        <f t="shared" si="343"/>
        <v>0</v>
      </c>
      <c r="EP66" s="25">
        <v>0</v>
      </c>
      <c r="EQ66" s="12">
        <f t="shared" si="344"/>
        <v>0</v>
      </c>
      <c r="ER66" s="12"/>
      <c r="ES66" s="12"/>
      <c r="ET66" s="25">
        <v>0</v>
      </c>
      <c r="EU66" s="12">
        <f t="shared" si="826"/>
        <v>90.322580645161281</v>
      </c>
      <c r="EV66" s="12">
        <f t="shared" si="389"/>
        <v>100</v>
      </c>
      <c r="EW66" s="27">
        <f t="shared" si="390"/>
        <v>0</v>
      </c>
      <c r="EX66" s="12">
        <f t="shared" si="827"/>
        <v>36.574130952380948</v>
      </c>
      <c r="EY66" s="25"/>
      <c r="EZ66" s="93">
        <v>6144.4539999999997</v>
      </c>
      <c r="FA66" s="25">
        <v>25</v>
      </c>
      <c r="FC66" s="25"/>
      <c r="FD66" s="25" t="s">
        <v>72</v>
      </c>
      <c r="FE66" s="25">
        <v>734.15</v>
      </c>
      <c r="FF66" s="25">
        <v>522.04</v>
      </c>
      <c r="FG66" s="25"/>
      <c r="FH66" s="25">
        <v>9.85</v>
      </c>
      <c r="FI66" s="12">
        <f t="shared" si="359"/>
        <v>1.3239247311827957</v>
      </c>
      <c r="FJ66" s="25">
        <v>0</v>
      </c>
      <c r="FK66" s="12">
        <f t="shared" si="360"/>
        <v>0</v>
      </c>
      <c r="FL66" s="12"/>
      <c r="FM66" s="12"/>
      <c r="FN66" s="25">
        <v>0</v>
      </c>
      <c r="FO66" s="12">
        <f t="shared" si="828"/>
        <v>98.6760752688172</v>
      </c>
      <c r="FP66" s="12">
        <f t="shared" si="392"/>
        <v>98.6760752688172</v>
      </c>
      <c r="FQ66" s="27">
        <f t="shared" si="393"/>
        <v>1.8518866682960762</v>
      </c>
      <c r="FR66" s="12">
        <f t="shared" si="829"/>
        <v>70.278327956989244</v>
      </c>
      <c r="FS66" s="25"/>
      <c r="FT66" s="93">
        <v>13071.769</v>
      </c>
      <c r="FU66" s="25">
        <v>25</v>
      </c>
      <c r="FW66" s="25"/>
      <c r="FX66" s="25" t="s">
        <v>72</v>
      </c>
      <c r="FY66" s="25">
        <v>720</v>
      </c>
      <c r="FZ66" s="25">
        <v>584.85</v>
      </c>
      <c r="GA66" s="25"/>
      <c r="GB66" s="25">
        <v>0</v>
      </c>
      <c r="GC66" s="12">
        <f t="shared" si="795"/>
        <v>0</v>
      </c>
      <c r="GD66" s="25">
        <v>0</v>
      </c>
      <c r="GE66" s="12">
        <f t="shared" si="795"/>
        <v>0</v>
      </c>
      <c r="GF66" s="12"/>
      <c r="GG66" s="12"/>
      <c r="GH66" s="25">
        <v>0</v>
      </c>
      <c r="GI66" s="12">
        <f t="shared" si="830"/>
        <v>96.774193548387103</v>
      </c>
      <c r="GJ66" s="12">
        <f t="shared" si="796"/>
        <v>100</v>
      </c>
      <c r="GK66" s="27">
        <f t="shared" si="831"/>
        <v>0</v>
      </c>
      <c r="GL66" s="12">
        <f t="shared" si="832"/>
        <v>86.602833333333336</v>
      </c>
      <c r="GM66" s="25"/>
      <c r="GN66" s="84">
        <v>15588.51</v>
      </c>
      <c r="GO66" s="25">
        <v>25</v>
      </c>
      <c r="GQ66" s="25"/>
      <c r="GR66" s="25" t="s">
        <v>72</v>
      </c>
      <c r="GS66" s="25">
        <v>732.95</v>
      </c>
      <c r="GT66" s="25">
        <v>517.04</v>
      </c>
      <c r="GU66" s="25"/>
      <c r="GV66" s="25">
        <v>11.05</v>
      </c>
      <c r="GW66" s="12">
        <f t="shared" si="448"/>
        <v>1.485215053763441</v>
      </c>
      <c r="GX66" s="25">
        <v>0</v>
      </c>
      <c r="GY66" s="25">
        <f t="shared" si="449"/>
        <v>0</v>
      </c>
      <c r="GZ66" s="25"/>
      <c r="HA66" s="25"/>
      <c r="HB66" s="25">
        <v>0</v>
      </c>
      <c r="HC66" s="12">
        <f t="shared" si="833"/>
        <v>98.51478494623656</v>
      </c>
      <c r="HD66" s="12">
        <f t="shared" si="834"/>
        <v>98.51478494623656</v>
      </c>
      <c r="HE66" s="12">
        <f t="shared" si="318"/>
        <v>2.0924463633092851</v>
      </c>
      <c r="HF66" s="12">
        <f t="shared" si="835"/>
        <v>72.609677419354838</v>
      </c>
      <c r="HG66" s="25"/>
      <c r="HH66" s="84">
        <v>13505.4</v>
      </c>
      <c r="HI66" s="25">
        <v>25</v>
      </c>
      <c r="HK66" s="25"/>
      <c r="HL66" s="25" t="s">
        <v>72</v>
      </c>
      <c r="HM66" s="115">
        <v>158.63999999999999</v>
      </c>
      <c r="HN66" s="115">
        <v>561.36</v>
      </c>
      <c r="HO66" s="25">
        <v>0</v>
      </c>
      <c r="HP66" s="115">
        <v>0</v>
      </c>
      <c r="HQ66" s="25">
        <f t="shared" si="836"/>
        <v>0</v>
      </c>
      <c r="HR66" s="25">
        <v>0</v>
      </c>
      <c r="HS66" s="25">
        <f t="shared" si="837"/>
        <v>0</v>
      </c>
      <c r="HT66" s="25">
        <v>0</v>
      </c>
      <c r="HU66" s="25">
        <f t="shared" si="837"/>
        <v>0</v>
      </c>
      <c r="HV66" s="25">
        <v>0</v>
      </c>
      <c r="HW66" s="12">
        <f t="shared" si="838"/>
        <v>22.033333333333331</v>
      </c>
      <c r="HX66" s="12">
        <f t="shared" si="839"/>
        <v>22.033333333333331</v>
      </c>
      <c r="HY66" s="27">
        <f t="shared" si="840"/>
        <v>0</v>
      </c>
      <c r="HZ66" s="12">
        <f t="shared" si="841"/>
        <v>76.006505555555563</v>
      </c>
      <c r="IA66" s="25"/>
      <c r="IB66" s="116">
        <v>13681.171</v>
      </c>
      <c r="IC66" s="25">
        <v>25</v>
      </c>
    </row>
    <row r="67" spans="1:237" ht="13.8" x14ac:dyDescent="0.3">
      <c r="A67" s="121"/>
      <c r="B67" s="121" t="s">
        <v>73</v>
      </c>
      <c r="C67" s="121">
        <v>744</v>
      </c>
      <c r="D67" s="121">
        <v>608</v>
      </c>
      <c r="E67" s="121">
        <v>136</v>
      </c>
      <c r="F67" s="121">
        <v>0</v>
      </c>
      <c r="G67" s="121">
        <f t="shared" si="788"/>
        <v>0</v>
      </c>
      <c r="H67" s="121">
        <v>0</v>
      </c>
      <c r="I67" s="121">
        <f t="shared" si="789"/>
        <v>0</v>
      </c>
      <c r="J67" s="121">
        <v>0</v>
      </c>
      <c r="K67" s="122">
        <f t="shared" si="797"/>
        <v>0</v>
      </c>
      <c r="L67" s="121">
        <v>0</v>
      </c>
      <c r="M67" s="122">
        <f t="shared" ref="M67" si="842">(C67/$B$4)*100</f>
        <v>100</v>
      </c>
      <c r="N67" s="121">
        <f t="shared" si="790"/>
        <v>100</v>
      </c>
      <c r="O67" s="121">
        <f t="shared" si="799"/>
        <v>0</v>
      </c>
      <c r="P67" s="122">
        <f t="shared" si="800"/>
        <v>82.060295698924733</v>
      </c>
      <c r="Q67" s="123">
        <v>15263.215</v>
      </c>
      <c r="R67" s="121">
        <v>25</v>
      </c>
      <c r="S67" s="121"/>
      <c r="T67" s="121"/>
      <c r="U67" s="121" t="s">
        <v>73</v>
      </c>
      <c r="V67" s="121">
        <v>744</v>
      </c>
      <c r="W67" s="121">
        <v>600</v>
      </c>
      <c r="X67" s="121">
        <v>144</v>
      </c>
      <c r="Y67" s="121">
        <v>0</v>
      </c>
      <c r="Z67" s="121">
        <f t="shared" si="801"/>
        <v>0</v>
      </c>
      <c r="AA67" s="121">
        <v>0</v>
      </c>
      <c r="AB67" s="121">
        <f t="shared" si="801"/>
        <v>0</v>
      </c>
      <c r="AC67" s="121">
        <v>0</v>
      </c>
      <c r="AD67" s="121">
        <f t="shared" si="801"/>
        <v>0</v>
      </c>
      <c r="AE67" s="121">
        <v>0</v>
      </c>
      <c r="AF67" s="122">
        <f t="shared" si="802"/>
        <v>100</v>
      </c>
      <c r="AG67" s="121">
        <f t="shared" si="803"/>
        <v>100</v>
      </c>
      <c r="AH67" s="121">
        <f t="shared" si="804"/>
        <v>0</v>
      </c>
      <c r="AI67" s="122">
        <f t="shared" si="805"/>
        <v>79.972634408602147</v>
      </c>
      <c r="AJ67" s="123">
        <v>14874.91</v>
      </c>
      <c r="AK67" s="121">
        <v>25</v>
      </c>
      <c r="AL67" s="121"/>
      <c r="AM67" s="121"/>
      <c r="AN67" s="121" t="s">
        <v>73</v>
      </c>
      <c r="AO67" s="121">
        <v>720</v>
      </c>
      <c r="AP67" s="121">
        <v>643</v>
      </c>
      <c r="AQ67" s="124">
        <f t="shared" si="806"/>
        <v>77</v>
      </c>
      <c r="AR67" s="121">
        <v>0</v>
      </c>
      <c r="AS67" s="121">
        <f t="shared" si="807"/>
        <v>0</v>
      </c>
      <c r="AT67" s="121">
        <v>0</v>
      </c>
      <c r="AU67" s="121">
        <f t="shared" si="808"/>
        <v>0</v>
      </c>
      <c r="AV67" s="121">
        <v>0</v>
      </c>
      <c r="AW67" s="121">
        <f t="shared" si="809"/>
        <v>0</v>
      </c>
      <c r="AX67" s="121">
        <v>0</v>
      </c>
      <c r="AY67" s="122">
        <f t="shared" si="810"/>
        <v>100</v>
      </c>
      <c r="AZ67" s="121">
        <f t="shared" si="811"/>
        <v>100</v>
      </c>
      <c r="BA67" s="121">
        <f t="shared" si="812"/>
        <v>0</v>
      </c>
      <c r="BB67" s="122">
        <f t="shared" si="813"/>
        <v>89.910772222222221</v>
      </c>
      <c r="BC67" s="121"/>
      <c r="BD67" s="127">
        <v>16183.939</v>
      </c>
      <c r="BE67" s="121">
        <v>25</v>
      </c>
      <c r="BF67" s="121"/>
      <c r="BG67" s="121"/>
      <c r="BH67" s="121" t="s">
        <v>73</v>
      </c>
      <c r="BI67" s="121">
        <v>744</v>
      </c>
      <c r="BJ67" s="121">
        <v>596</v>
      </c>
      <c r="BK67" s="124">
        <f t="shared" si="814"/>
        <v>148</v>
      </c>
      <c r="BL67" s="121">
        <v>0</v>
      </c>
      <c r="BM67" s="122">
        <f t="shared" si="791"/>
        <v>0</v>
      </c>
      <c r="BN67" s="121">
        <v>0</v>
      </c>
      <c r="BO67" s="122">
        <f t="shared" si="791"/>
        <v>0</v>
      </c>
      <c r="BP67" s="122">
        <v>0</v>
      </c>
      <c r="BQ67" s="122">
        <f t="shared" si="815"/>
        <v>0</v>
      </c>
      <c r="BR67" s="121">
        <v>0</v>
      </c>
      <c r="BS67" s="122">
        <f t="shared" si="816"/>
        <v>100</v>
      </c>
      <c r="BT67" s="122">
        <f t="shared" si="700"/>
        <v>100</v>
      </c>
      <c r="BU67" s="125">
        <f t="shared" si="701"/>
        <v>0</v>
      </c>
      <c r="BV67" s="122">
        <f t="shared" si="817"/>
        <v>80.198344086021507</v>
      </c>
      <c r="BW67" s="121"/>
      <c r="BX67" s="126">
        <v>14916.892</v>
      </c>
      <c r="BY67" s="121">
        <v>25</v>
      </c>
      <c r="BZ67" s="121"/>
      <c r="CA67" s="121"/>
      <c r="CB67" s="121" t="s">
        <v>73</v>
      </c>
      <c r="CC67" s="121">
        <v>720</v>
      </c>
      <c r="CD67" s="122">
        <v>322.10000000000002</v>
      </c>
      <c r="CE67" s="122">
        <v>0</v>
      </c>
      <c r="CF67" s="121">
        <v>310.64</v>
      </c>
      <c r="CG67" s="122">
        <f t="shared" ref="CG67:CG77" si="843">(CF67/$CB$4)*100</f>
        <v>43.144444444444439</v>
      </c>
      <c r="CH67" s="121">
        <v>0</v>
      </c>
      <c r="CI67" s="122">
        <f t="shared" si="793"/>
        <v>0</v>
      </c>
      <c r="CJ67" s="122">
        <v>0</v>
      </c>
      <c r="CK67" s="122">
        <f t="shared" si="818"/>
        <v>0</v>
      </c>
      <c r="CL67" s="121">
        <v>0</v>
      </c>
      <c r="CM67" s="122">
        <f t="shared" si="819"/>
        <v>100</v>
      </c>
      <c r="CN67" s="122">
        <f t="shared" si="794"/>
        <v>100</v>
      </c>
      <c r="CO67" s="125">
        <f t="shared" ref="CO67:CO77" si="844">IF((AND(CD67=0,CF67=0)),0,(CF67+CL67)/(CD67+CF67)*100)</f>
        <v>49.094414767519041</v>
      </c>
      <c r="CP67" s="122">
        <f t="shared" si="821"/>
        <v>46.31677777777778</v>
      </c>
      <c r="CQ67" s="121"/>
      <c r="CR67" s="126">
        <v>8337.02</v>
      </c>
      <c r="CS67" s="121">
        <v>25</v>
      </c>
      <c r="CT67" s="121"/>
      <c r="CU67" s="121"/>
      <c r="CV67" s="121" t="s">
        <v>73</v>
      </c>
      <c r="CW67" s="121">
        <v>744</v>
      </c>
      <c r="CX67" s="121">
        <v>0</v>
      </c>
      <c r="CY67" s="121"/>
      <c r="CZ67" s="121">
        <v>744</v>
      </c>
      <c r="DA67" s="122">
        <f t="shared" si="335"/>
        <v>100</v>
      </c>
      <c r="DB67" s="121">
        <v>0</v>
      </c>
      <c r="DC67" s="122">
        <f t="shared" si="336"/>
        <v>0</v>
      </c>
      <c r="DD67" s="122"/>
      <c r="DE67" s="122"/>
      <c r="DF67" s="121">
        <v>0</v>
      </c>
      <c r="DG67" s="122">
        <f t="shared" si="822"/>
        <v>100</v>
      </c>
      <c r="DH67" s="122">
        <f t="shared" si="384"/>
        <v>100</v>
      </c>
      <c r="DI67" s="125">
        <f t="shared" si="385"/>
        <v>100</v>
      </c>
      <c r="DJ67" s="122">
        <f t="shared" si="823"/>
        <v>0</v>
      </c>
      <c r="DK67" s="121"/>
      <c r="DL67" s="121">
        <v>0</v>
      </c>
      <c r="DM67" s="121">
        <v>25</v>
      </c>
      <c r="DO67" s="25"/>
      <c r="DP67" s="25" t="s">
        <v>73</v>
      </c>
      <c r="DQ67" s="25">
        <v>0</v>
      </c>
      <c r="DR67" s="25">
        <v>0</v>
      </c>
      <c r="DS67" s="25"/>
      <c r="DT67" s="25">
        <v>744</v>
      </c>
      <c r="DU67" s="12">
        <f t="shared" si="339"/>
        <v>100</v>
      </c>
      <c r="DV67" s="25">
        <v>0</v>
      </c>
      <c r="DW67" s="12">
        <f t="shared" si="340"/>
        <v>0</v>
      </c>
      <c r="DX67" s="12"/>
      <c r="DY67" s="12"/>
      <c r="DZ67" s="25">
        <v>0</v>
      </c>
      <c r="EA67" s="12">
        <f t="shared" si="824"/>
        <v>0</v>
      </c>
      <c r="EB67" s="12">
        <f t="shared" si="387"/>
        <v>0</v>
      </c>
      <c r="EC67" s="27">
        <f t="shared" si="388"/>
        <v>100</v>
      </c>
      <c r="ED67" s="12">
        <f t="shared" si="825"/>
        <v>0</v>
      </c>
      <c r="EE67" s="25"/>
      <c r="EF67" s="25">
        <v>0</v>
      </c>
      <c r="EG67" s="25">
        <v>25</v>
      </c>
      <c r="EI67" s="25"/>
      <c r="EJ67" s="25" t="s">
        <v>73</v>
      </c>
      <c r="EK67" s="25">
        <v>0</v>
      </c>
      <c r="EL67" s="25">
        <v>0</v>
      </c>
      <c r="EM67" s="25"/>
      <c r="EN67" s="25">
        <v>672</v>
      </c>
      <c r="EO67" s="12">
        <f t="shared" si="343"/>
        <v>100</v>
      </c>
      <c r="EP67" s="25">
        <v>0</v>
      </c>
      <c r="EQ67" s="12">
        <f t="shared" si="344"/>
        <v>0</v>
      </c>
      <c r="ER67" s="12"/>
      <c r="ES67" s="12"/>
      <c r="ET67" s="25">
        <v>0</v>
      </c>
      <c r="EU67" s="12">
        <f t="shared" si="826"/>
        <v>0</v>
      </c>
      <c r="EV67" s="12">
        <f t="shared" si="389"/>
        <v>0</v>
      </c>
      <c r="EW67" s="27">
        <f t="shared" si="390"/>
        <v>100</v>
      </c>
      <c r="EX67" s="12">
        <f t="shared" si="827"/>
        <v>0</v>
      </c>
      <c r="EY67" s="25"/>
      <c r="EZ67" s="25">
        <v>0</v>
      </c>
      <c r="FA67" s="25">
        <v>25</v>
      </c>
      <c r="FC67" s="25"/>
      <c r="FD67" s="25" t="s">
        <v>73</v>
      </c>
      <c r="FE67" s="25">
        <v>0</v>
      </c>
      <c r="FF67" s="25">
        <v>0</v>
      </c>
      <c r="FG67" s="25"/>
      <c r="FH67" s="25">
        <v>744</v>
      </c>
      <c r="FI67" s="12">
        <f t="shared" si="359"/>
        <v>100</v>
      </c>
      <c r="FJ67" s="25">
        <v>0</v>
      </c>
      <c r="FK67" s="12">
        <f t="shared" si="360"/>
        <v>0</v>
      </c>
      <c r="FL67" s="12"/>
      <c r="FM67" s="12"/>
      <c r="FN67" s="25">
        <v>0</v>
      </c>
      <c r="FO67" s="12">
        <f t="shared" si="828"/>
        <v>0</v>
      </c>
      <c r="FP67" s="12">
        <f t="shared" si="392"/>
        <v>0</v>
      </c>
      <c r="FQ67" s="27">
        <f t="shared" si="393"/>
        <v>100</v>
      </c>
      <c r="FR67" s="12">
        <f t="shared" si="829"/>
        <v>0</v>
      </c>
      <c r="FS67" s="25"/>
      <c r="FT67" s="25">
        <v>0</v>
      </c>
      <c r="FU67" s="25">
        <v>25</v>
      </c>
      <c r="FW67" s="25"/>
      <c r="FX67" s="25" t="s">
        <v>73</v>
      </c>
      <c r="FY67" s="25">
        <v>0</v>
      </c>
      <c r="FZ67" s="25">
        <v>0</v>
      </c>
      <c r="GA67" s="25"/>
      <c r="GB67" s="25">
        <v>720</v>
      </c>
      <c r="GC67" s="12">
        <f t="shared" si="795"/>
        <v>100</v>
      </c>
      <c r="GD67" s="25">
        <v>0</v>
      </c>
      <c r="GE67" s="12">
        <f t="shared" si="795"/>
        <v>0</v>
      </c>
      <c r="GF67" s="12"/>
      <c r="GG67" s="12"/>
      <c r="GH67" s="25">
        <v>0</v>
      </c>
      <c r="GI67" s="12">
        <f t="shared" si="830"/>
        <v>0</v>
      </c>
      <c r="GJ67" s="12">
        <f t="shared" si="796"/>
        <v>0</v>
      </c>
      <c r="GK67" s="27">
        <f t="shared" si="831"/>
        <v>100</v>
      </c>
      <c r="GL67" s="12">
        <f t="shared" si="832"/>
        <v>0</v>
      </c>
      <c r="GM67" s="25"/>
      <c r="GN67" s="25">
        <v>0</v>
      </c>
      <c r="GO67" s="25">
        <v>25</v>
      </c>
      <c r="GQ67" s="25"/>
      <c r="GR67" s="25" t="s">
        <v>73</v>
      </c>
      <c r="GS67" s="25">
        <v>0</v>
      </c>
      <c r="GT67" s="25">
        <v>0</v>
      </c>
      <c r="GU67" s="25"/>
      <c r="GV67" s="25">
        <v>744</v>
      </c>
      <c r="GW67" s="25">
        <f t="shared" si="448"/>
        <v>100</v>
      </c>
      <c r="GX67" s="25">
        <v>0</v>
      </c>
      <c r="GY67" s="25">
        <f t="shared" si="449"/>
        <v>0</v>
      </c>
      <c r="GZ67" s="25"/>
      <c r="HA67" s="25"/>
      <c r="HB67" s="25">
        <v>0</v>
      </c>
      <c r="HC67" s="12">
        <f t="shared" si="833"/>
        <v>0</v>
      </c>
      <c r="HD67" s="12">
        <f t="shared" si="834"/>
        <v>0</v>
      </c>
      <c r="HE67" s="25">
        <f t="shared" si="318"/>
        <v>100</v>
      </c>
      <c r="HF67" s="12">
        <f t="shared" si="835"/>
        <v>0</v>
      </c>
      <c r="HG67" s="25"/>
      <c r="HH67" s="25">
        <v>0</v>
      </c>
      <c r="HI67" s="25">
        <v>25</v>
      </c>
      <c r="HK67" s="25"/>
      <c r="HL67" s="25" t="s">
        <v>73</v>
      </c>
      <c r="HM67" s="115">
        <v>0</v>
      </c>
      <c r="HN67" s="115">
        <v>0</v>
      </c>
      <c r="HO67" s="25">
        <v>0</v>
      </c>
      <c r="HP67" s="115">
        <v>720</v>
      </c>
      <c r="HQ67" s="25">
        <f t="shared" si="836"/>
        <v>100</v>
      </c>
      <c r="HR67" s="25">
        <v>0</v>
      </c>
      <c r="HS67" s="25">
        <f t="shared" si="837"/>
        <v>0</v>
      </c>
      <c r="HT67" s="25">
        <v>0</v>
      </c>
      <c r="HU67" s="25">
        <f t="shared" si="837"/>
        <v>0</v>
      </c>
      <c r="HV67" s="25">
        <v>0</v>
      </c>
      <c r="HW67" s="12">
        <f t="shared" si="838"/>
        <v>0</v>
      </c>
      <c r="HX67" s="12">
        <f t="shared" si="839"/>
        <v>0</v>
      </c>
      <c r="HY67" s="27">
        <f t="shared" si="840"/>
        <v>100</v>
      </c>
      <c r="HZ67" s="12">
        <f t="shared" si="841"/>
        <v>0</v>
      </c>
      <c r="IA67" s="25"/>
      <c r="IB67" s="117">
        <v>0</v>
      </c>
      <c r="IC67" s="25">
        <v>25</v>
      </c>
    </row>
    <row r="68" spans="1:237" ht="13.8" x14ac:dyDescent="0.3">
      <c r="A68" s="121"/>
      <c r="B68" s="121" t="s">
        <v>74</v>
      </c>
      <c r="C68" s="121">
        <v>744</v>
      </c>
      <c r="D68" s="121">
        <v>579</v>
      </c>
      <c r="E68" s="121">
        <v>165</v>
      </c>
      <c r="F68" s="121">
        <v>0</v>
      </c>
      <c r="G68" s="121">
        <f t="shared" si="788"/>
        <v>0</v>
      </c>
      <c r="H68" s="121">
        <v>0</v>
      </c>
      <c r="I68" s="121">
        <f t="shared" si="789"/>
        <v>0</v>
      </c>
      <c r="J68" s="121">
        <v>0</v>
      </c>
      <c r="K68" s="122">
        <f t="shared" si="797"/>
        <v>0</v>
      </c>
      <c r="L68" s="121">
        <v>0</v>
      </c>
      <c r="M68" s="122">
        <f>(C68/$B$4)*100</f>
        <v>100</v>
      </c>
      <c r="N68" s="121">
        <f t="shared" si="790"/>
        <v>100</v>
      </c>
      <c r="O68" s="121">
        <f t="shared" si="799"/>
        <v>0</v>
      </c>
      <c r="P68" s="122">
        <f t="shared" si="800"/>
        <v>78.538118279569886</v>
      </c>
      <c r="Q68" s="123">
        <v>14608.09</v>
      </c>
      <c r="R68" s="121">
        <v>25</v>
      </c>
      <c r="S68" s="121"/>
      <c r="T68" s="121"/>
      <c r="U68" s="121" t="s">
        <v>74</v>
      </c>
      <c r="V68" s="121">
        <v>744</v>
      </c>
      <c r="W68" s="121">
        <v>571</v>
      </c>
      <c r="X68" s="121">
        <v>173</v>
      </c>
      <c r="Y68" s="121">
        <v>0</v>
      </c>
      <c r="Z68" s="121">
        <f t="shared" si="801"/>
        <v>0</v>
      </c>
      <c r="AA68" s="121">
        <v>0</v>
      </c>
      <c r="AB68" s="121">
        <f t="shared" si="801"/>
        <v>0</v>
      </c>
      <c r="AC68" s="121">
        <v>0</v>
      </c>
      <c r="AD68" s="121">
        <f t="shared" si="801"/>
        <v>0</v>
      </c>
      <c r="AE68" s="121">
        <v>0</v>
      </c>
      <c r="AF68" s="122">
        <f t="shared" si="802"/>
        <v>100</v>
      </c>
      <c r="AG68" s="121">
        <f t="shared" si="803"/>
        <v>100</v>
      </c>
      <c r="AH68" s="121">
        <f t="shared" si="804"/>
        <v>0</v>
      </c>
      <c r="AI68" s="122">
        <f t="shared" si="805"/>
        <v>77.112268817204296</v>
      </c>
      <c r="AJ68" s="123">
        <v>14342.882</v>
      </c>
      <c r="AK68" s="121">
        <v>25</v>
      </c>
      <c r="AL68" s="121"/>
      <c r="AM68" s="121"/>
      <c r="AN68" s="121" t="s">
        <v>74</v>
      </c>
      <c r="AO68" s="121">
        <v>720</v>
      </c>
      <c r="AP68" s="121">
        <v>643</v>
      </c>
      <c r="AQ68" s="124">
        <f t="shared" si="806"/>
        <v>77</v>
      </c>
      <c r="AR68" s="121">
        <v>0</v>
      </c>
      <c r="AS68" s="121">
        <f t="shared" si="807"/>
        <v>0</v>
      </c>
      <c r="AT68" s="121">
        <v>0</v>
      </c>
      <c r="AU68" s="121">
        <f t="shared" si="808"/>
        <v>0</v>
      </c>
      <c r="AV68" s="121">
        <v>0</v>
      </c>
      <c r="AW68" s="121">
        <f t="shared" si="809"/>
        <v>0</v>
      </c>
      <c r="AX68" s="121">
        <v>0</v>
      </c>
      <c r="AY68" s="122">
        <f t="shared" si="810"/>
        <v>100</v>
      </c>
      <c r="AZ68" s="121">
        <f t="shared" si="811"/>
        <v>100</v>
      </c>
      <c r="BA68" s="121">
        <f t="shared" si="812"/>
        <v>0</v>
      </c>
      <c r="BB68" s="122">
        <f>(BD68/($AN$4*BE68))*100</f>
        <v>90.567355555555551</v>
      </c>
      <c r="BC68" s="121"/>
      <c r="BD68" s="127">
        <v>16302.124</v>
      </c>
      <c r="BE68" s="121">
        <v>25</v>
      </c>
      <c r="BF68" s="121"/>
      <c r="BG68" s="121"/>
      <c r="BH68" s="121" t="s">
        <v>74</v>
      </c>
      <c r="BI68" s="121">
        <v>744</v>
      </c>
      <c r="BJ68" s="121">
        <v>489</v>
      </c>
      <c r="BK68" s="124">
        <f t="shared" si="814"/>
        <v>255</v>
      </c>
      <c r="BL68" s="121">
        <v>0</v>
      </c>
      <c r="BM68" s="122">
        <f t="shared" si="791"/>
        <v>0</v>
      </c>
      <c r="BN68" s="121">
        <v>0</v>
      </c>
      <c r="BO68" s="122">
        <f t="shared" si="791"/>
        <v>0</v>
      </c>
      <c r="BP68" s="122">
        <v>0</v>
      </c>
      <c r="BQ68" s="122">
        <f t="shared" si="815"/>
        <v>0</v>
      </c>
      <c r="BR68" s="121">
        <v>0</v>
      </c>
      <c r="BS68" s="122">
        <f t="shared" si="816"/>
        <v>100</v>
      </c>
      <c r="BT68" s="122">
        <f t="shared" si="700"/>
        <v>100</v>
      </c>
      <c r="BU68" s="125">
        <f t="shared" si="701"/>
        <v>0</v>
      </c>
      <c r="BV68" s="122">
        <f t="shared" si="817"/>
        <v>66.570870967741939</v>
      </c>
      <c r="BW68" s="121"/>
      <c r="BX68" s="126">
        <v>12382.182000000001</v>
      </c>
      <c r="BY68" s="121">
        <v>25</v>
      </c>
      <c r="BZ68" s="121"/>
      <c r="CA68" s="121"/>
      <c r="CB68" s="121" t="s">
        <v>74</v>
      </c>
      <c r="CC68" s="121">
        <v>720</v>
      </c>
      <c r="CD68" s="122">
        <v>492.14</v>
      </c>
      <c r="CE68" s="122">
        <v>0</v>
      </c>
      <c r="CF68" s="121">
        <v>57.95</v>
      </c>
      <c r="CG68" s="122">
        <f t="shared" si="843"/>
        <v>8.0486111111111125</v>
      </c>
      <c r="CH68" s="121">
        <v>0</v>
      </c>
      <c r="CI68" s="122">
        <f t="shared" si="793"/>
        <v>0</v>
      </c>
      <c r="CJ68" s="122">
        <v>0</v>
      </c>
      <c r="CK68" s="122">
        <f t="shared" si="818"/>
        <v>0</v>
      </c>
      <c r="CL68" s="121">
        <v>0</v>
      </c>
      <c r="CM68" s="122">
        <f t="shared" si="819"/>
        <v>100</v>
      </c>
      <c r="CN68" s="122">
        <f t="shared" si="794"/>
        <v>100</v>
      </c>
      <c r="CO68" s="125">
        <f t="shared" si="844"/>
        <v>10.5346397862168</v>
      </c>
      <c r="CP68" s="122">
        <f t="shared" si="821"/>
        <v>70.12433333333334</v>
      </c>
      <c r="CQ68" s="121"/>
      <c r="CR68" s="126">
        <v>12622.38</v>
      </c>
      <c r="CS68" s="121">
        <v>25</v>
      </c>
      <c r="CT68" s="121"/>
      <c r="CU68" s="121"/>
      <c r="CV68" s="121" t="s">
        <v>74</v>
      </c>
      <c r="CW68" s="121">
        <v>744</v>
      </c>
      <c r="CX68" s="121">
        <v>542.52</v>
      </c>
      <c r="CY68" s="121"/>
      <c r="CZ68" s="121">
        <v>21.49</v>
      </c>
      <c r="DA68" s="122">
        <f t="shared" si="335"/>
        <v>2.8884408602150535</v>
      </c>
      <c r="DB68" s="121">
        <v>0</v>
      </c>
      <c r="DC68" s="122">
        <f t="shared" si="336"/>
        <v>0</v>
      </c>
      <c r="DD68" s="122"/>
      <c r="DE68" s="122"/>
      <c r="DF68" s="121">
        <v>0</v>
      </c>
      <c r="DG68" s="122">
        <f t="shared" si="822"/>
        <v>100</v>
      </c>
      <c r="DH68" s="122">
        <f t="shared" si="384"/>
        <v>100</v>
      </c>
      <c r="DI68" s="125">
        <f t="shared" si="385"/>
        <v>3.8102161309196645</v>
      </c>
      <c r="DJ68" s="122">
        <f t="shared" si="823"/>
        <v>75.981774193548389</v>
      </c>
      <c r="DK68" s="121"/>
      <c r="DL68" s="126">
        <v>14132.61</v>
      </c>
      <c r="DM68" s="121">
        <v>25</v>
      </c>
      <c r="DO68" s="25"/>
      <c r="DP68" s="25" t="s">
        <v>74</v>
      </c>
      <c r="DQ68" s="25">
        <v>744</v>
      </c>
      <c r="DR68" s="25">
        <v>432.32</v>
      </c>
      <c r="DS68" s="25"/>
      <c r="DT68" s="25">
        <v>44.81</v>
      </c>
      <c r="DU68" s="12">
        <f t="shared" si="339"/>
        <v>6.0228494623655919</v>
      </c>
      <c r="DV68" s="25">
        <v>28.29</v>
      </c>
      <c r="DW68" s="12">
        <f t="shared" si="340"/>
        <v>3.80241935483871</v>
      </c>
      <c r="DX68" s="12"/>
      <c r="DY68" s="12"/>
      <c r="DZ68" s="25">
        <v>0</v>
      </c>
      <c r="EA68" s="12">
        <f t="shared" si="824"/>
        <v>100</v>
      </c>
      <c r="EB68" s="12">
        <f t="shared" si="387"/>
        <v>100</v>
      </c>
      <c r="EC68" s="27">
        <f t="shared" si="388"/>
        <v>9.3915704315385753</v>
      </c>
      <c r="ED68" s="12">
        <f t="shared" si="825"/>
        <v>64.978919354838709</v>
      </c>
      <c r="EE68" s="25"/>
      <c r="EF68" s="84">
        <v>12086.079</v>
      </c>
      <c r="EG68" s="25">
        <v>25</v>
      </c>
      <c r="EI68" s="25"/>
      <c r="EJ68" s="25" t="s">
        <v>74</v>
      </c>
      <c r="EK68" s="25">
        <v>669.38</v>
      </c>
      <c r="EL68" s="25">
        <v>389.37</v>
      </c>
      <c r="EM68" s="25"/>
      <c r="EN68" s="25">
        <v>2.62</v>
      </c>
      <c r="EO68" s="12">
        <f t="shared" si="343"/>
        <v>0.38988095238095238</v>
      </c>
      <c r="EP68" s="25">
        <v>0</v>
      </c>
      <c r="EQ68" s="12">
        <f t="shared" si="344"/>
        <v>0</v>
      </c>
      <c r="ER68" s="12"/>
      <c r="ES68" s="12"/>
      <c r="ET68" s="25">
        <v>0</v>
      </c>
      <c r="EU68" s="12">
        <f t="shared" si="826"/>
        <v>89.97043010752688</v>
      </c>
      <c r="EV68" s="12">
        <f t="shared" si="389"/>
        <v>99.610119047619051</v>
      </c>
      <c r="EW68" s="27">
        <f t="shared" si="390"/>
        <v>0.6683843975611623</v>
      </c>
      <c r="EX68" s="12">
        <f t="shared" si="827"/>
        <v>60.326815476190475</v>
      </c>
      <c r="EY68" s="25"/>
      <c r="EZ68" s="93">
        <v>10134.905000000001</v>
      </c>
      <c r="FA68" s="25">
        <v>25</v>
      </c>
      <c r="FC68" s="25"/>
      <c r="FD68" s="25" t="s">
        <v>74</v>
      </c>
      <c r="FE68" s="25">
        <v>696.06</v>
      </c>
      <c r="FF68" s="25">
        <v>550.78</v>
      </c>
      <c r="FG68" s="25"/>
      <c r="FH68" s="25">
        <v>47.94</v>
      </c>
      <c r="FI68" s="12">
        <f t="shared" si="359"/>
        <v>6.443548387096774</v>
      </c>
      <c r="FJ68" s="25">
        <v>0</v>
      </c>
      <c r="FK68" s="12">
        <f t="shared" si="360"/>
        <v>0</v>
      </c>
      <c r="FL68" s="12"/>
      <c r="FM68" s="12"/>
      <c r="FN68" s="25">
        <v>0</v>
      </c>
      <c r="FO68" s="12">
        <f t="shared" si="828"/>
        <v>93.556451612903217</v>
      </c>
      <c r="FP68" s="12">
        <f t="shared" si="392"/>
        <v>93.556451612903217</v>
      </c>
      <c r="FQ68" s="27">
        <f t="shared" si="393"/>
        <v>8.0070817744521641</v>
      </c>
      <c r="FR68" s="12">
        <f t="shared" si="829"/>
        <v>71.657177419354838</v>
      </c>
      <c r="FS68" s="25"/>
      <c r="FT68" s="93">
        <v>13328.235000000001</v>
      </c>
      <c r="FU68" s="25">
        <v>25</v>
      </c>
      <c r="FW68" s="25"/>
      <c r="FX68" s="25" t="s">
        <v>74</v>
      </c>
      <c r="FY68" s="25">
        <v>605.70000000000005</v>
      </c>
      <c r="FZ68" s="25">
        <v>513.89</v>
      </c>
      <c r="GA68" s="25"/>
      <c r="GB68" s="25">
        <v>114.3</v>
      </c>
      <c r="GC68" s="12">
        <f t="shared" si="795"/>
        <v>15.875</v>
      </c>
      <c r="GD68" s="25">
        <v>0</v>
      </c>
      <c r="GE68" s="12">
        <f t="shared" si="795"/>
        <v>0</v>
      </c>
      <c r="GF68" s="12"/>
      <c r="GG68" s="12"/>
      <c r="GH68" s="25">
        <v>0</v>
      </c>
      <c r="GI68" s="12">
        <f t="shared" si="830"/>
        <v>81.411290322580655</v>
      </c>
      <c r="GJ68" s="12">
        <f t="shared" si="796"/>
        <v>84.125</v>
      </c>
      <c r="GK68" s="27">
        <f t="shared" si="831"/>
        <v>18.195132046037028</v>
      </c>
      <c r="GL68" s="12">
        <f t="shared" si="832"/>
        <v>66.316888888888897</v>
      </c>
      <c r="GM68" s="25"/>
      <c r="GN68" s="84">
        <v>11937.04</v>
      </c>
      <c r="GO68" s="25">
        <v>25</v>
      </c>
      <c r="GQ68" s="25"/>
      <c r="GR68" s="25" t="s">
        <v>74</v>
      </c>
      <c r="GS68" s="25">
        <v>744</v>
      </c>
      <c r="GT68" s="25">
        <v>579.46</v>
      </c>
      <c r="GU68" s="25"/>
      <c r="GV68" s="25">
        <v>0</v>
      </c>
      <c r="GW68" s="25">
        <f t="shared" si="448"/>
        <v>0</v>
      </c>
      <c r="GX68" s="25">
        <v>0</v>
      </c>
      <c r="GY68" s="25">
        <f t="shared" si="449"/>
        <v>0</v>
      </c>
      <c r="GZ68" s="25"/>
      <c r="HA68" s="25"/>
      <c r="HB68" s="25">
        <v>0</v>
      </c>
      <c r="HC68" s="12">
        <f t="shared" si="833"/>
        <v>100</v>
      </c>
      <c r="HD68" s="12">
        <f t="shared" si="834"/>
        <v>100</v>
      </c>
      <c r="HE68" s="25">
        <f t="shared" si="318"/>
        <v>0</v>
      </c>
      <c r="HF68" s="12">
        <f t="shared" si="835"/>
        <v>77.799139784946234</v>
      </c>
      <c r="HG68" s="25"/>
      <c r="HH68" s="84">
        <v>14470.64</v>
      </c>
      <c r="HI68" s="25">
        <v>25</v>
      </c>
      <c r="HK68" s="25"/>
      <c r="HL68" s="25" t="s">
        <v>74</v>
      </c>
      <c r="HM68" s="115">
        <v>153.55000000000001</v>
      </c>
      <c r="HN68" s="115">
        <v>566.45000000000005</v>
      </c>
      <c r="HO68" s="25">
        <v>0</v>
      </c>
      <c r="HP68" s="115">
        <v>0</v>
      </c>
      <c r="HQ68" s="25">
        <f t="shared" si="836"/>
        <v>0</v>
      </c>
      <c r="HR68" s="25">
        <v>0</v>
      </c>
      <c r="HS68" s="25">
        <f t="shared" si="837"/>
        <v>0</v>
      </c>
      <c r="HT68" s="25">
        <v>0</v>
      </c>
      <c r="HU68" s="25">
        <f t="shared" si="837"/>
        <v>0</v>
      </c>
      <c r="HV68" s="25">
        <v>0</v>
      </c>
      <c r="HW68" s="12">
        <f t="shared" si="838"/>
        <v>21.326388888888889</v>
      </c>
      <c r="HX68" s="12">
        <f t="shared" si="839"/>
        <v>21.326388888888889</v>
      </c>
      <c r="HY68" s="27">
        <f t="shared" si="840"/>
        <v>0</v>
      </c>
      <c r="HZ68" s="12">
        <f t="shared" si="841"/>
        <v>78.5173611111111</v>
      </c>
      <c r="IA68" s="25"/>
      <c r="IB68" s="116">
        <v>14133.125</v>
      </c>
      <c r="IC68" s="25">
        <v>25</v>
      </c>
    </row>
    <row r="69" spans="1:237" ht="13.8" x14ac:dyDescent="0.3">
      <c r="A69" s="121"/>
      <c r="B69" s="121" t="s">
        <v>75</v>
      </c>
      <c r="C69" s="121">
        <v>744</v>
      </c>
      <c r="D69" s="121">
        <v>521</v>
      </c>
      <c r="E69" s="121">
        <v>223</v>
      </c>
      <c r="F69" s="121">
        <v>0</v>
      </c>
      <c r="G69" s="121">
        <f t="shared" si="788"/>
        <v>0</v>
      </c>
      <c r="H69" s="121">
        <v>0</v>
      </c>
      <c r="I69" s="121">
        <f t="shared" si="789"/>
        <v>0</v>
      </c>
      <c r="J69" s="121">
        <v>0</v>
      </c>
      <c r="K69" s="122">
        <f t="shared" si="797"/>
        <v>0</v>
      </c>
      <c r="L69" s="121">
        <v>0</v>
      </c>
      <c r="M69" s="122">
        <f t="shared" ref="M69" si="845">(C69/$B$4)*100</f>
        <v>100</v>
      </c>
      <c r="N69" s="121">
        <f t="shared" si="790"/>
        <v>100</v>
      </c>
      <c r="O69" s="121">
        <f t="shared" si="799"/>
        <v>0</v>
      </c>
      <c r="P69" s="122">
        <f t="shared" si="800"/>
        <v>71.1039623655914</v>
      </c>
      <c r="Q69" s="123">
        <v>13225.337</v>
      </c>
      <c r="R69" s="121">
        <v>25</v>
      </c>
      <c r="S69" s="121"/>
      <c r="T69" s="121"/>
      <c r="U69" s="121" t="s">
        <v>75</v>
      </c>
      <c r="V69" s="121">
        <v>744</v>
      </c>
      <c r="W69" s="121">
        <v>593</v>
      </c>
      <c r="X69" s="121">
        <v>151</v>
      </c>
      <c r="Y69" s="121">
        <v>0</v>
      </c>
      <c r="Z69" s="121">
        <f t="shared" si="801"/>
        <v>0</v>
      </c>
      <c r="AA69" s="121">
        <v>0</v>
      </c>
      <c r="AB69" s="121">
        <f t="shared" si="801"/>
        <v>0</v>
      </c>
      <c r="AC69" s="121">
        <v>0</v>
      </c>
      <c r="AD69" s="121">
        <f t="shared" si="801"/>
        <v>0</v>
      </c>
      <c r="AE69" s="121">
        <v>0</v>
      </c>
      <c r="AF69" s="122">
        <f t="shared" si="802"/>
        <v>100</v>
      </c>
      <c r="AG69" s="121">
        <f t="shared" si="803"/>
        <v>100</v>
      </c>
      <c r="AH69" s="121">
        <f t="shared" si="804"/>
        <v>0</v>
      </c>
      <c r="AI69" s="122">
        <f t="shared" si="805"/>
        <v>80.753822580645163</v>
      </c>
      <c r="AJ69" s="123">
        <v>15020.210999999999</v>
      </c>
      <c r="AK69" s="121">
        <v>25</v>
      </c>
      <c r="AL69" s="121"/>
      <c r="AM69" s="121"/>
      <c r="AN69" s="121" t="s">
        <v>75</v>
      </c>
      <c r="AO69" s="121">
        <v>720</v>
      </c>
      <c r="AP69" s="121">
        <v>632</v>
      </c>
      <c r="AQ69" s="124">
        <f t="shared" si="806"/>
        <v>88</v>
      </c>
      <c r="AR69" s="121">
        <v>0</v>
      </c>
      <c r="AS69" s="121">
        <f t="shared" si="807"/>
        <v>0</v>
      </c>
      <c r="AT69" s="121">
        <v>0</v>
      </c>
      <c r="AU69" s="121">
        <f t="shared" si="808"/>
        <v>0</v>
      </c>
      <c r="AV69" s="121">
        <v>0</v>
      </c>
      <c r="AW69" s="121">
        <f t="shared" si="809"/>
        <v>0</v>
      </c>
      <c r="AX69" s="121">
        <v>0</v>
      </c>
      <c r="AY69" s="122">
        <f t="shared" si="810"/>
        <v>100</v>
      </c>
      <c r="AZ69" s="121">
        <f t="shared" si="811"/>
        <v>100</v>
      </c>
      <c r="BA69" s="121">
        <f t="shared" si="812"/>
        <v>0</v>
      </c>
      <c r="BB69" s="122">
        <f t="shared" ref="BB69:BB71" si="846">(BD69/($AN$4*BE69))*100</f>
        <v>87.3649611111111</v>
      </c>
      <c r="BC69" s="121"/>
      <c r="BD69" s="127">
        <v>15725.692999999999</v>
      </c>
      <c r="BE69" s="121">
        <v>25</v>
      </c>
      <c r="BF69" s="121"/>
      <c r="BG69" s="121"/>
      <c r="BH69" s="121" t="s">
        <v>75</v>
      </c>
      <c r="BI69" s="121">
        <v>744</v>
      </c>
      <c r="BJ69" s="121">
        <v>603</v>
      </c>
      <c r="BK69" s="124">
        <f t="shared" si="814"/>
        <v>141</v>
      </c>
      <c r="BL69" s="121">
        <v>0</v>
      </c>
      <c r="BM69" s="122">
        <f t="shared" si="791"/>
        <v>0</v>
      </c>
      <c r="BN69" s="121">
        <v>0</v>
      </c>
      <c r="BO69" s="122">
        <f t="shared" si="791"/>
        <v>0</v>
      </c>
      <c r="BP69" s="122">
        <v>0</v>
      </c>
      <c r="BQ69" s="122">
        <f t="shared" si="815"/>
        <v>0</v>
      </c>
      <c r="BR69" s="121">
        <v>0</v>
      </c>
      <c r="BS69" s="122">
        <f t="shared" si="816"/>
        <v>100</v>
      </c>
      <c r="BT69" s="122">
        <f t="shared" si="700"/>
        <v>100</v>
      </c>
      <c r="BU69" s="125">
        <f t="shared" si="701"/>
        <v>0</v>
      </c>
      <c r="BV69" s="122">
        <f t="shared" si="817"/>
        <v>80.940231182795699</v>
      </c>
      <c r="BW69" s="121"/>
      <c r="BX69" s="126">
        <v>15054.883</v>
      </c>
      <c r="BY69" s="121">
        <v>25</v>
      </c>
      <c r="BZ69" s="121"/>
      <c r="CA69" s="121"/>
      <c r="CB69" s="121" t="s">
        <v>75</v>
      </c>
      <c r="CC69" s="121">
        <v>720</v>
      </c>
      <c r="CD69" s="122">
        <v>428.48</v>
      </c>
      <c r="CE69" s="122">
        <v>0</v>
      </c>
      <c r="CF69" s="121">
        <v>213.36</v>
      </c>
      <c r="CG69" s="122">
        <f t="shared" si="843"/>
        <v>29.633333333333333</v>
      </c>
      <c r="CH69" s="121">
        <v>0</v>
      </c>
      <c r="CI69" s="122">
        <f>(CH69/$CB$4)*100</f>
        <v>0</v>
      </c>
      <c r="CJ69" s="122">
        <v>0</v>
      </c>
      <c r="CK69" s="122">
        <f t="shared" si="818"/>
        <v>0</v>
      </c>
      <c r="CL69" s="121">
        <v>0</v>
      </c>
      <c r="CM69" s="122">
        <f t="shared" si="819"/>
        <v>100</v>
      </c>
      <c r="CN69" s="122">
        <f t="shared" si="794"/>
        <v>100</v>
      </c>
      <c r="CO69" s="125">
        <f t="shared" si="844"/>
        <v>33.241929452823129</v>
      </c>
      <c r="CP69" s="122">
        <f t="shared" si="821"/>
        <v>62.015500000000003</v>
      </c>
      <c r="CQ69" s="121"/>
      <c r="CR69" s="126">
        <v>11162.79</v>
      </c>
      <c r="CS69" s="121">
        <v>25</v>
      </c>
      <c r="CT69" s="121"/>
      <c r="CU69" s="121"/>
      <c r="CV69" s="121" t="s">
        <v>75</v>
      </c>
      <c r="CW69" s="121">
        <v>744</v>
      </c>
      <c r="CX69" s="121">
        <v>533.91</v>
      </c>
      <c r="CY69" s="121"/>
      <c r="CZ69" s="121">
        <v>0</v>
      </c>
      <c r="DA69" s="122">
        <f t="shared" si="335"/>
        <v>0</v>
      </c>
      <c r="DB69" s="121">
        <v>0</v>
      </c>
      <c r="DC69" s="122">
        <f t="shared" si="336"/>
        <v>0</v>
      </c>
      <c r="DD69" s="122"/>
      <c r="DE69" s="122"/>
      <c r="DF69" s="121">
        <v>0</v>
      </c>
      <c r="DG69" s="122">
        <f t="shared" si="822"/>
        <v>100</v>
      </c>
      <c r="DH69" s="122">
        <f t="shared" si="384"/>
        <v>100</v>
      </c>
      <c r="DI69" s="125">
        <f t="shared" si="385"/>
        <v>0</v>
      </c>
      <c r="DJ69" s="122">
        <f t="shared" si="823"/>
        <v>71.924591397849454</v>
      </c>
      <c r="DK69" s="121"/>
      <c r="DL69" s="126">
        <v>13377.974</v>
      </c>
      <c r="DM69" s="121">
        <v>25</v>
      </c>
      <c r="DO69" s="25"/>
      <c r="DP69" s="25" t="s">
        <v>75</v>
      </c>
      <c r="DQ69" s="25">
        <v>744</v>
      </c>
      <c r="DR69" s="25">
        <v>440.26</v>
      </c>
      <c r="DS69" s="25"/>
      <c r="DT69" s="25">
        <v>23.7</v>
      </c>
      <c r="DU69" s="12">
        <f t="shared" si="339"/>
        <v>3.1854838709677415</v>
      </c>
      <c r="DV69" s="25">
        <v>27</v>
      </c>
      <c r="DW69" s="12">
        <f t="shared" si="340"/>
        <v>3.6290322580645165</v>
      </c>
      <c r="DX69" s="12"/>
      <c r="DY69" s="12"/>
      <c r="DZ69" s="25">
        <v>0</v>
      </c>
      <c r="EA69" s="12">
        <f t="shared" si="824"/>
        <v>100</v>
      </c>
      <c r="EB69" s="12">
        <f t="shared" si="387"/>
        <v>100</v>
      </c>
      <c r="EC69" s="27">
        <f t="shared" si="388"/>
        <v>5.1081989826709204</v>
      </c>
      <c r="ED69" s="12">
        <f t="shared" si="825"/>
        <v>66.669870967741929</v>
      </c>
      <c r="EE69" s="25"/>
      <c r="EF69" s="84">
        <v>12400.596</v>
      </c>
      <c r="EG69" s="25">
        <v>25</v>
      </c>
      <c r="EI69" s="25"/>
      <c r="EJ69" s="25" t="s">
        <v>75</v>
      </c>
      <c r="EK69" s="25">
        <v>672</v>
      </c>
      <c r="EL69" s="25">
        <v>242.1</v>
      </c>
      <c r="EM69" s="25"/>
      <c r="EN69" s="25">
        <v>0</v>
      </c>
      <c r="EO69" s="12">
        <f t="shared" si="343"/>
        <v>0</v>
      </c>
      <c r="EP69" s="25">
        <v>0</v>
      </c>
      <c r="EQ69" s="12">
        <f t="shared" si="344"/>
        <v>0</v>
      </c>
      <c r="ER69" s="12"/>
      <c r="ES69" s="12"/>
      <c r="ET69" s="25">
        <v>0</v>
      </c>
      <c r="EU69" s="12">
        <f t="shared" si="826"/>
        <v>90.322580645161281</v>
      </c>
      <c r="EV69" s="12">
        <f t="shared" si="389"/>
        <v>100</v>
      </c>
      <c r="EW69" s="27">
        <f t="shared" si="390"/>
        <v>0</v>
      </c>
      <c r="EX69" s="12">
        <f t="shared" si="827"/>
        <v>35.409892857142857</v>
      </c>
      <c r="EY69" s="25"/>
      <c r="EZ69" s="93">
        <v>5948.8620000000001</v>
      </c>
      <c r="FA69" s="25">
        <v>25</v>
      </c>
      <c r="FC69" s="25"/>
      <c r="FD69" s="25" t="s">
        <v>75</v>
      </c>
      <c r="FE69" s="25">
        <v>735.45</v>
      </c>
      <c r="FF69" s="25">
        <v>547.04</v>
      </c>
      <c r="FG69" s="25"/>
      <c r="FH69" s="25">
        <v>8.5500000000000007</v>
      </c>
      <c r="FI69" s="12">
        <f t="shared" si="359"/>
        <v>1.149193548387097</v>
      </c>
      <c r="FJ69" s="25">
        <v>0</v>
      </c>
      <c r="FK69" s="12">
        <f t="shared" si="360"/>
        <v>0</v>
      </c>
      <c r="FL69" s="12"/>
      <c r="FM69" s="12"/>
      <c r="FN69" s="25">
        <v>0</v>
      </c>
      <c r="FO69" s="12">
        <f t="shared" si="828"/>
        <v>98.850806451612911</v>
      </c>
      <c r="FP69" s="12">
        <f t="shared" si="392"/>
        <v>98.850806451612911</v>
      </c>
      <c r="FQ69" s="27">
        <f t="shared" si="393"/>
        <v>1.5389045879155496</v>
      </c>
      <c r="FR69" s="12">
        <f t="shared" si="829"/>
        <v>73.438413978494623</v>
      </c>
      <c r="FS69" s="25"/>
      <c r="FT69" s="93">
        <v>13659.545</v>
      </c>
      <c r="FU69" s="25">
        <v>25</v>
      </c>
      <c r="FW69" s="25"/>
      <c r="FX69" s="25" t="s">
        <v>75</v>
      </c>
      <c r="FY69" s="25">
        <v>720</v>
      </c>
      <c r="FZ69" s="25">
        <v>589.34</v>
      </c>
      <c r="GA69" s="25"/>
      <c r="GB69" s="25">
        <v>0</v>
      </c>
      <c r="GC69" s="12">
        <f>(GB69/$FX$4)*100</f>
        <v>0</v>
      </c>
      <c r="GD69" s="25">
        <v>0</v>
      </c>
      <c r="GE69" s="12">
        <f>(GD69/$FX$4)*100</f>
        <v>0</v>
      </c>
      <c r="GF69" s="12"/>
      <c r="GG69" s="12"/>
      <c r="GH69" s="25">
        <v>0</v>
      </c>
      <c r="GI69" s="12">
        <f t="shared" si="830"/>
        <v>96.774193548387103</v>
      </c>
      <c r="GJ69" s="12">
        <f>((FY69-GH69)/$FX$4)*100</f>
        <v>100</v>
      </c>
      <c r="GK69" s="27">
        <f>IF((AND(FZ69=0,GB69=0)),0,(GB69+GH69)/(FZ69+GB69)*100)</f>
        <v>0</v>
      </c>
      <c r="GL69" s="12">
        <f t="shared" si="832"/>
        <v>86.596722222222226</v>
      </c>
      <c r="GM69" s="25"/>
      <c r="GN69" s="84">
        <v>15587.41</v>
      </c>
      <c r="GO69" s="25">
        <v>25</v>
      </c>
      <c r="GQ69" s="25"/>
      <c r="GR69" s="25" t="s">
        <v>75</v>
      </c>
      <c r="GS69" s="25">
        <v>744</v>
      </c>
      <c r="GT69" s="25">
        <v>541.35</v>
      </c>
      <c r="GU69" s="25"/>
      <c r="GV69" s="25">
        <v>0</v>
      </c>
      <c r="GW69" s="25">
        <f t="shared" si="448"/>
        <v>0</v>
      </c>
      <c r="GX69" s="25">
        <v>0</v>
      </c>
      <c r="GY69" s="25">
        <f t="shared" si="449"/>
        <v>0</v>
      </c>
      <c r="GZ69" s="25"/>
      <c r="HA69" s="25"/>
      <c r="HB69" s="25">
        <v>0</v>
      </c>
      <c r="HC69" s="12">
        <f t="shared" si="833"/>
        <v>100</v>
      </c>
      <c r="HD69" s="12">
        <f t="shared" si="834"/>
        <v>100</v>
      </c>
      <c r="HE69" s="25">
        <f t="shared" si="318"/>
        <v>0</v>
      </c>
      <c r="HF69" s="12">
        <f t="shared" si="835"/>
        <v>76.489569892473114</v>
      </c>
      <c r="HG69" s="25"/>
      <c r="HH69" s="84">
        <v>14227.06</v>
      </c>
      <c r="HI69" s="25">
        <v>25</v>
      </c>
      <c r="HK69" s="25"/>
      <c r="HL69" s="25" t="s">
        <v>75</v>
      </c>
      <c r="HM69" s="115">
        <v>140.93</v>
      </c>
      <c r="HN69" s="115">
        <v>579.07000000000005</v>
      </c>
      <c r="HO69" s="25">
        <v>0</v>
      </c>
      <c r="HP69" s="115">
        <v>0</v>
      </c>
      <c r="HQ69" s="25">
        <f t="shared" si="836"/>
        <v>0</v>
      </c>
      <c r="HR69" s="25">
        <v>0</v>
      </c>
      <c r="HS69" s="25">
        <f t="shared" si="837"/>
        <v>0</v>
      </c>
      <c r="HT69" s="25">
        <v>0</v>
      </c>
      <c r="HU69" s="25">
        <f t="shared" si="837"/>
        <v>0</v>
      </c>
      <c r="HV69" s="25">
        <v>0</v>
      </c>
      <c r="HW69" s="12">
        <f t="shared" si="838"/>
        <v>19.573611111111113</v>
      </c>
      <c r="HX69" s="12">
        <f t="shared" si="839"/>
        <v>19.573611111111113</v>
      </c>
      <c r="HY69" s="27">
        <f t="shared" si="840"/>
        <v>0</v>
      </c>
      <c r="HZ69" s="12">
        <f t="shared" si="841"/>
        <v>83.570711111111109</v>
      </c>
      <c r="IA69" s="25"/>
      <c r="IB69" s="116">
        <v>15042.727999999999</v>
      </c>
      <c r="IC69" s="25">
        <v>25</v>
      </c>
    </row>
    <row r="70" spans="1:237" ht="13.8" x14ac:dyDescent="0.3">
      <c r="A70" s="121"/>
      <c r="B70" s="121" t="s">
        <v>76</v>
      </c>
      <c r="C70" s="121">
        <v>744</v>
      </c>
      <c r="D70" s="121">
        <v>601</v>
      </c>
      <c r="E70" s="121">
        <v>143</v>
      </c>
      <c r="F70" s="121">
        <v>0</v>
      </c>
      <c r="G70" s="121">
        <f t="shared" si="788"/>
        <v>0</v>
      </c>
      <c r="H70" s="121">
        <v>0</v>
      </c>
      <c r="I70" s="121">
        <f t="shared" si="789"/>
        <v>0</v>
      </c>
      <c r="J70" s="121">
        <v>0</v>
      </c>
      <c r="K70" s="122">
        <f>(J70/$B$4)*100</f>
        <v>0</v>
      </c>
      <c r="L70" s="121">
        <v>0</v>
      </c>
      <c r="M70" s="122">
        <f>(C70/$B$4)*100</f>
        <v>100</v>
      </c>
      <c r="N70" s="121">
        <f t="shared" si="790"/>
        <v>100</v>
      </c>
      <c r="O70" s="121">
        <f t="shared" si="799"/>
        <v>0</v>
      </c>
      <c r="P70" s="122">
        <f t="shared" si="800"/>
        <v>87.832483870967749</v>
      </c>
      <c r="Q70" s="123">
        <v>16336.842000000001</v>
      </c>
      <c r="R70" s="121">
        <v>25</v>
      </c>
      <c r="S70" s="121"/>
      <c r="T70" s="121"/>
      <c r="U70" s="121" t="s">
        <v>76</v>
      </c>
      <c r="V70" s="121">
        <v>744</v>
      </c>
      <c r="W70" s="121">
        <v>621</v>
      </c>
      <c r="X70" s="121">
        <v>123</v>
      </c>
      <c r="Y70" s="121">
        <v>0</v>
      </c>
      <c r="Z70" s="121">
        <f t="shared" si="801"/>
        <v>0</v>
      </c>
      <c r="AA70" s="121">
        <v>0</v>
      </c>
      <c r="AB70" s="121">
        <f t="shared" si="801"/>
        <v>0</v>
      </c>
      <c r="AC70" s="121">
        <v>0</v>
      </c>
      <c r="AD70" s="121">
        <f t="shared" si="801"/>
        <v>0</v>
      </c>
      <c r="AE70" s="121">
        <v>0</v>
      </c>
      <c r="AF70" s="122">
        <f t="shared" si="802"/>
        <v>100</v>
      </c>
      <c r="AG70" s="121">
        <f t="shared" si="803"/>
        <v>100</v>
      </c>
      <c r="AH70" s="121">
        <f t="shared" si="804"/>
        <v>0</v>
      </c>
      <c r="AI70" s="122">
        <f t="shared" si="805"/>
        <v>81.676650537634416</v>
      </c>
      <c r="AJ70" s="123">
        <v>15191.857</v>
      </c>
      <c r="AK70" s="121">
        <v>25</v>
      </c>
      <c r="AL70" s="121"/>
      <c r="AM70" s="121"/>
      <c r="AN70" s="121" t="s">
        <v>76</v>
      </c>
      <c r="AO70" s="121">
        <v>720</v>
      </c>
      <c r="AP70" s="121">
        <v>653</v>
      </c>
      <c r="AQ70" s="124">
        <f t="shared" si="806"/>
        <v>67</v>
      </c>
      <c r="AR70" s="121">
        <v>0</v>
      </c>
      <c r="AS70" s="121">
        <f t="shared" si="807"/>
        <v>0</v>
      </c>
      <c r="AT70" s="121">
        <v>0</v>
      </c>
      <c r="AU70" s="121">
        <f t="shared" si="808"/>
        <v>0</v>
      </c>
      <c r="AV70" s="121">
        <v>0</v>
      </c>
      <c r="AW70" s="121">
        <f t="shared" si="809"/>
        <v>0</v>
      </c>
      <c r="AX70" s="121">
        <v>0</v>
      </c>
      <c r="AY70" s="122">
        <f t="shared" si="810"/>
        <v>100</v>
      </c>
      <c r="AZ70" s="121">
        <f t="shared" si="811"/>
        <v>100</v>
      </c>
      <c r="BA70" s="121">
        <f t="shared" si="812"/>
        <v>0</v>
      </c>
      <c r="BB70" s="122">
        <f t="shared" si="846"/>
        <v>89.354161111111111</v>
      </c>
      <c r="BC70" s="121"/>
      <c r="BD70" s="127">
        <v>16083.749</v>
      </c>
      <c r="BE70" s="121">
        <v>25</v>
      </c>
      <c r="BF70" s="121"/>
      <c r="BG70" s="121"/>
      <c r="BH70" s="121" t="s">
        <v>76</v>
      </c>
      <c r="BI70" s="121">
        <v>744</v>
      </c>
      <c r="BJ70" s="121">
        <v>508</v>
      </c>
      <c r="BK70" s="124">
        <f t="shared" si="814"/>
        <v>236</v>
      </c>
      <c r="BL70" s="121">
        <v>0</v>
      </c>
      <c r="BM70" s="122">
        <f t="shared" si="791"/>
        <v>0</v>
      </c>
      <c r="BN70" s="121">
        <v>0</v>
      </c>
      <c r="BO70" s="122">
        <f t="shared" si="791"/>
        <v>0</v>
      </c>
      <c r="BP70" s="122">
        <v>0</v>
      </c>
      <c r="BQ70" s="122">
        <f>(BP70/$BH$4)*100</f>
        <v>0</v>
      </c>
      <c r="BR70" s="121">
        <v>0</v>
      </c>
      <c r="BS70" s="122">
        <f t="shared" si="816"/>
        <v>100</v>
      </c>
      <c r="BT70" s="122">
        <f t="shared" si="700"/>
        <v>100</v>
      </c>
      <c r="BU70" s="125">
        <f t="shared" si="701"/>
        <v>0</v>
      </c>
      <c r="BV70" s="122">
        <f>(BX70/($BH$4*BY70))*100</f>
        <v>67.355080645161294</v>
      </c>
      <c r="BW70" s="121"/>
      <c r="BX70" s="126">
        <v>12528.045</v>
      </c>
      <c r="BY70" s="121">
        <v>25</v>
      </c>
      <c r="BZ70" s="121"/>
      <c r="CA70" s="121"/>
      <c r="CB70" s="121" t="s">
        <v>76</v>
      </c>
      <c r="CC70" s="121">
        <v>720</v>
      </c>
      <c r="CD70" s="122">
        <v>510.86</v>
      </c>
      <c r="CE70" s="122">
        <v>0</v>
      </c>
      <c r="CF70" s="121">
        <v>24.51</v>
      </c>
      <c r="CG70" s="122">
        <f t="shared" si="843"/>
        <v>3.4041666666666672</v>
      </c>
      <c r="CH70" s="121">
        <v>0</v>
      </c>
      <c r="CI70" s="122">
        <f t="shared" ref="CI70:CI77" si="847">(CH70/$CB$4)*100</f>
        <v>0</v>
      </c>
      <c r="CJ70" s="122">
        <v>0</v>
      </c>
      <c r="CK70" s="122">
        <f t="shared" si="818"/>
        <v>0</v>
      </c>
      <c r="CL70" s="121">
        <v>0</v>
      </c>
      <c r="CM70" s="122">
        <f t="shared" si="819"/>
        <v>100</v>
      </c>
      <c r="CN70" s="122">
        <f t="shared" si="794"/>
        <v>100</v>
      </c>
      <c r="CO70" s="125">
        <f t="shared" si="844"/>
        <v>4.5781422193996679</v>
      </c>
      <c r="CP70" s="122">
        <f t="shared" si="821"/>
        <v>76.044049999999999</v>
      </c>
      <c r="CQ70" s="121"/>
      <c r="CR70" s="126">
        <v>13687.929</v>
      </c>
      <c r="CS70" s="121">
        <v>25</v>
      </c>
      <c r="CT70" s="121"/>
      <c r="CU70" s="121"/>
      <c r="CV70" s="121" t="s">
        <v>76</v>
      </c>
      <c r="CW70" s="121">
        <v>744</v>
      </c>
      <c r="CX70" s="121">
        <v>546.44000000000005</v>
      </c>
      <c r="CY70" s="121"/>
      <c r="CZ70" s="121">
        <v>0</v>
      </c>
      <c r="DA70" s="122">
        <f t="shared" si="335"/>
        <v>0</v>
      </c>
      <c r="DB70" s="121">
        <v>0</v>
      </c>
      <c r="DC70" s="122">
        <f t="shared" si="336"/>
        <v>0</v>
      </c>
      <c r="DD70" s="122"/>
      <c r="DE70" s="122"/>
      <c r="DF70" s="121">
        <v>0</v>
      </c>
      <c r="DG70" s="122">
        <f t="shared" si="822"/>
        <v>100</v>
      </c>
      <c r="DH70" s="122">
        <f t="shared" si="384"/>
        <v>100</v>
      </c>
      <c r="DI70" s="125">
        <f t="shared" si="385"/>
        <v>0</v>
      </c>
      <c r="DJ70" s="122">
        <f>(DL70/($CV$4*DM70))*100</f>
        <v>76.023043010752687</v>
      </c>
      <c r="DK70" s="121"/>
      <c r="DL70" s="126">
        <v>14140.286</v>
      </c>
      <c r="DM70" s="121">
        <v>25</v>
      </c>
      <c r="DO70" s="25"/>
      <c r="DP70" s="25" t="s">
        <v>76</v>
      </c>
      <c r="DQ70" s="25">
        <v>744</v>
      </c>
      <c r="DR70" s="25">
        <v>433</v>
      </c>
      <c r="DS70" s="25"/>
      <c r="DT70" s="25">
        <v>23.7</v>
      </c>
      <c r="DU70" s="12">
        <f t="shared" si="339"/>
        <v>3.1854838709677415</v>
      </c>
      <c r="DV70" s="25">
        <v>26.54</v>
      </c>
      <c r="DW70" s="12">
        <f t="shared" si="340"/>
        <v>3.5672043010752685</v>
      </c>
      <c r="DX70" s="12"/>
      <c r="DY70" s="12"/>
      <c r="DZ70" s="25">
        <v>0</v>
      </c>
      <c r="EA70" s="12">
        <f t="shared" si="824"/>
        <v>100</v>
      </c>
      <c r="EB70" s="12">
        <f t="shared" si="387"/>
        <v>100</v>
      </c>
      <c r="EC70" s="27">
        <f t="shared" si="388"/>
        <v>5.1894022334136194</v>
      </c>
      <c r="ED70" s="12">
        <f>(EF70/($DP$4*EG70))*100</f>
        <v>58.584322580645157</v>
      </c>
      <c r="EE70" s="25"/>
      <c r="EF70" s="84">
        <v>10896.683999999999</v>
      </c>
      <c r="EG70" s="25">
        <v>25</v>
      </c>
      <c r="EI70" s="25"/>
      <c r="EJ70" s="25" t="s">
        <v>76</v>
      </c>
      <c r="EK70" s="25">
        <v>669.47</v>
      </c>
      <c r="EL70" s="25">
        <v>408.03</v>
      </c>
      <c r="EM70" s="25"/>
      <c r="EN70" s="25">
        <v>2.5299999999999998</v>
      </c>
      <c r="EO70" s="12">
        <f t="shared" si="343"/>
        <v>0.37648809523809523</v>
      </c>
      <c r="EP70" s="25">
        <v>0</v>
      </c>
      <c r="EQ70" s="12">
        <f t="shared" si="344"/>
        <v>0</v>
      </c>
      <c r="ER70" s="12"/>
      <c r="ES70" s="12"/>
      <c r="ET70" s="25">
        <v>0</v>
      </c>
      <c r="EU70" s="12">
        <f t="shared" si="826"/>
        <v>89.982526881720432</v>
      </c>
      <c r="EV70" s="12">
        <f t="shared" si="389"/>
        <v>99.623511904761912</v>
      </c>
      <c r="EW70" s="27">
        <f t="shared" si="390"/>
        <v>0.61623148869836331</v>
      </c>
      <c r="EX70" s="12">
        <f>(EZ70/($EJ$4*FA70))*100</f>
        <v>59.856255952380955</v>
      </c>
      <c r="EY70" s="25"/>
      <c r="EZ70" s="93">
        <v>10055.851000000001</v>
      </c>
      <c r="FA70" s="25">
        <v>25</v>
      </c>
      <c r="FC70" s="25"/>
      <c r="FD70" s="25" t="s">
        <v>76</v>
      </c>
      <c r="FE70" s="25">
        <v>738.2</v>
      </c>
      <c r="FF70" s="25">
        <v>628.83000000000004</v>
      </c>
      <c r="FG70" s="25"/>
      <c r="FH70" s="25">
        <v>5.8</v>
      </c>
      <c r="FI70" s="12">
        <f t="shared" si="359"/>
        <v>0.77956989247311825</v>
      </c>
      <c r="FJ70" s="25">
        <v>0</v>
      </c>
      <c r="FK70" s="12">
        <f t="shared" si="360"/>
        <v>0</v>
      </c>
      <c r="FL70" s="12"/>
      <c r="FM70" s="12"/>
      <c r="FN70" s="25">
        <v>0</v>
      </c>
      <c r="FO70" s="12">
        <f t="shared" si="828"/>
        <v>99.220430107526894</v>
      </c>
      <c r="FP70" s="12">
        <f t="shared" si="392"/>
        <v>99.220430107526894</v>
      </c>
      <c r="FQ70" s="27">
        <f t="shared" si="393"/>
        <v>0.91391834612293776</v>
      </c>
      <c r="FR70" s="12">
        <f>(FT70/($FD$4*FU70))*100</f>
        <v>78.18102150537635</v>
      </c>
      <c r="FS70" s="25"/>
      <c r="FT70" s="93">
        <v>14541.67</v>
      </c>
      <c r="FU70" s="25">
        <v>25</v>
      </c>
      <c r="FW70" s="25"/>
      <c r="FX70" s="25" t="s">
        <v>76</v>
      </c>
      <c r="FY70" s="25">
        <v>718.93</v>
      </c>
      <c r="FZ70" s="25">
        <v>637.53</v>
      </c>
      <c r="GA70" s="25"/>
      <c r="GB70" s="25">
        <v>1.07</v>
      </c>
      <c r="GC70" s="12">
        <f t="shared" ref="GC70:GE77" si="848">(GB70/$FX$4)*100</f>
        <v>0.14861111111111111</v>
      </c>
      <c r="GD70" s="25">
        <v>0</v>
      </c>
      <c r="GE70" s="12">
        <f t="shared" si="848"/>
        <v>0</v>
      </c>
      <c r="GF70" s="12"/>
      <c r="GG70" s="12"/>
      <c r="GH70" s="25">
        <v>0</v>
      </c>
      <c r="GI70" s="12">
        <f t="shared" si="830"/>
        <v>96.630376344086017</v>
      </c>
      <c r="GJ70" s="12">
        <f t="shared" ref="GJ70:GJ77" si="849">((FY70-GH70)/$FX$4)*100</f>
        <v>99.851388888888877</v>
      </c>
      <c r="GK70" s="27">
        <f t="shared" ref="GK70:GK73" si="850">IF((AND(FZ70=0,GB70=0)),0,(GB70+GH70)/(FZ70+GB70)*100)</f>
        <v>0.16755402442843723</v>
      </c>
      <c r="GL70" s="12">
        <f t="shared" si="832"/>
        <v>82.483388888888882</v>
      </c>
      <c r="GM70" s="25"/>
      <c r="GN70" s="84">
        <v>14847.01</v>
      </c>
      <c r="GO70" s="25">
        <v>25</v>
      </c>
      <c r="GQ70" s="25"/>
      <c r="GR70" s="25" t="s">
        <v>76</v>
      </c>
      <c r="GS70" s="25">
        <v>744</v>
      </c>
      <c r="GT70" s="25">
        <v>554.30999999999995</v>
      </c>
      <c r="GU70" s="25"/>
      <c r="GV70" s="25">
        <v>0</v>
      </c>
      <c r="GW70" s="25">
        <f t="shared" si="448"/>
        <v>0</v>
      </c>
      <c r="GX70" s="25">
        <v>0</v>
      </c>
      <c r="GY70" s="25">
        <f t="shared" si="449"/>
        <v>0</v>
      </c>
      <c r="GZ70" s="25"/>
      <c r="HA70" s="25"/>
      <c r="HB70" s="25">
        <v>0</v>
      </c>
      <c r="HC70" s="12">
        <f t="shared" si="833"/>
        <v>100</v>
      </c>
      <c r="HD70" s="12">
        <f t="shared" si="834"/>
        <v>100</v>
      </c>
      <c r="HE70" s="25">
        <f t="shared" si="318"/>
        <v>0</v>
      </c>
      <c r="HF70" s="12">
        <f>(HH70/($GR$4*HI70))*100</f>
        <v>74.637419354838713</v>
      </c>
      <c r="HG70" s="25"/>
      <c r="HH70" s="84">
        <v>13882.56</v>
      </c>
      <c r="HI70" s="25">
        <v>25</v>
      </c>
      <c r="HK70" s="25"/>
      <c r="HL70" s="25" t="s">
        <v>76</v>
      </c>
      <c r="HM70" s="115">
        <v>158.32</v>
      </c>
      <c r="HN70" s="115">
        <v>561.67999999999995</v>
      </c>
      <c r="HO70" s="25">
        <v>0</v>
      </c>
      <c r="HP70" s="115">
        <v>0</v>
      </c>
      <c r="HQ70" s="25">
        <f t="shared" si="836"/>
        <v>0</v>
      </c>
      <c r="HR70" s="25">
        <v>0</v>
      </c>
      <c r="HS70" s="25">
        <f t="shared" si="837"/>
        <v>0</v>
      </c>
      <c r="HT70" s="25">
        <v>0</v>
      </c>
      <c r="HU70" s="25">
        <f t="shared" si="837"/>
        <v>0</v>
      </c>
      <c r="HV70" s="25">
        <v>0</v>
      </c>
      <c r="HW70" s="12">
        <f>(HM70/$HL$4)*100</f>
        <v>21.988888888888887</v>
      </c>
      <c r="HX70" s="12">
        <f t="shared" si="839"/>
        <v>21.988888888888887</v>
      </c>
      <c r="HY70" s="27">
        <f t="shared" si="840"/>
        <v>0</v>
      </c>
      <c r="HZ70" s="12">
        <f>(IB70/($HL$4*IC70))*100</f>
        <v>76.666150000000002</v>
      </c>
      <c r="IA70" s="25"/>
      <c r="IB70" s="116">
        <v>13799.906999999999</v>
      </c>
      <c r="IC70" s="25">
        <v>25</v>
      </c>
    </row>
    <row r="71" spans="1:237" ht="13.8" x14ac:dyDescent="0.3">
      <c r="A71" s="121"/>
      <c r="B71" s="121" t="s">
        <v>77</v>
      </c>
      <c r="C71" s="121">
        <v>744</v>
      </c>
      <c r="D71" s="121">
        <v>571</v>
      </c>
      <c r="E71" s="121">
        <v>173</v>
      </c>
      <c r="F71" s="121">
        <v>0</v>
      </c>
      <c r="G71" s="121">
        <f t="shared" si="788"/>
        <v>0</v>
      </c>
      <c r="H71" s="121">
        <v>0</v>
      </c>
      <c r="I71" s="121">
        <f t="shared" si="789"/>
        <v>0</v>
      </c>
      <c r="J71" s="121">
        <v>0</v>
      </c>
      <c r="K71" s="122">
        <f t="shared" si="797"/>
        <v>0</v>
      </c>
      <c r="L71" s="121">
        <v>0</v>
      </c>
      <c r="M71" s="122">
        <f t="shared" ref="M71" si="851">(C71/$B$4)*100</f>
        <v>100</v>
      </c>
      <c r="N71" s="121">
        <f t="shared" si="790"/>
        <v>100</v>
      </c>
      <c r="O71" s="121">
        <f t="shared" si="799"/>
        <v>0</v>
      </c>
      <c r="P71" s="122">
        <f t="shared" si="800"/>
        <v>76.110446236559142</v>
      </c>
      <c r="Q71" s="123">
        <v>14156.543</v>
      </c>
      <c r="R71" s="121">
        <v>25</v>
      </c>
      <c r="S71" s="121"/>
      <c r="T71" s="121"/>
      <c r="U71" s="121" t="s">
        <v>77</v>
      </c>
      <c r="V71" s="121">
        <v>744</v>
      </c>
      <c r="W71" s="121">
        <v>515</v>
      </c>
      <c r="X71" s="121">
        <v>229</v>
      </c>
      <c r="Y71" s="121">
        <v>0</v>
      </c>
      <c r="Z71" s="121">
        <f t="shared" si="801"/>
        <v>0</v>
      </c>
      <c r="AA71" s="121">
        <v>0</v>
      </c>
      <c r="AB71" s="121">
        <f t="shared" si="801"/>
        <v>0</v>
      </c>
      <c r="AC71" s="121">
        <v>0</v>
      </c>
      <c r="AD71" s="121">
        <f t="shared" si="801"/>
        <v>0</v>
      </c>
      <c r="AE71" s="121">
        <v>0</v>
      </c>
      <c r="AF71" s="122">
        <f t="shared" si="802"/>
        <v>100</v>
      </c>
      <c r="AG71" s="121">
        <f t="shared" si="803"/>
        <v>100</v>
      </c>
      <c r="AH71" s="121">
        <f t="shared" si="804"/>
        <v>0</v>
      </c>
      <c r="AI71" s="122">
        <f t="shared" si="805"/>
        <v>66.748091397849464</v>
      </c>
      <c r="AJ71" s="123">
        <v>12415.145</v>
      </c>
      <c r="AK71" s="121">
        <v>25</v>
      </c>
      <c r="AL71" s="121"/>
      <c r="AM71" s="121"/>
      <c r="AN71" s="121" t="s">
        <v>77</v>
      </c>
      <c r="AO71" s="121">
        <v>720</v>
      </c>
      <c r="AP71" s="121">
        <v>394</v>
      </c>
      <c r="AQ71" s="124">
        <f t="shared" si="806"/>
        <v>326</v>
      </c>
      <c r="AR71" s="121">
        <v>0</v>
      </c>
      <c r="AS71" s="121">
        <f t="shared" si="807"/>
        <v>0</v>
      </c>
      <c r="AT71" s="121">
        <v>0</v>
      </c>
      <c r="AU71" s="121">
        <f t="shared" si="808"/>
        <v>0</v>
      </c>
      <c r="AV71" s="121">
        <v>0</v>
      </c>
      <c r="AW71" s="121">
        <f t="shared" si="809"/>
        <v>0</v>
      </c>
      <c r="AX71" s="121">
        <v>0</v>
      </c>
      <c r="AY71" s="122">
        <f t="shared" si="810"/>
        <v>100</v>
      </c>
      <c r="AZ71" s="121">
        <f t="shared" si="811"/>
        <v>100</v>
      </c>
      <c r="BA71" s="121">
        <f t="shared" si="812"/>
        <v>0</v>
      </c>
      <c r="BB71" s="122">
        <f t="shared" si="846"/>
        <v>53.362661111111109</v>
      </c>
      <c r="BC71" s="121"/>
      <c r="BD71" s="127">
        <v>9605.2790000000005</v>
      </c>
      <c r="BE71" s="121">
        <v>25</v>
      </c>
      <c r="BF71" s="121"/>
      <c r="BG71" s="121"/>
      <c r="BH71" s="121" t="s">
        <v>77</v>
      </c>
      <c r="BI71" s="121">
        <v>744</v>
      </c>
      <c r="BJ71" s="121">
        <v>502</v>
      </c>
      <c r="BK71" s="124">
        <f t="shared" si="814"/>
        <v>242</v>
      </c>
      <c r="BL71" s="121">
        <v>0</v>
      </c>
      <c r="BM71" s="122">
        <f t="shared" si="791"/>
        <v>0</v>
      </c>
      <c r="BN71" s="121">
        <v>0</v>
      </c>
      <c r="BO71" s="122">
        <f t="shared" si="791"/>
        <v>0</v>
      </c>
      <c r="BP71" s="122">
        <v>0</v>
      </c>
      <c r="BQ71" s="122">
        <f t="shared" si="815"/>
        <v>0</v>
      </c>
      <c r="BR71" s="121">
        <v>0</v>
      </c>
      <c r="BS71" s="122">
        <f t="shared" si="816"/>
        <v>100</v>
      </c>
      <c r="BT71" s="122">
        <f t="shared" si="700"/>
        <v>100</v>
      </c>
      <c r="BU71" s="125">
        <f t="shared" si="701"/>
        <v>0</v>
      </c>
      <c r="BV71" s="122">
        <f t="shared" si="817"/>
        <v>64.244822580645163</v>
      </c>
      <c r="BW71" s="121"/>
      <c r="BX71" s="126">
        <v>11949.537</v>
      </c>
      <c r="BY71" s="121">
        <v>25</v>
      </c>
      <c r="BZ71" s="121"/>
      <c r="CA71" s="121"/>
      <c r="CB71" s="121" t="s">
        <v>77</v>
      </c>
      <c r="CC71" s="121">
        <v>720</v>
      </c>
      <c r="CD71" s="122">
        <v>406.9</v>
      </c>
      <c r="CE71" s="122">
        <v>0</v>
      </c>
      <c r="CF71" s="121">
        <v>42.93</v>
      </c>
      <c r="CG71" s="122">
        <f t="shared" si="843"/>
        <v>5.9624999999999995</v>
      </c>
      <c r="CH71" s="121">
        <v>0</v>
      </c>
      <c r="CI71" s="122">
        <f t="shared" si="847"/>
        <v>0</v>
      </c>
      <c r="CJ71" s="122">
        <v>62.7</v>
      </c>
      <c r="CK71" s="122">
        <f t="shared" si="818"/>
        <v>8.7083333333333339</v>
      </c>
      <c r="CL71" s="121">
        <v>0</v>
      </c>
      <c r="CM71" s="122">
        <f t="shared" si="819"/>
        <v>100</v>
      </c>
      <c r="CN71" s="122">
        <f t="shared" si="794"/>
        <v>100</v>
      </c>
      <c r="CO71" s="125">
        <f t="shared" si="844"/>
        <v>9.5436053620256551</v>
      </c>
      <c r="CP71" s="122">
        <f t="shared" si="821"/>
        <v>57.782033333333324</v>
      </c>
      <c r="CQ71" s="121"/>
      <c r="CR71" s="126">
        <v>10400.766</v>
      </c>
      <c r="CS71" s="121">
        <v>25</v>
      </c>
      <c r="CT71" s="121"/>
      <c r="CU71" s="121"/>
      <c r="CV71" s="121" t="s">
        <v>77</v>
      </c>
      <c r="CW71" s="121">
        <v>744</v>
      </c>
      <c r="CX71" s="121">
        <v>583.20000000000005</v>
      </c>
      <c r="CY71" s="121"/>
      <c r="CZ71" s="121">
        <v>10.45</v>
      </c>
      <c r="DA71" s="122">
        <f t="shared" si="335"/>
        <v>1.404569892473118</v>
      </c>
      <c r="DB71" s="121">
        <v>0</v>
      </c>
      <c r="DC71" s="122">
        <f t="shared" si="336"/>
        <v>0</v>
      </c>
      <c r="DD71" s="122"/>
      <c r="DE71" s="122"/>
      <c r="DF71" s="121">
        <v>0</v>
      </c>
      <c r="DG71" s="122">
        <f t="shared" si="822"/>
        <v>100</v>
      </c>
      <c r="DH71" s="122">
        <f t="shared" si="384"/>
        <v>100</v>
      </c>
      <c r="DI71" s="125">
        <f t="shared" si="385"/>
        <v>1.7602964709845865</v>
      </c>
      <c r="DJ71" s="122">
        <f t="shared" si="823"/>
        <v>81.057091397849462</v>
      </c>
      <c r="DK71" s="121"/>
      <c r="DL71" s="126">
        <v>15076.619000000001</v>
      </c>
      <c r="DM71" s="121">
        <v>25</v>
      </c>
      <c r="DO71" s="25"/>
      <c r="DP71" s="25" t="s">
        <v>77</v>
      </c>
      <c r="DQ71" s="25">
        <v>744</v>
      </c>
      <c r="DR71" s="25">
        <v>432.93</v>
      </c>
      <c r="DS71" s="25"/>
      <c r="DT71" s="25">
        <v>23.7</v>
      </c>
      <c r="DU71" s="12">
        <f t="shared" si="339"/>
        <v>3.1854838709677415</v>
      </c>
      <c r="DV71" s="25">
        <v>27.31</v>
      </c>
      <c r="DW71" s="12">
        <f t="shared" si="340"/>
        <v>3.6706989247311825</v>
      </c>
      <c r="DX71" s="12"/>
      <c r="DY71" s="12"/>
      <c r="DZ71" s="25">
        <v>0</v>
      </c>
      <c r="EA71" s="12">
        <f t="shared" si="824"/>
        <v>100</v>
      </c>
      <c r="EB71" s="12">
        <f t="shared" si="387"/>
        <v>100</v>
      </c>
      <c r="EC71" s="27">
        <f t="shared" si="388"/>
        <v>5.1901977531042638</v>
      </c>
      <c r="ED71" s="12">
        <f t="shared" si="825"/>
        <v>63.821919354838705</v>
      </c>
      <c r="EE71" s="25"/>
      <c r="EF71" s="84">
        <v>11870.877</v>
      </c>
      <c r="EG71" s="25">
        <v>25</v>
      </c>
      <c r="EI71" s="25"/>
      <c r="EJ71" s="25" t="s">
        <v>77</v>
      </c>
      <c r="EK71" s="25">
        <v>600.29999999999995</v>
      </c>
      <c r="EL71" s="25">
        <v>303.29000000000002</v>
      </c>
      <c r="EM71" s="25"/>
      <c r="EN71" s="25">
        <v>71.7</v>
      </c>
      <c r="EO71" s="12">
        <f t="shared" si="343"/>
        <v>10.669642857142858</v>
      </c>
      <c r="EP71" s="25">
        <v>0</v>
      </c>
      <c r="EQ71" s="12">
        <f t="shared" si="344"/>
        <v>0</v>
      </c>
      <c r="ER71" s="12"/>
      <c r="ES71" s="12"/>
      <c r="ET71" s="25">
        <v>0</v>
      </c>
      <c r="EU71" s="12">
        <f t="shared" si="826"/>
        <v>80.68548387096773</v>
      </c>
      <c r="EV71" s="12">
        <f t="shared" si="389"/>
        <v>89.330357142857125</v>
      </c>
      <c r="EW71" s="27">
        <f t="shared" si="390"/>
        <v>19.120509880263473</v>
      </c>
      <c r="EX71" s="12">
        <f t="shared" si="827"/>
        <v>45.282261904761903</v>
      </c>
      <c r="EY71" s="25"/>
      <c r="EZ71" s="93">
        <v>7607.42</v>
      </c>
      <c r="FA71" s="25">
        <v>25</v>
      </c>
      <c r="FC71" s="25"/>
      <c r="FD71" s="25" t="s">
        <v>77</v>
      </c>
      <c r="FE71" s="25">
        <v>716.01</v>
      </c>
      <c r="FF71" s="25">
        <v>593.75</v>
      </c>
      <c r="FG71" s="25"/>
      <c r="FH71" s="25">
        <v>27.99</v>
      </c>
      <c r="FI71" s="12">
        <f t="shared" si="359"/>
        <v>3.7620967741935485</v>
      </c>
      <c r="FJ71" s="25">
        <v>0</v>
      </c>
      <c r="FK71" s="12">
        <f t="shared" si="360"/>
        <v>0</v>
      </c>
      <c r="FL71" s="12"/>
      <c r="FM71" s="12"/>
      <c r="FN71" s="25">
        <v>0</v>
      </c>
      <c r="FO71" s="12">
        <f t="shared" si="828"/>
        <v>96.237903225806448</v>
      </c>
      <c r="FP71" s="12">
        <f t="shared" si="392"/>
        <v>96.237903225806448</v>
      </c>
      <c r="FQ71" s="27">
        <f t="shared" si="393"/>
        <v>4.5018818155499085</v>
      </c>
      <c r="FR71" s="12">
        <f t="shared" si="829"/>
        <v>75.076973118279568</v>
      </c>
      <c r="FS71" s="25"/>
      <c r="FT71" s="93">
        <v>13964.316999999999</v>
      </c>
      <c r="FU71" s="25">
        <v>25</v>
      </c>
      <c r="FW71" s="25"/>
      <c r="FX71" s="25" t="s">
        <v>77</v>
      </c>
      <c r="FY71" s="25">
        <v>701.55</v>
      </c>
      <c r="FZ71" s="25">
        <v>520.89</v>
      </c>
      <c r="GA71" s="25"/>
      <c r="GB71" s="25">
        <v>18.45</v>
      </c>
      <c r="GC71" s="12">
        <f t="shared" si="848"/>
        <v>2.5625</v>
      </c>
      <c r="GD71" s="25">
        <v>0</v>
      </c>
      <c r="GE71" s="12">
        <f t="shared" si="848"/>
        <v>0</v>
      </c>
      <c r="GF71" s="12"/>
      <c r="GG71" s="12"/>
      <c r="GH71" s="25">
        <v>0</v>
      </c>
      <c r="GI71" s="12">
        <f t="shared" si="830"/>
        <v>94.294354838709666</v>
      </c>
      <c r="GJ71" s="12">
        <f t="shared" si="849"/>
        <v>97.4375</v>
      </c>
      <c r="GK71" s="27">
        <f t="shared" si="850"/>
        <v>3.4208477027478028</v>
      </c>
      <c r="GL71" s="12">
        <f t="shared" si="832"/>
        <v>74.200500000000005</v>
      </c>
      <c r="GM71" s="25"/>
      <c r="GN71" s="84">
        <v>13356.09</v>
      </c>
      <c r="GO71" s="25">
        <v>25</v>
      </c>
      <c r="GQ71" s="25"/>
      <c r="GR71" s="25" t="s">
        <v>77</v>
      </c>
      <c r="GS71" s="25">
        <v>744</v>
      </c>
      <c r="GT71" s="25">
        <v>505.06</v>
      </c>
      <c r="GU71" s="25"/>
      <c r="GV71" s="25">
        <v>0</v>
      </c>
      <c r="GW71" s="25">
        <f t="shared" si="448"/>
        <v>0</v>
      </c>
      <c r="GX71" s="25">
        <v>0</v>
      </c>
      <c r="GY71" s="25">
        <f t="shared" si="449"/>
        <v>0</v>
      </c>
      <c r="GZ71" s="25"/>
      <c r="HA71" s="25"/>
      <c r="HB71" s="25">
        <v>0</v>
      </c>
      <c r="HC71" s="12">
        <f t="shared" si="833"/>
        <v>100</v>
      </c>
      <c r="HD71" s="12">
        <f t="shared" si="834"/>
        <v>100</v>
      </c>
      <c r="HE71" s="25">
        <f t="shared" si="318"/>
        <v>0</v>
      </c>
      <c r="HF71" s="12">
        <f t="shared" si="835"/>
        <v>68.854946236559144</v>
      </c>
      <c r="HG71" s="25"/>
      <c r="HH71" s="84">
        <v>12807.02</v>
      </c>
      <c r="HI71" s="25">
        <v>25</v>
      </c>
      <c r="HK71" s="25"/>
      <c r="HL71" s="25" t="s">
        <v>77</v>
      </c>
      <c r="HM71" s="115">
        <v>186.1</v>
      </c>
      <c r="HN71" s="115">
        <v>533.9</v>
      </c>
      <c r="HO71" s="25">
        <v>0</v>
      </c>
      <c r="HP71" s="115">
        <v>0</v>
      </c>
      <c r="HQ71" s="25">
        <f t="shared" si="836"/>
        <v>0</v>
      </c>
      <c r="HR71" s="25">
        <v>0</v>
      </c>
      <c r="HS71" s="25">
        <f t="shared" si="837"/>
        <v>0</v>
      </c>
      <c r="HT71" s="25">
        <v>0</v>
      </c>
      <c r="HU71" s="25">
        <f t="shared" si="837"/>
        <v>0</v>
      </c>
      <c r="HV71" s="25">
        <v>0</v>
      </c>
      <c r="HW71" s="12">
        <f t="shared" ref="HW71:HW73" si="852">(HM71/$HL$4)*100</f>
        <v>25.847222222222221</v>
      </c>
      <c r="HX71" s="12">
        <f t="shared" si="839"/>
        <v>25.847222222222221</v>
      </c>
      <c r="HY71" s="27">
        <f t="shared" si="840"/>
        <v>0</v>
      </c>
      <c r="HZ71" s="12">
        <f t="shared" ref="HZ71:HZ73" si="853">(IB71/($HL$4*IC71))*100</f>
        <v>74.007316666666668</v>
      </c>
      <c r="IA71" s="25"/>
      <c r="IB71" s="116">
        <v>13321.316999999999</v>
      </c>
      <c r="IC71" s="25">
        <v>25</v>
      </c>
    </row>
    <row r="72" spans="1:237" ht="13.8" x14ac:dyDescent="0.3">
      <c r="A72" s="121"/>
      <c r="B72" s="121" t="s">
        <v>78</v>
      </c>
      <c r="C72" s="121">
        <v>744</v>
      </c>
      <c r="D72" s="121">
        <v>585</v>
      </c>
      <c r="E72" s="121">
        <v>159</v>
      </c>
      <c r="F72" s="121">
        <v>0</v>
      </c>
      <c r="G72" s="121">
        <f t="shared" si="788"/>
        <v>0</v>
      </c>
      <c r="H72" s="121">
        <v>0</v>
      </c>
      <c r="I72" s="121">
        <f t="shared" si="789"/>
        <v>0</v>
      </c>
      <c r="J72" s="121">
        <v>0</v>
      </c>
      <c r="K72" s="122">
        <f t="shared" si="797"/>
        <v>0</v>
      </c>
      <c r="L72" s="121">
        <v>0</v>
      </c>
      <c r="M72" s="122">
        <f>(C72/$B$4)*100</f>
        <v>100</v>
      </c>
      <c r="N72" s="121">
        <f t="shared" si="790"/>
        <v>100</v>
      </c>
      <c r="O72" s="121">
        <f t="shared" si="799"/>
        <v>0</v>
      </c>
      <c r="P72" s="122">
        <f t="shared" si="800"/>
        <v>77.079473118279566</v>
      </c>
      <c r="Q72" s="123">
        <v>14336.781999999999</v>
      </c>
      <c r="R72" s="121">
        <v>25</v>
      </c>
      <c r="S72" s="121"/>
      <c r="T72" s="121"/>
      <c r="U72" s="121" t="s">
        <v>78</v>
      </c>
      <c r="V72" s="121">
        <v>744</v>
      </c>
      <c r="W72" s="121">
        <v>608</v>
      </c>
      <c r="X72" s="121">
        <v>136</v>
      </c>
      <c r="Y72" s="121">
        <v>0</v>
      </c>
      <c r="Z72" s="121">
        <f t="shared" si="801"/>
        <v>0</v>
      </c>
      <c r="AA72" s="121">
        <v>0</v>
      </c>
      <c r="AB72" s="121">
        <f t="shared" si="801"/>
        <v>0</v>
      </c>
      <c r="AC72" s="121">
        <v>0</v>
      </c>
      <c r="AD72" s="121">
        <f t="shared" si="801"/>
        <v>0</v>
      </c>
      <c r="AE72" s="121">
        <v>0</v>
      </c>
      <c r="AF72" s="122">
        <f t="shared" si="802"/>
        <v>100</v>
      </c>
      <c r="AG72" s="121">
        <f t="shared" si="803"/>
        <v>100</v>
      </c>
      <c r="AH72" s="121">
        <f t="shared" si="804"/>
        <v>0</v>
      </c>
      <c r="AI72" s="122">
        <f t="shared" si="805"/>
        <v>79.606833333333327</v>
      </c>
      <c r="AJ72" s="123">
        <v>14806.870999999999</v>
      </c>
      <c r="AK72" s="121">
        <v>25</v>
      </c>
      <c r="AL72" s="121"/>
      <c r="AM72" s="121"/>
      <c r="AN72" s="121" t="s">
        <v>78</v>
      </c>
      <c r="AO72" s="121">
        <v>720</v>
      </c>
      <c r="AP72" s="121">
        <v>638</v>
      </c>
      <c r="AQ72" s="124">
        <f t="shared" si="806"/>
        <v>82</v>
      </c>
      <c r="AR72" s="121">
        <v>0</v>
      </c>
      <c r="AS72" s="121">
        <f t="shared" si="807"/>
        <v>0</v>
      </c>
      <c r="AT72" s="121">
        <v>0</v>
      </c>
      <c r="AU72" s="121">
        <f t="shared" si="808"/>
        <v>0</v>
      </c>
      <c r="AV72" s="121">
        <v>0</v>
      </c>
      <c r="AW72" s="121">
        <f t="shared" si="809"/>
        <v>0</v>
      </c>
      <c r="AX72" s="121">
        <v>0</v>
      </c>
      <c r="AY72" s="122">
        <f t="shared" si="810"/>
        <v>100</v>
      </c>
      <c r="AZ72" s="121">
        <f t="shared" si="811"/>
        <v>100</v>
      </c>
      <c r="BA72" s="121">
        <f t="shared" si="812"/>
        <v>0</v>
      </c>
      <c r="BB72" s="122">
        <f>(BD72/($AN$4*BE72))*100</f>
        <v>85.896594444444446</v>
      </c>
      <c r="BC72" s="121"/>
      <c r="BD72" s="127">
        <v>15461.387000000001</v>
      </c>
      <c r="BE72" s="121">
        <v>25</v>
      </c>
      <c r="BF72" s="121"/>
      <c r="BG72" s="121"/>
      <c r="BH72" s="121" t="s">
        <v>78</v>
      </c>
      <c r="BI72" s="121">
        <v>744</v>
      </c>
      <c r="BJ72" s="121">
        <v>542</v>
      </c>
      <c r="BK72" s="124">
        <f t="shared" si="814"/>
        <v>202</v>
      </c>
      <c r="BL72" s="121">
        <v>0</v>
      </c>
      <c r="BM72" s="122">
        <f t="shared" si="791"/>
        <v>0</v>
      </c>
      <c r="BN72" s="121">
        <v>0</v>
      </c>
      <c r="BO72" s="122">
        <f t="shared" si="791"/>
        <v>0</v>
      </c>
      <c r="BP72" s="122">
        <v>0</v>
      </c>
      <c r="BQ72" s="122">
        <f t="shared" si="815"/>
        <v>0</v>
      </c>
      <c r="BR72" s="121">
        <v>0</v>
      </c>
      <c r="BS72" s="122">
        <f t="shared" si="816"/>
        <v>100</v>
      </c>
      <c r="BT72" s="122">
        <f t="shared" si="700"/>
        <v>100</v>
      </c>
      <c r="BU72" s="125">
        <f t="shared" si="701"/>
        <v>0</v>
      </c>
      <c r="BV72" s="122">
        <f t="shared" si="817"/>
        <v>70.415155913978495</v>
      </c>
      <c r="BW72" s="121"/>
      <c r="BX72" s="126">
        <v>13097.218999999999</v>
      </c>
      <c r="BY72" s="121">
        <v>25</v>
      </c>
      <c r="BZ72" s="121"/>
      <c r="CA72" s="121"/>
      <c r="CB72" s="121" t="s">
        <v>78</v>
      </c>
      <c r="CC72" s="121">
        <v>720</v>
      </c>
      <c r="CD72" s="122">
        <v>467.93</v>
      </c>
      <c r="CE72" s="122">
        <v>0</v>
      </c>
      <c r="CF72" s="121">
        <v>58.39</v>
      </c>
      <c r="CG72" s="122">
        <f t="shared" si="843"/>
        <v>8.1097222222222225</v>
      </c>
      <c r="CH72" s="121">
        <v>0</v>
      </c>
      <c r="CI72" s="122">
        <f t="shared" si="847"/>
        <v>0</v>
      </c>
      <c r="CJ72" s="122">
        <v>0</v>
      </c>
      <c r="CK72" s="122">
        <f t="shared" si="818"/>
        <v>0</v>
      </c>
      <c r="CL72" s="121">
        <v>0</v>
      </c>
      <c r="CM72" s="122">
        <f t="shared" si="819"/>
        <v>100</v>
      </c>
      <c r="CN72" s="122">
        <f t="shared" si="794"/>
        <v>100</v>
      </c>
      <c r="CO72" s="125">
        <f t="shared" si="844"/>
        <v>11.094011247910016</v>
      </c>
      <c r="CP72" s="122">
        <f t="shared" si="821"/>
        <v>64.683722222222215</v>
      </c>
      <c r="CQ72" s="121"/>
      <c r="CR72" s="126">
        <v>11643.07</v>
      </c>
      <c r="CS72" s="121">
        <v>25</v>
      </c>
      <c r="CT72" s="121"/>
      <c r="CU72" s="121"/>
      <c r="CV72" s="121" t="s">
        <v>78</v>
      </c>
      <c r="CW72" s="121">
        <v>744</v>
      </c>
      <c r="CX72" s="121">
        <v>587.98</v>
      </c>
      <c r="CY72" s="121"/>
      <c r="CZ72" s="121">
        <v>0</v>
      </c>
      <c r="DA72" s="122">
        <f t="shared" si="335"/>
        <v>0</v>
      </c>
      <c r="DB72" s="121">
        <v>0</v>
      </c>
      <c r="DC72" s="122">
        <f t="shared" si="336"/>
        <v>0</v>
      </c>
      <c r="DD72" s="122"/>
      <c r="DE72" s="122"/>
      <c r="DF72" s="121">
        <v>0</v>
      </c>
      <c r="DG72" s="122">
        <f t="shared" si="822"/>
        <v>100</v>
      </c>
      <c r="DH72" s="122">
        <f t="shared" si="384"/>
        <v>100</v>
      </c>
      <c r="DI72" s="125">
        <f t="shared" si="385"/>
        <v>0</v>
      </c>
      <c r="DJ72" s="122">
        <f t="shared" si="823"/>
        <v>79.228838709677419</v>
      </c>
      <c r="DK72" s="121"/>
      <c r="DL72" s="126">
        <v>14736.564</v>
      </c>
      <c r="DM72" s="121">
        <v>25</v>
      </c>
      <c r="DO72" s="25"/>
      <c r="DP72" s="25" t="s">
        <v>78</v>
      </c>
      <c r="DQ72" s="25">
        <v>744</v>
      </c>
      <c r="DR72" s="25">
        <v>94.79</v>
      </c>
      <c r="DS72" s="25"/>
      <c r="DT72" s="25">
        <v>575.70000000000005</v>
      </c>
      <c r="DU72" s="12">
        <f t="shared" si="339"/>
        <v>77.379032258064512</v>
      </c>
      <c r="DV72" s="25">
        <v>24</v>
      </c>
      <c r="DW72" s="12">
        <f t="shared" si="340"/>
        <v>3.225806451612903</v>
      </c>
      <c r="DX72" s="12"/>
      <c r="DY72" s="12"/>
      <c r="DZ72" s="25">
        <v>0</v>
      </c>
      <c r="EA72" s="12">
        <f t="shared" si="824"/>
        <v>100</v>
      </c>
      <c r="EB72" s="12">
        <f t="shared" si="387"/>
        <v>100</v>
      </c>
      <c r="EC72" s="27">
        <f t="shared" si="388"/>
        <v>85.862578114513283</v>
      </c>
      <c r="ED72" s="12">
        <f t="shared" si="825"/>
        <v>13.150661290322581</v>
      </c>
      <c r="EE72" s="25"/>
      <c r="EF72" s="84">
        <v>2446.0230000000001</v>
      </c>
      <c r="EG72" s="25">
        <v>25</v>
      </c>
      <c r="EI72" s="25"/>
      <c r="EJ72" s="25" t="s">
        <v>78</v>
      </c>
      <c r="EK72" s="25">
        <v>0</v>
      </c>
      <c r="EL72" s="25">
        <v>0</v>
      </c>
      <c r="EM72" s="25"/>
      <c r="EN72" s="25">
        <v>672</v>
      </c>
      <c r="EO72" s="12">
        <f t="shared" si="343"/>
        <v>100</v>
      </c>
      <c r="EP72" s="25">
        <v>0</v>
      </c>
      <c r="EQ72" s="12">
        <f t="shared" si="344"/>
        <v>0</v>
      </c>
      <c r="ER72" s="12"/>
      <c r="ES72" s="12"/>
      <c r="ET72" s="25">
        <v>0</v>
      </c>
      <c r="EU72" s="12">
        <f t="shared" si="826"/>
        <v>0</v>
      </c>
      <c r="EV72" s="12">
        <f t="shared" si="389"/>
        <v>0</v>
      </c>
      <c r="EW72" s="27">
        <f t="shared" si="390"/>
        <v>100</v>
      </c>
      <c r="EX72" s="12">
        <f t="shared" si="827"/>
        <v>0</v>
      </c>
      <c r="EY72" s="25"/>
      <c r="EZ72" s="25">
        <v>0</v>
      </c>
      <c r="FA72" s="25">
        <v>25</v>
      </c>
      <c r="FC72" s="25"/>
      <c r="FD72" s="25" t="s">
        <v>78</v>
      </c>
      <c r="FE72" s="25">
        <v>0</v>
      </c>
      <c r="FF72" s="25">
        <v>0</v>
      </c>
      <c r="FG72" s="25"/>
      <c r="FH72" s="25">
        <v>744</v>
      </c>
      <c r="FI72" s="12">
        <f t="shared" si="359"/>
        <v>100</v>
      </c>
      <c r="FJ72" s="25">
        <v>0</v>
      </c>
      <c r="FK72" s="12">
        <f t="shared" si="360"/>
        <v>0</v>
      </c>
      <c r="FL72" s="12"/>
      <c r="FM72" s="12"/>
      <c r="FN72" s="25">
        <v>0</v>
      </c>
      <c r="FO72" s="12">
        <f t="shared" si="828"/>
        <v>0</v>
      </c>
      <c r="FP72" s="12">
        <f t="shared" si="392"/>
        <v>0</v>
      </c>
      <c r="FQ72" s="27">
        <f t="shared" si="393"/>
        <v>100</v>
      </c>
      <c r="FR72" s="12">
        <f t="shared" si="829"/>
        <v>0</v>
      </c>
      <c r="FS72" s="25"/>
      <c r="FT72" s="25">
        <v>0</v>
      </c>
      <c r="FU72" s="25">
        <v>25</v>
      </c>
      <c r="FW72" s="25"/>
      <c r="FX72" s="25" t="s">
        <v>78</v>
      </c>
      <c r="FY72" s="25">
        <v>0</v>
      </c>
      <c r="FZ72" s="25">
        <v>0</v>
      </c>
      <c r="GA72" s="25"/>
      <c r="GB72" s="25">
        <v>720</v>
      </c>
      <c r="GC72" s="12">
        <f t="shared" si="848"/>
        <v>100</v>
      </c>
      <c r="GD72" s="25">
        <v>0</v>
      </c>
      <c r="GE72" s="12">
        <f t="shared" si="848"/>
        <v>0</v>
      </c>
      <c r="GF72" s="12"/>
      <c r="GG72" s="12"/>
      <c r="GH72" s="25">
        <v>0</v>
      </c>
      <c r="GI72" s="12">
        <f t="shared" si="830"/>
        <v>0</v>
      </c>
      <c r="GJ72" s="12">
        <f t="shared" si="849"/>
        <v>0</v>
      </c>
      <c r="GK72" s="27">
        <f t="shared" si="850"/>
        <v>100</v>
      </c>
      <c r="GL72" s="12">
        <f t="shared" si="832"/>
        <v>0</v>
      </c>
      <c r="GM72" s="25"/>
      <c r="GN72" s="25">
        <v>0</v>
      </c>
      <c r="GO72" s="25">
        <v>25</v>
      </c>
      <c r="GQ72" s="25"/>
      <c r="GR72" s="25" t="s">
        <v>78</v>
      </c>
      <c r="GS72" s="25">
        <v>0</v>
      </c>
      <c r="GT72" s="25">
        <v>0</v>
      </c>
      <c r="GU72" s="25"/>
      <c r="GV72" s="25">
        <v>744</v>
      </c>
      <c r="GW72" s="25">
        <f t="shared" si="448"/>
        <v>100</v>
      </c>
      <c r="GX72" s="25">
        <v>0</v>
      </c>
      <c r="GY72" s="25">
        <f t="shared" si="449"/>
        <v>0</v>
      </c>
      <c r="GZ72" s="25"/>
      <c r="HA72" s="25"/>
      <c r="HB72" s="25">
        <v>0</v>
      </c>
      <c r="HC72" s="12">
        <f t="shared" si="833"/>
        <v>0</v>
      </c>
      <c r="HD72" s="12">
        <f t="shared" si="834"/>
        <v>0</v>
      </c>
      <c r="HE72" s="25">
        <f t="shared" si="318"/>
        <v>100</v>
      </c>
      <c r="HF72" s="12">
        <f t="shared" si="835"/>
        <v>0</v>
      </c>
      <c r="HG72" s="25"/>
      <c r="HH72" s="25">
        <v>0</v>
      </c>
      <c r="HI72" s="25">
        <v>25</v>
      </c>
      <c r="HK72" s="25"/>
      <c r="HL72" s="25" t="s">
        <v>78</v>
      </c>
      <c r="HM72" s="115">
        <v>0</v>
      </c>
      <c r="HN72" s="115">
        <v>0</v>
      </c>
      <c r="HO72" s="25">
        <v>0</v>
      </c>
      <c r="HP72" s="115">
        <v>720</v>
      </c>
      <c r="HQ72" s="25">
        <f t="shared" si="836"/>
        <v>100</v>
      </c>
      <c r="HR72" s="25">
        <v>0</v>
      </c>
      <c r="HS72" s="25">
        <f t="shared" si="837"/>
        <v>0</v>
      </c>
      <c r="HT72" s="25">
        <v>0</v>
      </c>
      <c r="HU72" s="25">
        <f t="shared" si="837"/>
        <v>0</v>
      </c>
      <c r="HV72" s="25">
        <v>0</v>
      </c>
      <c r="HW72" s="12">
        <f t="shared" si="852"/>
        <v>0</v>
      </c>
      <c r="HX72" s="12">
        <f t="shared" si="839"/>
        <v>0</v>
      </c>
      <c r="HY72" s="27">
        <f t="shared" si="840"/>
        <v>100</v>
      </c>
      <c r="HZ72" s="12">
        <f t="shared" si="853"/>
        <v>0</v>
      </c>
      <c r="IA72" s="25"/>
      <c r="IB72" s="117">
        <v>0</v>
      </c>
      <c r="IC72" s="25">
        <v>25</v>
      </c>
    </row>
    <row r="73" spans="1:237" ht="13.8" x14ac:dyDescent="0.3">
      <c r="A73" s="121"/>
      <c r="B73" s="121" t="s">
        <v>79</v>
      </c>
      <c r="C73" s="121">
        <v>744</v>
      </c>
      <c r="D73" s="121">
        <v>622</v>
      </c>
      <c r="E73" s="121">
        <v>122</v>
      </c>
      <c r="F73" s="121">
        <v>0</v>
      </c>
      <c r="G73" s="121">
        <f t="shared" si="788"/>
        <v>0</v>
      </c>
      <c r="H73" s="121">
        <v>0</v>
      </c>
      <c r="I73" s="121">
        <f t="shared" si="789"/>
        <v>0</v>
      </c>
      <c r="J73" s="121">
        <v>0</v>
      </c>
      <c r="K73" s="122">
        <f t="shared" si="797"/>
        <v>0</v>
      </c>
      <c r="L73" s="121">
        <v>0</v>
      </c>
      <c r="M73" s="122">
        <f t="shared" ref="M73" si="854">(C73/$B$4)*100</f>
        <v>100</v>
      </c>
      <c r="N73" s="121">
        <f t="shared" si="790"/>
        <v>100</v>
      </c>
      <c r="O73" s="121">
        <f t="shared" si="799"/>
        <v>0</v>
      </c>
      <c r="P73" s="122">
        <f t="shared" si="800"/>
        <v>80.358424731182794</v>
      </c>
      <c r="Q73" s="123">
        <v>14946.666999999999</v>
      </c>
      <c r="R73" s="121">
        <v>25</v>
      </c>
      <c r="S73" s="121"/>
      <c r="T73" s="121"/>
      <c r="U73" s="121" t="s">
        <v>79</v>
      </c>
      <c r="V73" s="121">
        <v>744</v>
      </c>
      <c r="W73" s="121">
        <v>593</v>
      </c>
      <c r="X73" s="121">
        <v>151</v>
      </c>
      <c r="Y73" s="121">
        <v>0</v>
      </c>
      <c r="Z73" s="121">
        <f t="shared" si="801"/>
        <v>0</v>
      </c>
      <c r="AA73" s="121">
        <v>0</v>
      </c>
      <c r="AB73" s="121">
        <f t="shared" si="801"/>
        <v>0</v>
      </c>
      <c r="AC73" s="121">
        <v>0</v>
      </c>
      <c r="AD73" s="121">
        <f t="shared" si="801"/>
        <v>0</v>
      </c>
      <c r="AE73" s="121">
        <v>0</v>
      </c>
      <c r="AF73" s="122">
        <f t="shared" si="802"/>
        <v>100</v>
      </c>
      <c r="AG73" s="121">
        <f t="shared" si="803"/>
        <v>100</v>
      </c>
      <c r="AH73" s="121">
        <f t="shared" si="804"/>
        <v>0</v>
      </c>
      <c r="AI73" s="122">
        <f t="shared" si="805"/>
        <v>75.809188172043008</v>
      </c>
      <c r="AJ73" s="123">
        <v>14100.509</v>
      </c>
      <c r="AK73" s="121">
        <v>25</v>
      </c>
      <c r="AL73" s="121"/>
      <c r="AM73" s="121"/>
      <c r="AN73" s="121" t="s">
        <v>79</v>
      </c>
      <c r="AO73" s="121">
        <v>720</v>
      </c>
      <c r="AP73" s="121">
        <v>688</v>
      </c>
      <c r="AQ73" s="124">
        <f t="shared" si="806"/>
        <v>32</v>
      </c>
      <c r="AR73" s="121">
        <v>0</v>
      </c>
      <c r="AS73" s="121">
        <f t="shared" si="807"/>
        <v>0</v>
      </c>
      <c r="AT73" s="121">
        <v>0</v>
      </c>
      <c r="AU73" s="121">
        <f t="shared" si="808"/>
        <v>0</v>
      </c>
      <c r="AV73" s="121">
        <v>0</v>
      </c>
      <c r="AW73" s="121">
        <f t="shared" si="809"/>
        <v>0</v>
      </c>
      <c r="AX73" s="121">
        <v>0</v>
      </c>
      <c r="AY73" s="122">
        <f t="shared" si="810"/>
        <v>100</v>
      </c>
      <c r="AZ73" s="121">
        <f t="shared" si="811"/>
        <v>100</v>
      </c>
      <c r="BA73" s="121">
        <f t="shared" si="812"/>
        <v>0</v>
      </c>
      <c r="BB73" s="122">
        <f t="shared" ref="BB73:BB77" si="855">(BD73/($AN$4*BE73))*100</f>
        <v>92.060916666666671</v>
      </c>
      <c r="BC73" s="121"/>
      <c r="BD73" s="127">
        <v>16570.965</v>
      </c>
      <c r="BE73" s="121">
        <v>25</v>
      </c>
      <c r="BF73" s="121"/>
      <c r="BG73" s="121"/>
      <c r="BH73" s="121" t="s">
        <v>79</v>
      </c>
      <c r="BI73" s="121">
        <v>744</v>
      </c>
      <c r="BJ73" s="121">
        <v>551</v>
      </c>
      <c r="BK73" s="124">
        <f t="shared" si="814"/>
        <v>193</v>
      </c>
      <c r="BL73" s="121">
        <v>0</v>
      </c>
      <c r="BM73" s="122">
        <f t="shared" si="791"/>
        <v>0</v>
      </c>
      <c r="BN73" s="121">
        <v>0</v>
      </c>
      <c r="BO73" s="122">
        <f t="shared" si="791"/>
        <v>0</v>
      </c>
      <c r="BP73" s="122">
        <v>0</v>
      </c>
      <c r="BQ73" s="122">
        <f t="shared" si="815"/>
        <v>0</v>
      </c>
      <c r="BR73" s="121">
        <v>0</v>
      </c>
      <c r="BS73" s="122">
        <f t="shared" si="816"/>
        <v>100</v>
      </c>
      <c r="BT73" s="122">
        <f t="shared" si="700"/>
        <v>100</v>
      </c>
      <c r="BU73" s="125">
        <f t="shared" si="701"/>
        <v>0</v>
      </c>
      <c r="BV73" s="122">
        <f t="shared" si="817"/>
        <v>71.280177419354843</v>
      </c>
      <c r="BW73" s="121"/>
      <c r="BX73" s="126">
        <v>13258.112999999999</v>
      </c>
      <c r="BY73" s="121">
        <v>25</v>
      </c>
      <c r="BZ73" s="121"/>
      <c r="CA73" s="121"/>
      <c r="CB73" s="121" t="s">
        <v>79</v>
      </c>
      <c r="CC73" s="121">
        <v>720</v>
      </c>
      <c r="CD73" s="122">
        <v>547.1</v>
      </c>
      <c r="CE73" s="122">
        <v>0</v>
      </c>
      <c r="CF73" s="121">
        <v>6.62</v>
      </c>
      <c r="CG73" s="122">
        <f t="shared" si="843"/>
        <v>0.9194444444444444</v>
      </c>
      <c r="CH73" s="121">
        <v>0</v>
      </c>
      <c r="CI73" s="122">
        <f t="shared" si="847"/>
        <v>0</v>
      </c>
      <c r="CJ73" s="122">
        <v>0</v>
      </c>
      <c r="CK73" s="122">
        <f t="shared" si="818"/>
        <v>0</v>
      </c>
      <c r="CL73" s="121">
        <v>0</v>
      </c>
      <c r="CM73" s="122">
        <f t="shared" si="819"/>
        <v>100</v>
      </c>
      <c r="CN73" s="122">
        <f t="shared" si="794"/>
        <v>100</v>
      </c>
      <c r="CO73" s="125">
        <f t="shared" si="844"/>
        <v>1.1955500975222133</v>
      </c>
      <c r="CP73" s="122">
        <f t="shared" si="821"/>
        <v>81.754005555555551</v>
      </c>
      <c r="CQ73" s="121"/>
      <c r="CR73" s="126">
        <v>14715.721</v>
      </c>
      <c r="CS73" s="121">
        <v>25</v>
      </c>
      <c r="CT73" s="121"/>
      <c r="CU73" s="121"/>
      <c r="CV73" s="121" t="s">
        <v>79</v>
      </c>
      <c r="CW73" s="121">
        <v>744</v>
      </c>
      <c r="CX73" s="121">
        <v>626.4</v>
      </c>
      <c r="CY73" s="121"/>
      <c r="CZ73" s="121">
        <v>10.18</v>
      </c>
      <c r="DA73" s="122">
        <f t="shared" si="335"/>
        <v>1.3682795698924732</v>
      </c>
      <c r="DB73" s="121">
        <v>0</v>
      </c>
      <c r="DC73" s="122">
        <f t="shared" si="336"/>
        <v>0</v>
      </c>
      <c r="DD73" s="122"/>
      <c r="DE73" s="122"/>
      <c r="DF73" s="121">
        <v>0</v>
      </c>
      <c r="DG73" s="122">
        <f t="shared" si="822"/>
        <v>100</v>
      </c>
      <c r="DH73" s="122">
        <f t="shared" si="384"/>
        <v>100</v>
      </c>
      <c r="DI73" s="125">
        <f t="shared" si="385"/>
        <v>1.5991705677212606</v>
      </c>
      <c r="DJ73" s="122">
        <f t="shared" si="823"/>
        <v>84.728688172043007</v>
      </c>
      <c r="DK73" s="121"/>
      <c r="DL73" s="126">
        <v>15759.536</v>
      </c>
      <c r="DM73" s="121">
        <v>25</v>
      </c>
      <c r="DO73" s="25"/>
      <c r="DP73" s="25" t="s">
        <v>79</v>
      </c>
      <c r="DQ73" s="25">
        <v>744</v>
      </c>
      <c r="DR73" s="25">
        <v>422.61</v>
      </c>
      <c r="DS73" s="25"/>
      <c r="DT73" s="25">
        <v>23.7</v>
      </c>
      <c r="DU73" s="12">
        <f t="shared" si="339"/>
        <v>3.1854838709677415</v>
      </c>
      <c r="DV73" s="25">
        <v>96.93</v>
      </c>
      <c r="DW73" s="12">
        <f t="shared" si="340"/>
        <v>13.028225806451612</v>
      </c>
      <c r="DX73" s="12"/>
      <c r="DY73" s="12"/>
      <c r="DZ73" s="25">
        <v>0</v>
      </c>
      <c r="EA73" s="12">
        <f t="shared" si="824"/>
        <v>100</v>
      </c>
      <c r="EB73" s="12">
        <f t="shared" si="387"/>
        <v>100</v>
      </c>
      <c r="EC73" s="27">
        <f t="shared" si="388"/>
        <v>5.3102103918800836</v>
      </c>
      <c r="ED73" s="12">
        <f t="shared" si="825"/>
        <v>58.871327956989241</v>
      </c>
      <c r="EE73" s="25"/>
      <c r="EF73" s="84">
        <v>10950.066999999999</v>
      </c>
      <c r="EG73" s="25">
        <v>25</v>
      </c>
      <c r="EI73" s="25"/>
      <c r="EJ73" s="25" t="s">
        <v>79</v>
      </c>
      <c r="EK73" s="25">
        <v>666.37</v>
      </c>
      <c r="EL73" s="25">
        <v>416.52</v>
      </c>
      <c r="EM73" s="25"/>
      <c r="EN73" s="25">
        <v>5.63</v>
      </c>
      <c r="EO73" s="12">
        <f t="shared" si="343"/>
        <v>0.83779761904761907</v>
      </c>
      <c r="EP73" s="25">
        <v>0</v>
      </c>
      <c r="EQ73" s="12">
        <f t="shared" si="344"/>
        <v>0</v>
      </c>
      <c r="ER73" s="12"/>
      <c r="ES73" s="12"/>
      <c r="ET73" s="25">
        <v>0</v>
      </c>
      <c r="EU73" s="12">
        <f t="shared" si="826"/>
        <v>89.56586021505376</v>
      </c>
      <c r="EV73" s="12">
        <f t="shared" si="389"/>
        <v>99.16220238095238</v>
      </c>
      <c r="EW73" s="27">
        <f t="shared" si="390"/>
        <v>1.3336491768328793</v>
      </c>
      <c r="EX73" s="12">
        <f t="shared" si="827"/>
        <v>62.667499999999997</v>
      </c>
      <c r="EY73" s="25"/>
      <c r="EZ73" s="93">
        <v>10528.14</v>
      </c>
      <c r="FA73" s="25">
        <v>25</v>
      </c>
      <c r="FC73" s="25"/>
      <c r="FD73" s="25" t="s">
        <v>79</v>
      </c>
      <c r="FE73" s="25">
        <v>698.03</v>
      </c>
      <c r="FF73" s="25">
        <v>605.54999999999995</v>
      </c>
      <c r="FG73" s="25"/>
      <c r="FH73" s="25">
        <v>45.97</v>
      </c>
      <c r="FI73" s="12">
        <f t="shared" si="359"/>
        <v>6.178763440860215</v>
      </c>
      <c r="FJ73" s="25">
        <v>0</v>
      </c>
      <c r="FK73" s="12">
        <f t="shared" si="360"/>
        <v>0</v>
      </c>
      <c r="FL73" s="12"/>
      <c r="FM73" s="12"/>
      <c r="FN73" s="25">
        <v>0</v>
      </c>
      <c r="FO73" s="12">
        <f t="shared" si="828"/>
        <v>93.821236559139791</v>
      </c>
      <c r="FP73" s="12">
        <f t="shared" si="392"/>
        <v>93.821236559139791</v>
      </c>
      <c r="FQ73" s="27">
        <f t="shared" si="393"/>
        <v>7.0558079567779961</v>
      </c>
      <c r="FR73" s="12">
        <f t="shared" si="829"/>
        <v>76.784392473118274</v>
      </c>
      <c r="FS73" s="25"/>
      <c r="FT73" s="93">
        <v>14281.897000000001</v>
      </c>
      <c r="FU73" s="25">
        <v>25</v>
      </c>
      <c r="FW73" s="25"/>
      <c r="FX73" s="25" t="s">
        <v>79</v>
      </c>
      <c r="FY73" s="25">
        <v>720</v>
      </c>
      <c r="FZ73" s="25">
        <v>631.45000000000005</v>
      </c>
      <c r="GA73" s="25"/>
      <c r="GB73" s="25">
        <v>0</v>
      </c>
      <c r="GC73" s="12">
        <f t="shared" si="848"/>
        <v>0</v>
      </c>
      <c r="GD73" s="25">
        <v>0</v>
      </c>
      <c r="GE73" s="12">
        <f t="shared" si="848"/>
        <v>0</v>
      </c>
      <c r="GF73" s="12"/>
      <c r="GG73" s="12"/>
      <c r="GH73" s="25">
        <v>0</v>
      </c>
      <c r="GI73" s="12">
        <f t="shared" si="830"/>
        <v>96.774193548387103</v>
      </c>
      <c r="GJ73" s="12">
        <f t="shared" si="849"/>
        <v>100</v>
      </c>
      <c r="GK73" s="27">
        <f t="shared" si="850"/>
        <v>0</v>
      </c>
      <c r="GL73" s="12">
        <f t="shared" si="832"/>
        <v>83.040944444444449</v>
      </c>
      <c r="GM73" s="25"/>
      <c r="GN73" s="84">
        <v>14947.37</v>
      </c>
      <c r="GO73" s="25">
        <v>25</v>
      </c>
      <c r="GQ73" s="25"/>
      <c r="GR73" s="25" t="s">
        <v>79</v>
      </c>
      <c r="GS73" s="25">
        <v>707.25</v>
      </c>
      <c r="GT73" s="25">
        <v>533.85</v>
      </c>
      <c r="GU73" s="25"/>
      <c r="GV73" s="25">
        <v>36.75</v>
      </c>
      <c r="GW73" s="12">
        <f t="shared" si="448"/>
        <v>4.939516129032258</v>
      </c>
      <c r="GX73" s="25">
        <v>0</v>
      </c>
      <c r="GY73" s="25">
        <f t="shared" si="449"/>
        <v>0</v>
      </c>
      <c r="GZ73" s="25"/>
      <c r="HA73" s="25"/>
      <c r="HB73" s="25">
        <v>0</v>
      </c>
      <c r="HC73" s="12">
        <f t="shared" si="833"/>
        <v>95.060483870967744</v>
      </c>
      <c r="HD73" s="12">
        <f t="shared" si="834"/>
        <v>95.060483870967744</v>
      </c>
      <c r="HE73" s="12">
        <f t="shared" si="318"/>
        <v>6.4405888538380651</v>
      </c>
      <c r="HF73" s="12">
        <f t="shared" si="835"/>
        <v>70.462741935483876</v>
      </c>
      <c r="HG73" s="25"/>
      <c r="HH73" s="84">
        <v>13106.07</v>
      </c>
      <c r="HI73" s="25">
        <v>25</v>
      </c>
      <c r="HK73" s="25"/>
      <c r="HL73" s="25" t="s">
        <v>79</v>
      </c>
      <c r="HM73" s="115">
        <v>118.94</v>
      </c>
      <c r="HN73" s="115">
        <v>569.53</v>
      </c>
      <c r="HO73" s="25">
        <v>0</v>
      </c>
      <c r="HP73" s="115">
        <v>31.53</v>
      </c>
      <c r="HQ73" s="12">
        <f t="shared" si="836"/>
        <v>4.3791666666666664</v>
      </c>
      <c r="HR73" s="25">
        <v>0</v>
      </c>
      <c r="HS73" s="25">
        <f t="shared" si="837"/>
        <v>0</v>
      </c>
      <c r="HT73" s="25">
        <v>0</v>
      </c>
      <c r="HU73" s="25">
        <f t="shared" si="837"/>
        <v>0</v>
      </c>
      <c r="HV73" s="25">
        <v>0</v>
      </c>
      <c r="HW73" s="12">
        <f t="shared" si="852"/>
        <v>16.519444444444446</v>
      </c>
      <c r="HX73" s="12">
        <f t="shared" si="839"/>
        <v>16.519444444444446</v>
      </c>
      <c r="HY73" s="27">
        <f t="shared" si="840"/>
        <v>5.2457325391807812</v>
      </c>
      <c r="HZ73" s="12">
        <f t="shared" si="853"/>
        <v>77.761072222222225</v>
      </c>
      <c r="IA73" s="25"/>
      <c r="IB73" s="116">
        <v>13996.993</v>
      </c>
      <c r="IC73" s="25">
        <v>25</v>
      </c>
    </row>
    <row r="74" spans="1:237" ht="13.8" x14ac:dyDescent="0.3">
      <c r="A74" s="120" t="s">
        <v>80</v>
      </c>
      <c r="B74" s="128" t="s">
        <v>69</v>
      </c>
      <c r="C74" s="121">
        <v>744</v>
      </c>
      <c r="D74" s="121">
        <v>696</v>
      </c>
      <c r="E74" s="121">
        <v>48</v>
      </c>
      <c r="F74" s="121">
        <v>0</v>
      </c>
      <c r="G74" s="121">
        <f t="shared" si="788"/>
        <v>0</v>
      </c>
      <c r="H74" s="121">
        <v>0</v>
      </c>
      <c r="I74" s="121">
        <f t="shared" si="789"/>
        <v>0</v>
      </c>
      <c r="J74" s="121">
        <v>0</v>
      </c>
      <c r="K74" s="122">
        <f>(J74/$B$4)*100</f>
        <v>0</v>
      </c>
      <c r="L74" s="121">
        <v>0</v>
      </c>
      <c r="M74" s="122">
        <f>(C74/$B$4)*100</f>
        <v>100</v>
      </c>
      <c r="N74" s="121">
        <f t="shared" si="790"/>
        <v>100</v>
      </c>
      <c r="O74" s="121">
        <f t="shared" si="799"/>
        <v>0</v>
      </c>
      <c r="P74" s="122">
        <f>(Q74/($B$4*R74))*100</f>
        <v>90.830026881720428</v>
      </c>
      <c r="Q74" s="123">
        <v>16894.384999999998</v>
      </c>
      <c r="R74" s="121">
        <v>25</v>
      </c>
      <c r="S74" s="121"/>
      <c r="T74" s="120" t="s">
        <v>80</v>
      </c>
      <c r="U74" s="128" t="s">
        <v>69</v>
      </c>
      <c r="V74" s="121">
        <v>744</v>
      </c>
      <c r="W74" s="121">
        <v>676</v>
      </c>
      <c r="X74" s="121">
        <v>68</v>
      </c>
      <c r="Y74" s="121">
        <v>0</v>
      </c>
      <c r="Z74" s="121">
        <f t="shared" si="801"/>
        <v>0</v>
      </c>
      <c r="AA74" s="121">
        <v>0</v>
      </c>
      <c r="AB74" s="121">
        <f t="shared" si="801"/>
        <v>0</v>
      </c>
      <c r="AC74" s="121">
        <v>0</v>
      </c>
      <c r="AD74" s="121">
        <f t="shared" si="801"/>
        <v>0</v>
      </c>
      <c r="AE74" s="121">
        <v>0</v>
      </c>
      <c r="AF74" s="122">
        <f t="shared" si="802"/>
        <v>100</v>
      </c>
      <c r="AG74" s="121">
        <f t="shared" si="803"/>
        <v>100</v>
      </c>
      <c r="AH74" s="121">
        <f t="shared" si="804"/>
        <v>0</v>
      </c>
      <c r="AI74" s="122">
        <f t="shared" si="805"/>
        <v>87.378311827956992</v>
      </c>
      <c r="AJ74" s="123">
        <v>16252.366</v>
      </c>
      <c r="AK74" s="121">
        <v>25</v>
      </c>
      <c r="AL74" s="121"/>
      <c r="AM74" s="120" t="s">
        <v>80</v>
      </c>
      <c r="AN74" s="128" t="s">
        <v>69</v>
      </c>
      <c r="AO74" s="121">
        <v>720</v>
      </c>
      <c r="AP74" s="121">
        <v>652</v>
      </c>
      <c r="AQ74" s="124">
        <f>720-AP74</f>
        <v>68</v>
      </c>
      <c r="AR74" s="121">
        <v>0</v>
      </c>
      <c r="AS74" s="121">
        <f t="shared" si="807"/>
        <v>0</v>
      </c>
      <c r="AT74" s="121">
        <v>0</v>
      </c>
      <c r="AU74" s="121">
        <f t="shared" si="808"/>
        <v>0</v>
      </c>
      <c r="AV74" s="121">
        <v>0</v>
      </c>
      <c r="AW74" s="121">
        <f t="shared" si="809"/>
        <v>0</v>
      </c>
      <c r="AX74" s="121">
        <v>0</v>
      </c>
      <c r="AY74" s="122">
        <f t="shared" si="810"/>
        <v>100</v>
      </c>
      <c r="AZ74" s="121">
        <f t="shared" si="811"/>
        <v>100</v>
      </c>
      <c r="BA74" s="121">
        <f t="shared" si="812"/>
        <v>0</v>
      </c>
      <c r="BB74" s="122">
        <f t="shared" si="855"/>
        <v>87.878749999999997</v>
      </c>
      <c r="BC74" s="121"/>
      <c r="BD74" s="127">
        <v>15818.174999999999</v>
      </c>
      <c r="BE74" s="121">
        <v>25</v>
      </c>
      <c r="BF74" s="121"/>
      <c r="BG74" s="120" t="s">
        <v>80</v>
      </c>
      <c r="BH74" s="128" t="s">
        <v>69</v>
      </c>
      <c r="BI74" s="121">
        <v>744</v>
      </c>
      <c r="BJ74" s="121">
        <v>639</v>
      </c>
      <c r="BK74" s="124">
        <f>744-BJ74</f>
        <v>105</v>
      </c>
      <c r="BL74" s="121">
        <v>0</v>
      </c>
      <c r="BM74" s="122">
        <f t="shared" si="791"/>
        <v>0</v>
      </c>
      <c r="BN74" s="121">
        <v>0</v>
      </c>
      <c r="BO74" s="122">
        <f t="shared" si="791"/>
        <v>0</v>
      </c>
      <c r="BP74" s="122">
        <v>0</v>
      </c>
      <c r="BQ74" s="122">
        <f>(BP74/$BH$4)*100</f>
        <v>0</v>
      </c>
      <c r="BR74" s="121">
        <v>0</v>
      </c>
      <c r="BS74" s="122">
        <f t="shared" si="816"/>
        <v>100</v>
      </c>
      <c r="BT74" s="122">
        <f t="shared" si="700"/>
        <v>100</v>
      </c>
      <c r="BU74" s="125">
        <f t="shared" si="701"/>
        <v>0</v>
      </c>
      <c r="BV74" s="122">
        <f>(BX74/($BH$4*BY74))*100</f>
        <v>83.2957258064516</v>
      </c>
      <c r="BW74" s="121"/>
      <c r="BX74" s="126">
        <v>15493.004999999999</v>
      </c>
      <c r="BY74" s="121">
        <v>25</v>
      </c>
      <c r="BZ74" s="121"/>
      <c r="CA74" s="120" t="s">
        <v>80</v>
      </c>
      <c r="CB74" s="128" t="s">
        <v>69</v>
      </c>
      <c r="CC74" s="121">
        <v>720</v>
      </c>
      <c r="CD74" s="121">
        <v>651.04</v>
      </c>
      <c r="CE74" s="122">
        <v>0</v>
      </c>
      <c r="CF74" s="121">
        <v>0</v>
      </c>
      <c r="CG74" s="122">
        <f t="shared" si="843"/>
        <v>0</v>
      </c>
      <c r="CH74" s="121">
        <v>0</v>
      </c>
      <c r="CI74" s="122">
        <f t="shared" si="847"/>
        <v>0</v>
      </c>
      <c r="CJ74" s="122">
        <v>0</v>
      </c>
      <c r="CK74" s="122">
        <f t="shared" si="818"/>
        <v>0</v>
      </c>
      <c r="CL74" s="121">
        <v>0</v>
      </c>
      <c r="CM74" s="122">
        <f t="shared" si="819"/>
        <v>100</v>
      </c>
      <c r="CN74" s="122">
        <f t="shared" si="794"/>
        <v>100</v>
      </c>
      <c r="CO74" s="125">
        <f t="shared" si="844"/>
        <v>0</v>
      </c>
      <c r="CP74" s="122">
        <f t="shared" si="821"/>
        <v>86.567594444444438</v>
      </c>
      <c r="CQ74" s="121"/>
      <c r="CR74" s="126">
        <v>15582.166999999999</v>
      </c>
      <c r="CS74" s="121">
        <v>25</v>
      </c>
      <c r="CT74" s="121"/>
      <c r="CU74" s="120" t="s">
        <v>80</v>
      </c>
      <c r="CV74" s="128" t="s">
        <v>69</v>
      </c>
      <c r="CW74" s="121">
        <v>744</v>
      </c>
      <c r="CX74" s="121">
        <v>590.41</v>
      </c>
      <c r="CY74" s="121"/>
      <c r="CZ74" s="121">
        <v>0</v>
      </c>
      <c r="DA74" s="122">
        <f t="shared" si="335"/>
        <v>0</v>
      </c>
      <c r="DB74" s="121">
        <v>0</v>
      </c>
      <c r="DC74" s="122">
        <f t="shared" si="336"/>
        <v>0</v>
      </c>
      <c r="DD74" s="122"/>
      <c r="DE74" s="122"/>
      <c r="DF74" s="121">
        <v>0</v>
      </c>
      <c r="DG74" s="122">
        <f t="shared" si="822"/>
        <v>100</v>
      </c>
      <c r="DH74" s="122">
        <f t="shared" si="384"/>
        <v>100</v>
      </c>
      <c r="DI74" s="125">
        <f t="shared" si="385"/>
        <v>0</v>
      </c>
      <c r="DJ74" s="122">
        <f>(DL74/($CV$4*DM74))*100</f>
        <v>79.672655913978502</v>
      </c>
      <c r="DK74" s="121"/>
      <c r="DL74" s="126">
        <v>14819.114</v>
      </c>
      <c r="DM74" s="121">
        <v>25</v>
      </c>
      <c r="DO74" s="70" t="s">
        <v>80</v>
      </c>
      <c r="DP74" s="73" t="s">
        <v>69</v>
      </c>
      <c r="DQ74" s="25">
        <v>744</v>
      </c>
      <c r="DR74" s="25">
        <v>593.70000000000005</v>
      </c>
      <c r="DS74" s="25"/>
      <c r="DT74" s="25">
        <v>16.98</v>
      </c>
      <c r="DU74" s="12">
        <f t="shared" si="339"/>
        <v>2.282258064516129</v>
      </c>
      <c r="DV74" s="25">
        <v>0</v>
      </c>
      <c r="DW74" s="12">
        <f t="shared" si="340"/>
        <v>0</v>
      </c>
      <c r="DX74" s="12"/>
      <c r="DY74" s="12"/>
      <c r="DZ74" s="25">
        <v>0</v>
      </c>
      <c r="EA74" s="12">
        <f t="shared" si="824"/>
        <v>100</v>
      </c>
      <c r="EB74" s="12">
        <f t="shared" si="387"/>
        <v>100</v>
      </c>
      <c r="EC74" s="27">
        <f t="shared" si="388"/>
        <v>2.7805069758302219</v>
      </c>
      <c r="ED74" s="12">
        <f>(EF74/($DP$4*EG74))*100</f>
        <v>77.5511129032258</v>
      </c>
      <c r="EE74" s="25"/>
      <c r="EF74" s="84">
        <v>14424.507</v>
      </c>
      <c r="EG74" s="25">
        <v>25</v>
      </c>
      <c r="EI74" s="70" t="s">
        <v>80</v>
      </c>
      <c r="EJ74" s="73" t="s">
        <v>69</v>
      </c>
      <c r="EK74" s="25">
        <v>672</v>
      </c>
      <c r="EL74" s="25">
        <v>301.27999999999997</v>
      </c>
      <c r="EM74" s="25"/>
      <c r="EN74" s="25">
        <v>0</v>
      </c>
      <c r="EO74" s="12">
        <f t="shared" si="343"/>
        <v>0</v>
      </c>
      <c r="EP74" s="25">
        <v>0</v>
      </c>
      <c r="EQ74" s="12">
        <f t="shared" si="344"/>
        <v>0</v>
      </c>
      <c r="ER74" s="12"/>
      <c r="ES74" s="12"/>
      <c r="ET74" s="25">
        <v>0</v>
      </c>
      <c r="EU74" s="12">
        <f t="shared" si="826"/>
        <v>90.322580645161281</v>
      </c>
      <c r="EV74" s="12">
        <f t="shared" si="389"/>
        <v>100</v>
      </c>
      <c r="EW74" s="27">
        <f t="shared" si="390"/>
        <v>0</v>
      </c>
      <c r="EX74" s="12">
        <f>(EZ74/($EJ$4*FA74))*100</f>
        <v>42.074595238095242</v>
      </c>
      <c r="EY74" s="25"/>
      <c r="EZ74" s="93">
        <v>7068.5320000000002</v>
      </c>
      <c r="FA74" s="25">
        <v>25</v>
      </c>
      <c r="FC74" s="70" t="s">
        <v>80</v>
      </c>
      <c r="FD74" s="73" t="s">
        <v>69</v>
      </c>
      <c r="FE74" s="25">
        <v>744</v>
      </c>
      <c r="FF74" s="25">
        <v>623.23</v>
      </c>
      <c r="FG74" s="25"/>
      <c r="FH74" s="25">
        <v>0</v>
      </c>
      <c r="FI74" s="12">
        <f t="shared" si="359"/>
        <v>0</v>
      </c>
      <c r="FJ74" s="25">
        <v>0</v>
      </c>
      <c r="FK74" s="12">
        <f t="shared" si="360"/>
        <v>0</v>
      </c>
      <c r="FL74" s="12"/>
      <c r="FM74" s="12"/>
      <c r="FN74" s="25">
        <v>0</v>
      </c>
      <c r="FO74" s="12">
        <f t="shared" si="828"/>
        <v>100</v>
      </c>
      <c r="FP74" s="12">
        <f t="shared" si="392"/>
        <v>100</v>
      </c>
      <c r="FQ74" s="27">
        <f t="shared" si="393"/>
        <v>0</v>
      </c>
      <c r="FR74" s="12">
        <f>(FT74/($FD$4*FU74))*100</f>
        <v>82.644268817204306</v>
      </c>
      <c r="FS74" s="25"/>
      <c r="FT74" s="93">
        <v>15371.834000000001</v>
      </c>
      <c r="FU74" s="25">
        <v>25</v>
      </c>
      <c r="FW74" s="70" t="s">
        <v>80</v>
      </c>
      <c r="FX74" s="73" t="s">
        <v>69</v>
      </c>
      <c r="FY74" s="25">
        <v>718.32</v>
      </c>
      <c r="FZ74" s="25">
        <v>619.16999999999996</v>
      </c>
      <c r="GA74" s="25"/>
      <c r="GB74" s="25">
        <v>1.68</v>
      </c>
      <c r="GC74" s="12">
        <f t="shared" si="848"/>
        <v>0.23333333333333331</v>
      </c>
      <c r="GD74" s="25">
        <v>0</v>
      </c>
      <c r="GE74" s="12">
        <f t="shared" si="848"/>
        <v>0</v>
      </c>
      <c r="GF74" s="12"/>
      <c r="GG74" s="12"/>
      <c r="GH74" s="25">
        <v>0</v>
      </c>
      <c r="GI74" s="12">
        <f t="shared" si="830"/>
        <v>96.548387096774206</v>
      </c>
      <c r="GJ74" s="12">
        <f t="shared" si="849"/>
        <v>99.766666666666666</v>
      </c>
      <c r="GK74" s="27">
        <f>IF((AND(FZ74=0,GB74=0)),0,(GB74+GH74)/(FZ74+GB74)*100)</f>
        <v>0.27059676250302006</v>
      </c>
      <c r="GL74" s="12">
        <f t="shared" si="832"/>
        <v>84.672833333333344</v>
      </c>
      <c r="GM74" s="25"/>
      <c r="GN74" s="84">
        <v>15241.11</v>
      </c>
      <c r="GO74" s="25">
        <v>25</v>
      </c>
      <c r="GQ74" s="70" t="s">
        <v>80</v>
      </c>
      <c r="GR74" s="73" t="s">
        <v>69</v>
      </c>
      <c r="GS74" s="25">
        <v>744</v>
      </c>
      <c r="GT74" s="25">
        <v>575.21</v>
      </c>
      <c r="GU74" s="25"/>
      <c r="GV74" s="25">
        <v>0</v>
      </c>
      <c r="GW74" s="25">
        <f t="shared" si="448"/>
        <v>0</v>
      </c>
      <c r="GX74" s="25">
        <v>0</v>
      </c>
      <c r="GY74" s="25">
        <f t="shared" si="449"/>
        <v>0</v>
      </c>
      <c r="GZ74" s="25"/>
      <c r="HA74" s="25"/>
      <c r="HB74" s="25">
        <v>0</v>
      </c>
      <c r="HC74" s="12">
        <f t="shared" si="833"/>
        <v>100</v>
      </c>
      <c r="HD74" s="12">
        <f t="shared" si="834"/>
        <v>100</v>
      </c>
      <c r="HE74" s="25">
        <f t="shared" si="318"/>
        <v>0</v>
      </c>
      <c r="HF74" s="12">
        <f>(HH74/($GR$4*HI74))*100</f>
        <v>76.058333333333337</v>
      </c>
      <c r="HG74" s="25"/>
      <c r="HH74" s="84">
        <v>14146.85</v>
      </c>
      <c r="HI74" s="25">
        <v>25</v>
      </c>
      <c r="HK74" s="70" t="s">
        <v>80</v>
      </c>
      <c r="HL74" s="73" t="s">
        <v>69</v>
      </c>
      <c r="HM74" s="115">
        <v>194.81</v>
      </c>
      <c r="HN74" s="115">
        <v>525.19000000000005</v>
      </c>
      <c r="HO74" s="25">
        <v>0</v>
      </c>
      <c r="HP74" s="115">
        <v>0</v>
      </c>
      <c r="HQ74" s="25">
        <f t="shared" si="836"/>
        <v>0</v>
      </c>
      <c r="HR74" s="25">
        <v>0</v>
      </c>
      <c r="HS74" s="25">
        <f t="shared" si="837"/>
        <v>0</v>
      </c>
      <c r="HT74" s="25">
        <v>0</v>
      </c>
      <c r="HU74" s="25">
        <f t="shared" si="837"/>
        <v>0</v>
      </c>
      <c r="HV74" s="25">
        <v>0</v>
      </c>
      <c r="HW74" s="12">
        <f>(HM74/$HL$4)*100</f>
        <v>27.056944444444447</v>
      </c>
      <c r="HX74" s="12">
        <f>((HM74-HV74)/$HL$4)*100</f>
        <v>27.056944444444447</v>
      </c>
      <c r="HY74" s="27">
        <f t="shared" si="840"/>
        <v>0</v>
      </c>
      <c r="HZ74" s="12">
        <f>(IB74/($HL$4*IC74))*100</f>
        <v>72.658705555555542</v>
      </c>
      <c r="IA74" s="25"/>
      <c r="IB74" s="116">
        <v>13078.566999999999</v>
      </c>
      <c r="IC74" s="25">
        <v>25</v>
      </c>
    </row>
    <row r="75" spans="1:237" ht="13.8" x14ac:dyDescent="0.3">
      <c r="A75" s="121"/>
      <c r="B75" s="128" t="s">
        <v>71</v>
      </c>
      <c r="C75" s="121">
        <v>744</v>
      </c>
      <c r="D75" s="121">
        <v>681</v>
      </c>
      <c r="E75" s="121">
        <v>63</v>
      </c>
      <c r="F75" s="121">
        <v>0</v>
      </c>
      <c r="G75" s="121">
        <f t="shared" si="788"/>
        <v>0</v>
      </c>
      <c r="H75" s="121">
        <v>0</v>
      </c>
      <c r="I75" s="121">
        <f t="shared" si="789"/>
        <v>0</v>
      </c>
      <c r="J75" s="121">
        <v>0</v>
      </c>
      <c r="K75" s="122">
        <f t="shared" si="797"/>
        <v>0</v>
      </c>
      <c r="L75" s="121">
        <v>0</v>
      </c>
      <c r="M75" s="122">
        <f t="shared" ref="M75:M77" si="856">(C75/$B$4)*100</f>
        <v>100</v>
      </c>
      <c r="N75" s="121">
        <f t="shared" si="790"/>
        <v>100</v>
      </c>
      <c r="O75" s="121">
        <f t="shared" si="799"/>
        <v>0</v>
      </c>
      <c r="P75" s="122">
        <f t="shared" si="800"/>
        <v>85.966188172043019</v>
      </c>
      <c r="Q75" s="123">
        <v>15989.710999999999</v>
      </c>
      <c r="R75" s="121">
        <v>25</v>
      </c>
      <c r="S75" s="121"/>
      <c r="T75" s="121"/>
      <c r="U75" s="128" t="s">
        <v>71</v>
      </c>
      <c r="V75" s="121">
        <v>744</v>
      </c>
      <c r="W75" s="121">
        <v>681</v>
      </c>
      <c r="X75" s="121">
        <v>63</v>
      </c>
      <c r="Y75" s="121">
        <v>0</v>
      </c>
      <c r="Z75" s="121">
        <f t="shared" si="801"/>
        <v>0</v>
      </c>
      <c r="AA75" s="121">
        <v>0</v>
      </c>
      <c r="AB75" s="121">
        <f t="shared" si="801"/>
        <v>0</v>
      </c>
      <c r="AC75" s="121">
        <v>0</v>
      </c>
      <c r="AD75" s="121">
        <f t="shared" si="801"/>
        <v>0</v>
      </c>
      <c r="AE75" s="121">
        <v>0</v>
      </c>
      <c r="AF75" s="122">
        <f t="shared" si="802"/>
        <v>100</v>
      </c>
      <c r="AG75" s="121">
        <f t="shared" si="803"/>
        <v>100</v>
      </c>
      <c r="AH75" s="121">
        <f t="shared" si="804"/>
        <v>0</v>
      </c>
      <c r="AI75" s="122">
        <f t="shared" si="805"/>
        <v>88.469198924731188</v>
      </c>
      <c r="AJ75" s="123">
        <v>16455.271000000001</v>
      </c>
      <c r="AK75" s="121">
        <v>25</v>
      </c>
      <c r="AL75" s="121"/>
      <c r="AM75" s="121"/>
      <c r="AN75" s="128" t="s">
        <v>71</v>
      </c>
      <c r="AO75" s="121">
        <v>720</v>
      </c>
      <c r="AP75" s="121">
        <v>650</v>
      </c>
      <c r="AQ75" s="124">
        <f>720-AP75</f>
        <v>70</v>
      </c>
      <c r="AR75" s="121">
        <v>0</v>
      </c>
      <c r="AS75" s="121">
        <f t="shared" si="807"/>
        <v>0</v>
      </c>
      <c r="AT75" s="121">
        <v>0</v>
      </c>
      <c r="AU75" s="121">
        <f t="shared" si="808"/>
        <v>0</v>
      </c>
      <c r="AV75" s="121">
        <v>0</v>
      </c>
      <c r="AW75" s="121">
        <f t="shared" si="809"/>
        <v>0</v>
      </c>
      <c r="AX75" s="121">
        <v>0</v>
      </c>
      <c r="AY75" s="122">
        <f t="shared" si="810"/>
        <v>100</v>
      </c>
      <c r="AZ75" s="121">
        <f t="shared" si="811"/>
        <v>100</v>
      </c>
      <c r="BA75" s="121">
        <f t="shared" si="812"/>
        <v>0</v>
      </c>
      <c r="BB75" s="122">
        <f t="shared" si="855"/>
        <v>85.858072222222219</v>
      </c>
      <c r="BC75" s="121"/>
      <c r="BD75" s="127">
        <v>15454.453</v>
      </c>
      <c r="BE75" s="121">
        <v>25</v>
      </c>
      <c r="BF75" s="121"/>
      <c r="BG75" s="121"/>
      <c r="BH75" s="128" t="s">
        <v>71</v>
      </c>
      <c r="BI75" s="121">
        <v>744</v>
      </c>
      <c r="BJ75" s="121">
        <v>625</v>
      </c>
      <c r="BK75" s="124">
        <f>744-BJ75</f>
        <v>119</v>
      </c>
      <c r="BL75" s="121">
        <v>0</v>
      </c>
      <c r="BM75" s="122">
        <f t="shared" si="791"/>
        <v>0</v>
      </c>
      <c r="BN75" s="121">
        <v>0</v>
      </c>
      <c r="BO75" s="122">
        <f t="shared" si="791"/>
        <v>0</v>
      </c>
      <c r="BP75" s="122">
        <v>0</v>
      </c>
      <c r="BQ75" s="122">
        <f t="shared" si="815"/>
        <v>0</v>
      </c>
      <c r="BR75" s="121">
        <v>0</v>
      </c>
      <c r="BS75" s="122">
        <f t="shared" si="816"/>
        <v>100</v>
      </c>
      <c r="BT75" s="122">
        <f t="shared" si="700"/>
        <v>100</v>
      </c>
      <c r="BU75" s="125">
        <f t="shared" si="701"/>
        <v>0</v>
      </c>
      <c r="BV75" s="122">
        <f t="shared" si="817"/>
        <v>81.182430107526883</v>
      </c>
      <c r="BW75" s="121"/>
      <c r="BX75" s="126">
        <v>15099.932000000001</v>
      </c>
      <c r="BY75" s="121">
        <v>25</v>
      </c>
      <c r="BZ75" s="121"/>
      <c r="CA75" s="121"/>
      <c r="CB75" s="128" t="s">
        <v>71</v>
      </c>
      <c r="CC75" s="121">
        <v>720</v>
      </c>
      <c r="CD75" s="121">
        <v>626.9</v>
      </c>
      <c r="CE75" s="122">
        <v>0</v>
      </c>
      <c r="CF75" s="121">
        <v>2.87</v>
      </c>
      <c r="CG75" s="122">
        <f t="shared" si="843"/>
        <v>0.39861111111111114</v>
      </c>
      <c r="CH75" s="121">
        <v>0</v>
      </c>
      <c r="CI75" s="122">
        <f t="shared" si="847"/>
        <v>0</v>
      </c>
      <c r="CJ75" s="122">
        <v>0</v>
      </c>
      <c r="CK75" s="122">
        <f t="shared" si="818"/>
        <v>0</v>
      </c>
      <c r="CL75" s="121">
        <v>0</v>
      </c>
      <c r="CM75" s="122">
        <f t="shared" si="819"/>
        <v>100</v>
      </c>
      <c r="CN75" s="122">
        <f t="shared" si="794"/>
        <v>100</v>
      </c>
      <c r="CO75" s="125">
        <f t="shared" si="844"/>
        <v>0.45572193022849611</v>
      </c>
      <c r="CP75" s="122">
        <f>(CR75/($CB$4*CS75))*100</f>
        <v>85.411127777777779</v>
      </c>
      <c r="CQ75" s="121"/>
      <c r="CR75" s="126">
        <v>15374.003000000001</v>
      </c>
      <c r="CS75" s="121">
        <v>25</v>
      </c>
      <c r="CT75" s="121"/>
      <c r="CU75" s="121"/>
      <c r="CV75" s="128" t="s">
        <v>71</v>
      </c>
      <c r="CW75" s="121">
        <v>744</v>
      </c>
      <c r="CX75" s="121">
        <v>612.71</v>
      </c>
      <c r="CY75" s="121"/>
      <c r="CZ75" s="121">
        <v>0</v>
      </c>
      <c r="DA75" s="122">
        <f t="shared" si="335"/>
        <v>0</v>
      </c>
      <c r="DB75" s="121">
        <v>0</v>
      </c>
      <c r="DC75" s="122">
        <f t="shared" si="336"/>
        <v>0</v>
      </c>
      <c r="DD75" s="122"/>
      <c r="DE75" s="122"/>
      <c r="DF75" s="121">
        <v>0</v>
      </c>
      <c r="DG75" s="122">
        <f t="shared" si="822"/>
        <v>100</v>
      </c>
      <c r="DH75" s="122">
        <f t="shared" si="384"/>
        <v>100</v>
      </c>
      <c r="DI75" s="125">
        <f t="shared" si="385"/>
        <v>0</v>
      </c>
      <c r="DJ75" s="122">
        <f t="shared" si="823"/>
        <v>80.229381720430112</v>
      </c>
      <c r="DK75" s="121"/>
      <c r="DL75" s="126">
        <v>14922.665000000001</v>
      </c>
      <c r="DM75" s="121">
        <v>25</v>
      </c>
      <c r="DO75" s="25"/>
      <c r="DP75" s="73" t="s">
        <v>71</v>
      </c>
      <c r="DQ75" s="25">
        <v>744</v>
      </c>
      <c r="DR75" s="25">
        <v>610.54999999999995</v>
      </c>
      <c r="DS75" s="25"/>
      <c r="DT75" s="25">
        <v>0</v>
      </c>
      <c r="DU75" s="12">
        <f t="shared" si="339"/>
        <v>0</v>
      </c>
      <c r="DV75" s="25">
        <v>0</v>
      </c>
      <c r="DW75" s="12">
        <f t="shared" si="340"/>
        <v>0</v>
      </c>
      <c r="DX75" s="12"/>
      <c r="DY75" s="12"/>
      <c r="DZ75" s="25">
        <v>0</v>
      </c>
      <c r="EA75" s="12">
        <f t="shared" si="824"/>
        <v>100</v>
      </c>
      <c r="EB75" s="12">
        <f t="shared" si="387"/>
        <v>100</v>
      </c>
      <c r="EC75" s="27">
        <f t="shared" si="388"/>
        <v>0</v>
      </c>
      <c r="ED75" s="12">
        <f t="shared" si="825"/>
        <v>81.296725806451619</v>
      </c>
      <c r="EE75" s="25"/>
      <c r="EF75" s="84">
        <v>15121.191000000001</v>
      </c>
      <c r="EG75" s="25">
        <v>25</v>
      </c>
      <c r="EI75" s="25"/>
      <c r="EJ75" s="73" t="s">
        <v>71</v>
      </c>
      <c r="EK75" s="25">
        <v>672</v>
      </c>
      <c r="EL75" s="25">
        <v>300.23</v>
      </c>
      <c r="EM75" s="25"/>
      <c r="EN75" s="25">
        <v>0</v>
      </c>
      <c r="EO75" s="12">
        <f t="shared" si="343"/>
        <v>0</v>
      </c>
      <c r="EP75" s="25">
        <v>0</v>
      </c>
      <c r="EQ75" s="12">
        <f t="shared" si="344"/>
        <v>0</v>
      </c>
      <c r="ER75" s="12"/>
      <c r="ES75" s="12"/>
      <c r="ET75" s="25">
        <v>0</v>
      </c>
      <c r="EU75" s="12">
        <f t="shared" si="826"/>
        <v>90.322580645161281</v>
      </c>
      <c r="EV75" s="12">
        <f t="shared" si="389"/>
        <v>100</v>
      </c>
      <c r="EW75" s="27">
        <f t="shared" si="390"/>
        <v>0</v>
      </c>
      <c r="EX75" s="12">
        <f t="shared" si="827"/>
        <v>44.908666666666669</v>
      </c>
      <c r="EY75" s="25"/>
      <c r="EZ75" s="93">
        <v>7544.6559999999999</v>
      </c>
      <c r="FA75" s="25">
        <v>25</v>
      </c>
      <c r="FC75" s="25"/>
      <c r="FD75" s="73" t="s">
        <v>71</v>
      </c>
      <c r="FE75" s="25">
        <v>744</v>
      </c>
      <c r="FF75" s="25">
        <v>624.85</v>
      </c>
      <c r="FG75" s="25"/>
      <c r="FH75" s="25">
        <v>0</v>
      </c>
      <c r="FI75" s="12">
        <f t="shared" si="359"/>
        <v>0</v>
      </c>
      <c r="FJ75" s="25">
        <v>0</v>
      </c>
      <c r="FK75" s="12">
        <f t="shared" si="360"/>
        <v>0</v>
      </c>
      <c r="FL75" s="12"/>
      <c r="FM75" s="12"/>
      <c r="FN75" s="25">
        <v>0</v>
      </c>
      <c r="FO75" s="12">
        <f t="shared" si="828"/>
        <v>100</v>
      </c>
      <c r="FP75" s="12">
        <f t="shared" si="392"/>
        <v>100</v>
      </c>
      <c r="FQ75" s="27">
        <f t="shared" si="393"/>
        <v>0</v>
      </c>
      <c r="FR75" s="12">
        <f t="shared" si="829"/>
        <v>84.973903225806453</v>
      </c>
      <c r="FS75" s="25"/>
      <c r="FT75" s="93">
        <v>15805.146000000001</v>
      </c>
      <c r="FU75" s="25">
        <v>25</v>
      </c>
      <c r="FW75" s="25"/>
      <c r="FX75" s="73" t="s">
        <v>71</v>
      </c>
      <c r="FY75" s="25">
        <v>511.25</v>
      </c>
      <c r="FZ75" s="25">
        <v>433.21</v>
      </c>
      <c r="GA75" s="25"/>
      <c r="GB75" s="25">
        <v>208.75</v>
      </c>
      <c r="GC75" s="12">
        <f t="shared" si="848"/>
        <v>28.993055555555557</v>
      </c>
      <c r="GD75" s="25">
        <v>0</v>
      </c>
      <c r="GE75" s="12">
        <f t="shared" si="848"/>
        <v>0</v>
      </c>
      <c r="GF75" s="12"/>
      <c r="GG75" s="12"/>
      <c r="GH75" s="25">
        <v>0</v>
      </c>
      <c r="GI75" s="12">
        <f t="shared" si="830"/>
        <v>68.716397849462368</v>
      </c>
      <c r="GJ75" s="12">
        <f t="shared" si="849"/>
        <v>71.006944444444443</v>
      </c>
      <c r="GK75" s="27">
        <f t="shared" ref="GK75:GK77" si="857">IF((AND(FZ75=0,GB75=0)),0,(GB75+GH75)/(FZ75+GB75)*100)</f>
        <v>32.5176023428251</v>
      </c>
      <c r="GL75" s="12">
        <f t="shared" si="832"/>
        <v>57.069333333333326</v>
      </c>
      <c r="GM75" s="25"/>
      <c r="GN75" s="84">
        <v>10272.48</v>
      </c>
      <c r="GO75" s="25">
        <v>25</v>
      </c>
      <c r="GQ75" s="25"/>
      <c r="GR75" s="73" t="s">
        <v>71</v>
      </c>
      <c r="GS75" s="25">
        <v>744</v>
      </c>
      <c r="GT75" s="25">
        <v>577.87</v>
      </c>
      <c r="GU75" s="25"/>
      <c r="GV75" s="25">
        <v>0</v>
      </c>
      <c r="GW75" s="25">
        <f t="shared" si="448"/>
        <v>0</v>
      </c>
      <c r="GX75" s="25">
        <v>0</v>
      </c>
      <c r="GY75" s="25">
        <f t="shared" si="449"/>
        <v>0</v>
      </c>
      <c r="GZ75" s="25"/>
      <c r="HA75" s="25"/>
      <c r="HB75" s="25">
        <v>0</v>
      </c>
      <c r="HC75" s="12">
        <f t="shared" si="833"/>
        <v>100</v>
      </c>
      <c r="HD75" s="12">
        <f t="shared" si="834"/>
        <v>100</v>
      </c>
      <c r="HE75" s="25">
        <f t="shared" si="318"/>
        <v>0</v>
      </c>
      <c r="HF75" s="12">
        <f t="shared" si="835"/>
        <v>74.389193548387084</v>
      </c>
      <c r="HG75" s="25"/>
      <c r="HH75" s="84">
        <v>13836.39</v>
      </c>
      <c r="HI75" s="25">
        <v>25</v>
      </c>
      <c r="HK75" s="25"/>
      <c r="HL75" s="73" t="s">
        <v>71</v>
      </c>
      <c r="HM75" s="115">
        <v>196.89</v>
      </c>
      <c r="HN75" s="115">
        <v>519</v>
      </c>
      <c r="HO75" s="25">
        <v>0</v>
      </c>
      <c r="HP75" s="115">
        <v>4.1100000000000003</v>
      </c>
      <c r="HQ75" s="12">
        <f t="shared" si="836"/>
        <v>0.5708333333333333</v>
      </c>
      <c r="HR75" s="25">
        <v>0</v>
      </c>
      <c r="HS75" s="25">
        <f t="shared" si="837"/>
        <v>0</v>
      </c>
      <c r="HT75" s="25">
        <v>0</v>
      </c>
      <c r="HU75" s="25">
        <f t="shared" si="837"/>
        <v>0</v>
      </c>
      <c r="HV75" s="25">
        <v>0</v>
      </c>
      <c r="HW75" s="12">
        <f t="shared" ref="HW75:HW77" si="858">(HM75/$HL$4)*100</f>
        <v>27.345833333333331</v>
      </c>
      <c r="HX75" s="12">
        <f t="shared" ref="HX75:HX77" si="859">((HM75-HV75)/$HL$4)*100</f>
        <v>27.345833333333331</v>
      </c>
      <c r="HY75" s="27">
        <f t="shared" si="840"/>
        <v>0.7856856110569479</v>
      </c>
      <c r="HZ75" s="12">
        <f t="shared" ref="HZ75:HZ77" si="860">(IB75/($HL$4*IC75))*100</f>
        <v>67.524411111111121</v>
      </c>
      <c r="IA75" s="25"/>
      <c r="IB75" s="116">
        <v>12154.394</v>
      </c>
      <c r="IC75" s="25">
        <v>25</v>
      </c>
    </row>
    <row r="76" spans="1:237" ht="13.8" x14ac:dyDescent="0.3">
      <c r="A76" s="121"/>
      <c r="B76" s="128" t="s">
        <v>72</v>
      </c>
      <c r="C76" s="121">
        <v>744</v>
      </c>
      <c r="D76" s="121">
        <v>684</v>
      </c>
      <c r="E76" s="121">
        <v>60</v>
      </c>
      <c r="F76" s="121">
        <v>0</v>
      </c>
      <c r="G76" s="121">
        <f t="shared" si="788"/>
        <v>0</v>
      </c>
      <c r="H76" s="121">
        <v>0</v>
      </c>
      <c r="I76" s="121">
        <f t="shared" si="789"/>
        <v>0</v>
      </c>
      <c r="J76" s="121">
        <v>0</v>
      </c>
      <c r="K76" s="122">
        <f t="shared" si="797"/>
        <v>0</v>
      </c>
      <c r="L76" s="121">
        <v>0</v>
      </c>
      <c r="M76" s="122">
        <f>(C76/$B$4)*100</f>
        <v>100</v>
      </c>
      <c r="N76" s="121">
        <f t="shared" si="790"/>
        <v>100</v>
      </c>
      <c r="O76" s="121">
        <f t="shared" si="799"/>
        <v>0</v>
      </c>
      <c r="P76" s="122">
        <f t="shared" si="800"/>
        <v>98.993770161290314</v>
      </c>
      <c r="Q76" s="123">
        <v>14730.272999999999</v>
      </c>
      <c r="R76" s="121">
        <v>20</v>
      </c>
      <c r="S76" s="121"/>
      <c r="T76" s="121"/>
      <c r="U76" s="128" t="s">
        <v>72</v>
      </c>
      <c r="V76" s="121">
        <v>744</v>
      </c>
      <c r="W76" s="121">
        <v>675</v>
      </c>
      <c r="X76" s="121">
        <v>69</v>
      </c>
      <c r="Y76" s="121">
        <v>0</v>
      </c>
      <c r="Z76" s="121">
        <f t="shared" si="801"/>
        <v>0</v>
      </c>
      <c r="AA76" s="121">
        <v>0</v>
      </c>
      <c r="AB76" s="121">
        <f t="shared" si="801"/>
        <v>0</v>
      </c>
      <c r="AC76" s="121">
        <v>0</v>
      </c>
      <c r="AD76" s="121">
        <f t="shared" si="801"/>
        <v>0</v>
      </c>
      <c r="AE76" s="121">
        <v>0</v>
      </c>
      <c r="AF76" s="122">
        <f t="shared" si="802"/>
        <v>100</v>
      </c>
      <c r="AG76" s="121">
        <f t="shared" si="803"/>
        <v>100</v>
      </c>
      <c r="AH76" s="121">
        <f t="shared" si="804"/>
        <v>0</v>
      </c>
      <c r="AI76" s="122">
        <f t="shared" si="805"/>
        <v>95.130974462365586</v>
      </c>
      <c r="AJ76" s="123">
        <v>14155.489</v>
      </c>
      <c r="AK76" s="121">
        <v>20</v>
      </c>
      <c r="AL76" s="121"/>
      <c r="AM76" s="121"/>
      <c r="AN76" s="128" t="s">
        <v>72</v>
      </c>
      <c r="AO76" s="121">
        <v>720</v>
      </c>
      <c r="AP76" s="121">
        <v>643</v>
      </c>
      <c r="AQ76" s="124">
        <f>720-AP76</f>
        <v>77</v>
      </c>
      <c r="AR76" s="121">
        <v>0</v>
      </c>
      <c r="AS76" s="121">
        <f t="shared" si="807"/>
        <v>0</v>
      </c>
      <c r="AT76" s="121">
        <v>0</v>
      </c>
      <c r="AU76" s="121">
        <f t="shared" si="808"/>
        <v>0</v>
      </c>
      <c r="AV76" s="121">
        <v>0</v>
      </c>
      <c r="AW76" s="121">
        <f t="shared" si="809"/>
        <v>0</v>
      </c>
      <c r="AX76" s="121">
        <v>0</v>
      </c>
      <c r="AY76" s="122">
        <f t="shared" si="810"/>
        <v>100</v>
      </c>
      <c r="AZ76" s="121">
        <f t="shared" si="811"/>
        <v>100</v>
      </c>
      <c r="BA76" s="121">
        <f t="shared" si="812"/>
        <v>0</v>
      </c>
      <c r="BB76" s="122">
        <f t="shared" si="855"/>
        <v>93.400312499999998</v>
      </c>
      <c r="BC76" s="121"/>
      <c r="BD76" s="127">
        <v>13449.645</v>
      </c>
      <c r="BE76" s="121">
        <v>20</v>
      </c>
      <c r="BF76" s="121"/>
      <c r="BG76" s="121"/>
      <c r="BH76" s="128" t="s">
        <v>72</v>
      </c>
      <c r="BI76" s="121">
        <v>744</v>
      </c>
      <c r="BJ76" s="121">
        <v>640</v>
      </c>
      <c r="BK76" s="124">
        <f>744-BJ76</f>
        <v>104</v>
      </c>
      <c r="BL76" s="121">
        <v>0</v>
      </c>
      <c r="BM76" s="122">
        <f t="shared" si="791"/>
        <v>0</v>
      </c>
      <c r="BN76" s="121">
        <v>0</v>
      </c>
      <c r="BO76" s="122">
        <f t="shared" si="791"/>
        <v>0</v>
      </c>
      <c r="BP76" s="122">
        <v>0</v>
      </c>
      <c r="BQ76" s="122">
        <f t="shared" si="815"/>
        <v>0</v>
      </c>
      <c r="BR76" s="121">
        <v>0</v>
      </c>
      <c r="BS76" s="122">
        <f t="shared" si="816"/>
        <v>100</v>
      </c>
      <c r="BT76" s="122">
        <f t="shared" si="700"/>
        <v>100</v>
      </c>
      <c r="BU76" s="125">
        <f t="shared" si="701"/>
        <v>0</v>
      </c>
      <c r="BV76" s="122">
        <f t="shared" si="817"/>
        <v>91.057876344086026</v>
      </c>
      <c r="BW76" s="121"/>
      <c r="BX76" s="126">
        <v>13549.412</v>
      </c>
      <c r="BY76" s="121">
        <v>20</v>
      </c>
      <c r="BZ76" s="121"/>
      <c r="CA76" s="121"/>
      <c r="CB76" s="128" t="s">
        <v>72</v>
      </c>
      <c r="CC76" s="121">
        <v>720</v>
      </c>
      <c r="CD76" s="121">
        <v>615.66</v>
      </c>
      <c r="CE76" s="122">
        <v>0</v>
      </c>
      <c r="CF76" s="121">
        <v>0.17</v>
      </c>
      <c r="CG76" s="122">
        <f t="shared" si="843"/>
        <v>2.361111111111111E-2</v>
      </c>
      <c r="CH76" s="121">
        <v>0</v>
      </c>
      <c r="CI76" s="122">
        <f t="shared" si="847"/>
        <v>0</v>
      </c>
      <c r="CJ76" s="122">
        <v>0</v>
      </c>
      <c r="CK76" s="122">
        <f t="shared" si="818"/>
        <v>0</v>
      </c>
      <c r="CL76" s="121">
        <v>0</v>
      </c>
      <c r="CM76" s="122">
        <f>(CC76/$CB$4)*100</f>
        <v>100</v>
      </c>
      <c r="CN76" s="122">
        <f t="shared" si="794"/>
        <v>100</v>
      </c>
      <c r="CO76" s="125">
        <f t="shared" si="844"/>
        <v>2.760502086614813E-2</v>
      </c>
      <c r="CP76" s="122">
        <f t="shared" si="821"/>
        <v>93.927173611111115</v>
      </c>
      <c r="CQ76" s="121"/>
      <c r="CR76" s="126">
        <v>13525.513000000001</v>
      </c>
      <c r="CS76" s="121">
        <v>20</v>
      </c>
      <c r="CT76" s="121"/>
      <c r="CU76" s="121"/>
      <c r="CV76" s="128" t="s">
        <v>72</v>
      </c>
      <c r="CW76" s="121">
        <v>744</v>
      </c>
      <c r="CX76" s="121">
        <v>541.33000000000004</v>
      </c>
      <c r="CY76" s="121"/>
      <c r="CZ76" s="121">
        <v>0</v>
      </c>
      <c r="DA76" s="122">
        <f t="shared" si="335"/>
        <v>0</v>
      </c>
      <c r="DB76" s="121">
        <v>0</v>
      </c>
      <c r="DC76" s="122">
        <f t="shared" si="336"/>
        <v>0</v>
      </c>
      <c r="DD76" s="122"/>
      <c r="DE76" s="122"/>
      <c r="DF76" s="121">
        <v>0</v>
      </c>
      <c r="DG76" s="122">
        <f t="shared" si="822"/>
        <v>100</v>
      </c>
      <c r="DH76" s="122">
        <f t="shared" si="384"/>
        <v>100</v>
      </c>
      <c r="DI76" s="125">
        <f t="shared" si="385"/>
        <v>0</v>
      </c>
      <c r="DJ76" s="122">
        <f t="shared" si="823"/>
        <v>80.777217741935488</v>
      </c>
      <c r="DK76" s="121"/>
      <c r="DL76" s="126">
        <v>12019.65</v>
      </c>
      <c r="DM76" s="121">
        <v>20</v>
      </c>
      <c r="DO76" s="25"/>
      <c r="DP76" s="73" t="s">
        <v>72</v>
      </c>
      <c r="DQ76" s="25">
        <v>744</v>
      </c>
      <c r="DR76" s="25">
        <v>588.46</v>
      </c>
      <c r="DS76" s="25"/>
      <c r="DT76" s="25">
        <v>0</v>
      </c>
      <c r="DU76" s="12">
        <f t="shared" si="339"/>
        <v>0</v>
      </c>
      <c r="DV76" s="25">
        <v>0</v>
      </c>
      <c r="DW76" s="12">
        <f t="shared" si="340"/>
        <v>0</v>
      </c>
      <c r="DX76" s="12"/>
      <c r="DY76" s="12"/>
      <c r="DZ76" s="25">
        <v>0</v>
      </c>
      <c r="EA76" s="12">
        <f t="shared" si="824"/>
        <v>100</v>
      </c>
      <c r="EB76" s="12">
        <f t="shared" si="387"/>
        <v>100</v>
      </c>
      <c r="EC76" s="27">
        <f t="shared" si="388"/>
        <v>0</v>
      </c>
      <c r="ED76" s="12">
        <f t="shared" si="825"/>
        <v>87.826162634408604</v>
      </c>
      <c r="EE76" s="25"/>
      <c r="EF76" s="84">
        <v>13068.532999999999</v>
      </c>
      <c r="EG76" s="25">
        <v>20</v>
      </c>
      <c r="EI76" s="25"/>
      <c r="EJ76" s="73" t="s">
        <v>72</v>
      </c>
      <c r="EK76" s="25">
        <v>672</v>
      </c>
      <c r="EL76" s="25">
        <v>214.73</v>
      </c>
      <c r="EM76" s="25"/>
      <c r="EN76" s="25">
        <v>0</v>
      </c>
      <c r="EO76" s="12">
        <f t="shared" si="343"/>
        <v>0</v>
      </c>
      <c r="EP76" s="25">
        <v>0</v>
      </c>
      <c r="EQ76" s="12">
        <f t="shared" si="344"/>
        <v>0</v>
      </c>
      <c r="ER76" s="12"/>
      <c r="ES76" s="12"/>
      <c r="ET76" s="25">
        <v>0</v>
      </c>
      <c r="EU76" s="12">
        <f t="shared" si="826"/>
        <v>90.322580645161281</v>
      </c>
      <c r="EV76" s="12">
        <f t="shared" si="389"/>
        <v>100</v>
      </c>
      <c r="EW76" s="27">
        <f t="shared" si="390"/>
        <v>0</v>
      </c>
      <c r="EX76" s="12">
        <f t="shared" si="827"/>
        <v>34.282938988095239</v>
      </c>
      <c r="EY76" s="25"/>
      <c r="EZ76" s="93">
        <v>4607.6270000000004</v>
      </c>
      <c r="FA76" s="25">
        <v>20</v>
      </c>
      <c r="FC76" s="25"/>
      <c r="FD76" s="73" t="s">
        <v>72</v>
      </c>
      <c r="FE76" s="25">
        <v>744</v>
      </c>
      <c r="FF76" s="25">
        <v>558.9</v>
      </c>
      <c r="FG76" s="25"/>
      <c r="FH76" s="25">
        <v>0</v>
      </c>
      <c r="FI76" s="12">
        <f t="shared" si="359"/>
        <v>0</v>
      </c>
      <c r="FJ76" s="25">
        <v>0</v>
      </c>
      <c r="FK76" s="12">
        <f t="shared" si="360"/>
        <v>0</v>
      </c>
      <c r="FL76" s="12"/>
      <c r="FM76" s="12"/>
      <c r="FN76" s="25">
        <v>0</v>
      </c>
      <c r="FO76" s="12">
        <f t="shared" si="828"/>
        <v>100</v>
      </c>
      <c r="FP76" s="12">
        <f t="shared" si="392"/>
        <v>100</v>
      </c>
      <c r="FQ76" s="27">
        <f t="shared" si="393"/>
        <v>0</v>
      </c>
      <c r="FR76" s="12">
        <f t="shared" si="829"/>
        <v>82.488508064516125</v>
      </c>
      <c r="FS76" s="25"/>
      <c r="FT76" s="93">
        <v>12274.29</v>
      </c>
      <c r="FU76" s="25">
        <v>20</v>
      </c>
      <c r="FW76" s="25"/>
      <c r="FX76" s="73" t="s">
        <v>72</v>
      </c>
      <c r="FY76" s="25">
        <v>720</v>
      </c>
      <c r="FZ76" s="25">
        <v>580.96</v>
      </c>
      <c r="GA76" s="25"/>
      <c r="GB76" s="25">
        <v>0</v>
      </c>
      <c r="GC76" s="12">
        <f t="shared" si="848"/>
        <v>0</v>
      </c>
      <c r="GD76" s="25">
        <v>0</v>
      </c>
      <c r="GE76" s="12">
        <f t="shared" si="848"/>
        <v>0</v>
      </c>
      <c r="GF76" s="12"/>
      <c r="GG76" s="12"/>
      <c r="GH76" s="25">
        <v>0</v>
      </c>
      <c r="GI76" s="12">
        <f t="shared" si="830"/>
        <v>96.774193548387103</v>
      </c>
      <c r="GJ76" s="12">
        <f t="shared" si="849"/>
        <v>100</v>
      </c>
      <c r="GK76" s="27">
        <f t="shared" si="857"/>
        <v>0</v>
      </c>
      <c r="GL76" s="12">
        <f t="shared" si="832"/>
        <v>86.204722222222216</v>
      </c>
      <c r="GM76" s="25"/>
      <c r="GN76" s="84">
        <v>12413.48</v>
      </c>
      <c r="GO76" s="25">
        <v>20</v>
      </c>
      <c r="GQ76" s="25"/>
      <c r="GR76" s="73" t="s">
        <v>72</v>
      </c>
      <c r="GS76" s="25">
        <v>715.95</v>
      </c>
      <c r="GT76" s="25">
        <v>497.72</v>
      </c>
      <c r="GU76" s="25"/>
      <c r="GV76" s="25">
        <v>28.05</v>
      </c>
      <c r="GW76" s="12">
        <f t="shared" si="448"/>
        <v>3.770161290322581</v>
      </c>
      <c r="GX76" s="25">
        <v>0</v>
      </c>
      <c r="GY76" s="25">
        <f t="shared" si="449"/>
        <v>0</v>
      </c>
      <c r="GZ76" s="25"/>
      <c r="HA76" s="25"/>
      <c r="HB76" s="25">
        <v>0</v>
      </c>
      <c r="HC76" s="12">
        <f t="shared" si="833"/>
        <v>96.229838709677423</v>
      </c>
      <c r="HD76" s="12">
        <f t="shared" si="834"/>
        <v>96.229838709677423</v>
      </c>
      <c r="HE76" s="12">
        <f t="shared" si="318"/>
        <v>5.3350324286284883</v>
      </c>
      <c r="HF76" s="12">
        <f t="shared" si="835"/>
        <v>68.911357526881716</v>
      </c>
      <c r="HG76" s="25"/>
      <c r="HH76" s="84">
        <v>10254.01</v>
      </c>
      <c r="HI76" s="25">
        <v>20</v>
      </c>
      <c r="HK76" s="25"/>
      <c r="HL76" s="73" t="s">
        <v>72</v>
      </c>
      <c r="HM76" s="115">
        <v>208.22</v>
      </c>
      <c r="HN76" s="115">
        <v>511.78</v>
      </c>
      <c r="HO76" s="25">
        <v>0</v>
      </c>
      <c r="HP76" s="115">
        <v>0</v>
      </c>
      <c r="HQ76" s="25">
        <f t="shared" si="836"/>
        <v>0</v>
      </c>
      <c r="HR76" s="25">
        <v>0</v>
      </c>
      <c r="HS76" s="25">
        <f t="shared" si="837"/>
        <v>0</v>
      </c>
      <c r="HT76" s="25">
        <v>0</v>
      </c>
      <c r="HU76" s="25">
        <f t="shared" si="837"/>
        <v>0</v>
      </c>
      <c r="HV76" s="25">
        <v>0</v>
      </c>
      <c r="HW76" s="12">
        <f t="shared" si="858"/>
        <v>28.919444444444441</v>
      </c>
      <c r="HX76" s="12">
        <f t="shared" si="859"/>
        <v>28.919444444444441</v>
      </c>
      <c r="HY76" s="27">
        <f t="shared" si="840"/>
        <v>0</v>
      </c>
      <c r="HZ76" s="12">
        <f t="shared" si="860"/>
        <v>72.659833333333339</v>
      </c>
      <c r="IA76" s="25"/>
      <c r="IB76" s="116">
        <v>10463.016</v>
      </c>
      <c r="IC76" s="25">
        <v>20</v>
      </c>
    </row>
    <row r="77" spans="1:237" ht="13.8" x14ac:dyDescent="0.3">
      <c r="A77" s="121"/>
      <c r="B77" s="128" t="s">
        <v>73</v>
      </c>
      <c r="C77" s="121">
        <v>744</v>
      </c>
      <c r="D77" s="121">
        <v>621</v>
      </c>
      <c r="E77" s="121">
        <v>123</v>
      </c>
      <c r="F77" s="121">
        <v>0</v>
      </c>
      <c r="G77" s="121">
        <f t="shared" si="788"/>
        <v>0</v>
      </c>
      <c r="H77" s="121">
        <v>0</v>
      </c>
      <c r="I77" s="121">
        <f t="shared" si="789"/>
        <v>0</v>
      </c>
      <c r="J77" s="121">
        <v>0</v>
      </c>
      <c r="K77" s="122">
        <f t="shared" si="797"/>
        <v>0</v>
      </c>
      <c r="L77" s="121">
        <v>0</v>
      </c>
      <c r="M77" s="122">
        <f t="shared" si="856"/>
        <v>100</v>
      </c>
      <c r="N77" s="121">
        <f t="shared" si="790"/>
        <v>100</v>
      </c>
      <c r="O77" s="121">
        <f t="shared" si="799"/>
        <v>0</v>
      </c>
      <c r="P77" s="122">
        <f t="shared" si="800"/>
        <v>78.564086021505375</v>
      </c>
      <c r="Q77" s="123">
        <v>11690.335999999999</v>
      </c>
      <c r="R77" s="121">
        <v>20</v>
      </c>
      <c r="S77" s="121"/>
      <c r="T77" s="121"/>
      <c r="U77" s="128" t="s">
        <v>73</v>
      </c>
      <c r="V77" s="121">
        <v>744</v>
      </c>
      <c r="W77" s="121">
        <v>649</v>
      </c>
      <c r="X77" s="121">
        <v>95</v>
      </c>
      <c r="Y77" s="121">
        <v>0</v>
      </c>
      <c r="Z77" s="121">
        <f t="shared" si="801"/>
        <v>0</v>
      </c>
      <c r="AA77" s="121">
        <v>0</v>
      </c>
      <c r="AB77" s="121">
        <f t="shared" si="801"/>
        <v>0</v>
      </c>
      <c r="AC77" s="121">
        <v>0</v>
      </c>
      <c r="AD77" s="121">
        <f t="shared" si="801"/>
        <v>0</v>
      </c>
      <c r="AE77" s="121">
        <v>0</v>
      </c>
      <c r="AF77" s="122">
        <f t="shared" si="802"/>
        <v>100</v>
      </c>
      <c r="AG77" s="121">
        <f t="shared" si="803"/>
        <v>100</v>
      </c>
      <c r="AH77" s="121">
        <f t="shared" si="804"/>
        <v>0</v>
      </c>
      <c r="AI77" s="122">
        <f t="shared" si="805"/>
        <v>87.074106182795703</v>
      </c>
      <c r="AJ77" s="123">
        <v>12956.627</v>
      </c>
      <c r="AK77" s="121">
        <v>20</v>
      </c>
      <c r="AL77" s="121"/>
      <c r="AM77" s="121"/>
      <c r="AN77" s="128" t="s">
        <v>73</v>
      </c>
      <c r="AO77" s="121">
        <v>720</v>
      </c>
      <c r="AP77" s="121">
        <v>558</v>
      </c>
      <c r="AQ77" s="124">
        <f>720-AP77</f>
        <v>162</v>
      </c>
      <c r="AR77" s="121">
        <v>0</v>
      </c>
      <c r="AS77" s="121">
        <f t="shared" si="807"/>
        <v>0</v>
      </c>
      <c r="AT77" s="121">
        <v>0</v>
      </c>
      <c r="AU77" s="121">
        <f t="shared" si="808"/>
        <v>0</v>
      </c>
      <c r="AV77" s="121">
        <v>0</v>
      </c>
      <c r="AW77" s="121">
        <f t="shared" si="809"/>
        <v>0</v>
      </c>
      <c r="AX77" s="121">
        <v>0</v>
      </c>
      <c r="AY77" s="122">
        <f t="shared" si="810"/>
        <v>100</v>
      </c>
      <c r="AZ77" s="121">
        <f t="shared" si="811"/>
        <v>100</v>
      </c>
      <c r="BA77" s="121">
        <f t="shared" si="812"/>
        <v>0</v>
      </c>
      <c r="BB77" s="122">
        <f t="shared" si="855"/>
        <v>77.916756944444458</v>
      </c>
      <c r="BC77" s="121"/>
      <c r="BD77" s="127">
        <v>11220.013000000001</v>
      </c>
      <c r="BE77" s="121">
        <v>20</v>
      </c>
      <c r="BF77" s="121"/>
      <c r="BG77" s="121"/>
      <c r="BH77" s="128" t="s">
        <v>73</v>
      </c>
      <c r="BI77" s="121">
        <v>744</v>
      </c>
      <c r="BJ77" s="121">
        <v>635</v>
      </c>
      <c r="BK77" s="124">
        <f>744-BJ77</f>
        <v>109</v>
      </c>
      <c r="BL77" s="121">
        <v>0</v>
      </c>
      <c r="BM77" s="122">
        <f t="shared" si="791"/>
        <v>0</v>
      </c>
      <c r="BN77" s="121">
        <v>0</v>
      </c>
      <c r="BO77" s="122">
        <f t="shared" si="791"/>
        <v>0</v>
      </c>
      <c r="BP77" s="122">
        <v>0</v>
      </c>
      <c r="BQ77" s="122">
        <f t="shared" si="815"/>
        <v>0</v>
      </c>
      <c r="BR77" s="121">
        <v>0</v>
      </c>
      <c r="BS77" s="122">
        <f t="shared" si="816"/>
        <v>100</v>
      </c>
      <c r="BT77" s="122">
        <f t="shared" si="700"/>
        <v>100</v>
      </c>
      <c r="BU77" s="125">
        <f t="shared" si="701"/>
        <v>0</v>
      </c>
      <c r="BV77" s="122">
        <f t="shared" si="817"/>
        <v>87.558400537634412</v>
      </c>
      <c r="BW77" s="121"/>
      <c r="BX77" s="126">
        <v>13028.69</v>
      </c>
      <c r="BY77" s="121">
        <v>20</v>
      </c>
      <c r="BZ77" s="121"/>
      <c r="CA77" s="121"/>
      <c r="CB77" s="128" t="s">
        <v>73</v>
      </c>
      <c r="CC77" s="121">
        <v>720</v>
      </c>
      <c r="CD77" s="121">
        <v>615.09</v>
      </c>
      <c r="CE77" s="122">
        <v>0</v>
      </c>
      <c r="CF77" s="121">
        <v>0</v>
      </c>
      <c r="CG77" s="122">
        <f t="shared" si="843"/>
        <v>0</v>
      </c>
      <c r="CH77" s="121">
        <v>0</v>
      </c>
      <c r="CI77" s="122">
        <f t="shared" si="847"/>
        <v>0</v>
      </c>
      <c r="CJ77" s="122">
        <v>0</v>
      </c>
      <c r="CK77" s="122">
        <f t="shared" si="818"/>
        <v>0</v>
      </c>
      <c r="CL77" s="121">
        <v>0</v>
      </c>
      <c r="CM77" s="122">
        <f t="shared" si="819"/>
        <v>100</v>
      </c>
      <c r="CN77" s="122">
        <f t="shared" si="794"/>
        <v>100</v>
      </c>
      <c r="CO77" s="125">
        <f t="shared" si="844"/>
        <v>0</v>
      </c>
      <c r="CP77" s="122">
        <f t="shared" si="821"/>
        <v>87.096326388888883</v>
      </c>
      <c r="CQ77" s="121"/>
      <c r="CR77" s="126">
        <v>12541.870999999999</v>
      </c>
      <c r="CS77" s="121">
        <v>20</v>
      </c>
      <c r="CT77" s="121"/>
      <c r="CU77" s="121"/>
      <c r="CV77" s="128" t="s">
        <v>73</v>
      </c>
      <c r="CW77" s="121">
        <v>744</v>
      </c>
      <c r="CX77" s="121">
        <v>539.86</v>
      </c>
      <c r="CY77" s="121"/>
      <c r="CZ77" s="121">
        <v>6.41</v>
      </c>
      <c r="DA77" s="122">
        <f t="shared" si="335"/>
        <v>0.86155913978494625</v>
      </c>
      <c r="DB77" s="121">
        <v>0</v>
      </c>
      <c r="DC77" s="122">
        <f t="shared" si="336"/>
        <v>0</v>
      </c>
      <c r="DD77" s="122"/>
      <c r="DE77" s="122"/>
      <c r="DF77" s="121">
        <v>0</v>
      </c>
      <c r="DG77" s="122">
        <f t="shared" si="822"/>
        <v>100</v>
      </c>
      <c r="DH77" s="122">
        <f t="shared" si="384"/>
        <v>100</v>
      </c>
      <c r="DI77" s="125">
        <f t="shared" si="385"/>
        <v>1.1734124151060832</v>
      </c>
      <c r="DJ77" s="122">
        <f t="shared" si="823"/>
        <v>74.260255376344091</v>
      </c>
      <c r="DK77" s="121"/>
      <c r="DL77" s="126">
        <v>11049.925999999999</v>
      </c>
      <c r="DM77" s="121">
        <v>20</v>
      </c>
      <c r="DO77" s="25"/>
      <c r="DP77" s="73" t="s">
        <v>73</v>
      </c>
      <c r="DQ77" s="25">
        <v>744</v>
      </c>
      <c r="DR77" s="25">
        <v>539.84</v>
      </c>
      <c r="DS77" s="25"/>
      <c r="DT77" s="25">
        <v>27.73</v>
      </c>
      <c r="DU77" s="12">
        <f t="shared" si="339"/>
        <v>3.7271505376344085</v>
      </c>
      <c r="DV77" s="25">
        <v>26.38</v>
      </c>
      <c r="DW77" s="12">
        <f t="shared" si="340"/>
        <v>3.5456989247311825</v>
      </c>
      <c r="DX77" s="12"/>
      <c r="DY77" s="12"/>
      <c r="DZ77" s="25">
        <v>0</v>
      </c>
      <c r="EA77" s="12">
        <f t="shared" si="824"/>
        <v>100</v>
      </c>
      <c r="EB77" s="12">
        <f t="shared" si="387"/>
        <v>100</v>
      </c>
      <c r="EC77" s="27">
        <f t="shared" si="388"/>
        <v>4.885740965872051</v>
      </c>
      <c r="ED77" s="12">
        <f t="shared" si="825"/>
        <v>72.925873655913989</v>
      </c>
      <c r="EE77" s="25"/>
      <c r="EF77" s="84">
        <v>10851.37</v>
      </c>
      <c r="EG77" s="25">
        <v>20</v>
      </c>
      <c r="EI77" s="25"/>
      <c r="EJ77" s="73" t="s">
        <v>73</v>
      </c>
      <c r="EK77" s="25">
        <v>672</v>
      </c>
      <c r="EL77" s="25">
        <v>215.15</v>
      </c>
      <c r="EM77" s="25"/>
      <c r="EN77" s="25">
        <v>0</v>
      </c>
      <c r="EO77" s="12">
        <f t="shared" si="343"/>
        <v>0</v>
      </c>
      <c r="EP77" s="25">
        <v>0</v>
      </c>
      <c r="EQ77" s="12">
        <f t="shared" si="344"/>
        <v>0</v>
      </c>
      <c r="ER77" s="12"/>
      <c r="ES77" s="12"/>
      <c r="ET77" s="25">
        <v>0</v>
      </c>
      <c r="EU77" s="12">
        <f t="shared" si="826"/>
        <v>90.322580645161281</v>
      </c>
      <c r="EV77" s="12">
        <f t="shared" si="389"/>
        <v>100</v>
      </c>
      <c r="EW77" s="27">
        <f t="shared" si="390"/>
        <v>0</v>
      </c>
      <c r="EX77" s="12">
        <f t="shared" si="827"/>
        <v>31.823102678571423</v>
      </c>
      <c r="EY77" s="25"/>
      <c r="EZ77" s="93">
        <v>4277.0249999999996</v>
      </c>
      <c r="FA77" s="25">
        <v>20</v>
      </c>
      <c r="FC77" s="25"/>
      <c r="FD77" s="73" t="s">
        <v>73</v>
      </c>
      <c r="FE77" s="25">
        <v>532.22</v>
      </c>
      <c r="FF77" s="25">
        <v>355.12</v>
      </c>
      <c r="FG77" s="25"/>
      <c r="FH77" s="25">
        <v>211.78</v>
      </c>
      <c r="FI77" s="12">
        <f t="shared" si="359"/>
        <v>28.465053763440864</v>
      </c>
      <c r="FJ77" s="25">
        <v>0</v>
      </c>
      <c r="FK77" s="12">
        <f t="shared" si="360"/>
        <v>0</v>
      </c>
      <c r="FL77" s="12"/>
      <c r="FM77" s="12"/>
      <c r="FN77" s="25">
        <v>0</v>
      </c>
      <c r="FO77" s="12">
        <f t="shared" si="828"/>
        <v>71.534946236559136</v>
      </c>
      <c r="FP77" s="12">
        <f t="shared" si="392"/>
        <v>71.534946236559136</v>
      </c>
      <c r="FQ77" s="27">
        <f t="shared" si="393"/>
        <v>37.357558652319632</v>
      </c>
      <c r="FR77" s="12">
        <f t="shared" si="829"/>
        <v>48.138991935483872</v>
      </c>
      <c r="FS77" s="25"/>
      <c r="FT77" s="93">
        <v>7163.0820000000003</v>
      </c>
      <c r="FU77" s="25">
        <v>20</v>
      </c>
      <c r="FW77" s="25"/>
      <c r="FX77" s="73" t="s">
        <v>73</v>
      </c>
      <c r="FY77" s="25">
        <v>506.2</v>
      </c>
      <c r="FZ77" s="25">
        <v>394.87</v>
      </c>
      <c r="GA77" s="25"/>
      <c r="GB77" s="25">
        <v>213.8</v>
      </c>
      <c r="GC77" s="12">
        <f t="shared" si="848"/>
        <v>29.694444444444446</v>
      </c>
      <c r="GD77" s="25">
        <v>0</v>
      </c>
      <c r="GE77" s="12">
        <f t="shared" si="848"/>
        <v>0</v>
      </c>
      <c r="GF77" s="12"/>
      <c r="GG77" s="12"/>
      <c r="GH77" s="25">
        <v>0</v>
      </c>
      <c r="GI77" s="12">
        <f t="shared" si="830"/>
        <v>68.037634408602159</v>
      </c>
      <c r="GJ77" s="12">
        <f t="shared" si="849"/>
        <v>70.305555555555557</v>
      </c>
      <c r="GK77" s="27">
        <f t="shared" si="857"/>
        <v>35.12576601442489</v>
      </c>
      <c r="GL77" s="12">
        <f t="shared" si="832"/>
        <v>56.231319444444452</v>
      </c>
      <c r="GM77" s="25"/>
      <c r="GN77" s="84">
        <v>8097.31</v>
      </c>
      <c r="GO77" s="25">
        <v>20</v>
      </c>
      <c r="GQ77" s="25"/>
      <c r="GR77" s="73" t="s">
        <v>73</v>
      </c>
      <c r="GS77" s="25">
        <v>741.89</v>
      </c>
      <c r="GT77" s="25">
        <v>505.16</v>
      </c>
      <c r="GU77" s="25"/>
      <c r="GV77" s="25">
        <v>2.11</v>
      </c>
      <c r="GW77" s="12">
        <f t="shared" si="448"/>
        <v>0.28360215053763438</v>
      </c>
      <c r="GX77" s="25">
        <v>0</v>
      </c>
      <c r="GY77" s="25">
        <f t="shared" si="449"/>
        <v>0</v>
      </c>
      <c r="GZ77" s="25"/>
      <c r="HA77" s="25"/>
      <c r="HB77" s="25">
        <v>0</v>
      </c>
      <c r="HC77" s="12">
        <f t="shared" si="833"/>
        <v>99.716397849462368</v>
      </c>
      <c r="HD77" s="12">
        <f t="shared" si="834"/>
        <v>99.716397849462368</v>
      </c>
      <c r="HE77" s="12">
        <f t="shared" si="318"/>
        <v>0.41595205708991267</v>
      </c>
      <c r="HF77" s="12">
        <f t="shared" si="835"/>
        <v>66.485551075268816</v>
      </c>
      <c r="HG77" s="25"/>
      <c r="HH77" s="84">
        <v>9893.0499999999993</v>
      </c>
      <c r="HI77" s="25">
        <v>20</v>
      </c>
      <c r="HK77" s="25"/>
      <c r="HL77" s="73" t="s">
        <v>73</v>
      </c>
      <c r="HM77" s="115">
        <v>65.349999999999994</v>
      </c>
      <c r="HN77" s="115">
        <v>236.28</v>
      </c>
      <c r="HO77" s="25">
        <v>0</v>
      </c>
      <c r="HP77" s="115">
        <v>418.37</v>
      </c>
      <c r="HQ77" s="12">
        <f t="shared" si="836"/>
        <v>58.106944444444444</v>
      </c>
      <c r="HR77" s="25">
        <v>0</v>
      </c>
      <c r="HS77" s="25">
        <f t="shared" si="837"/>
        <v>0</v>
      </c>
      <c r="HT77" s="25">
        <v>0</v>
      </c>
      <c r="HU77" s="25">
        <f t="shared" si="837"/>
        <v>0</v>
      </c>
      <c r="HV77" s="25">
        <v>0</v>
      </c>
      <c r="HW77" s="12">
        <f t="shared" si="858"/>
        <v>9.0763888888888875</v>
      </c>
      <c r="HX77" s="12">
        <f t="shared" si="859"/>
        <v>9.0763888888888875</v>
      </c>
      <c r="HY77" s="27">
        <f t="shared" si="840"/>
        <v>63.907431451920885</v>
      </c>
      <c r="HZ77" s="12">
        <f t="shared" si="860"/>
        <v>32.002902777777777</v>
      </c>
      <c r="IA77" s="25"/>
      <c r="IB77" s="116">
        <v>4608.4179999999997</v>
      </c>
      <c r="IC77" s="25">
        <v>20</v>
      </c>
    </row>
    <row r="78" spans="1:237" ht="13.8" x14ac:dyDescent="0.3">
      <c r="A78" s="121"/>
      <c r="B78" s="129" t="s">
        <v>37</v>
      </c>
      <c r="C78" s="130">
        <f>SUM(C64:C77)</f>
        <v>9672</v>
      </c>
      <c r="D78" s="130">
        <f>SUM(D64:D77)</f>
        <v>7972</v>
      </c>
      <c r="E78" s="130">
        <f>SUM(E64:E77)</f>
        <v>1700</v>
      </c>
      <c r="F78" s="130">
        <f>SUM(F64:F77)</f>
        <v>0</v>
      </c>
      <c r="G78" s="131">
        <f>(G64*R64+G65*R65+G66*R66+G67*R67+G68*R68+G69*R69+G70*R70+G71*R71+G72*R72+G73*R73+G74*R74+G75*R75+G76*R76+G77*R77)/R78</f>
        <v>0</v>
      </c>
      <c r="H78" s="130">
        <f>SUM(H64:H77)</f>
        <v>744</v>
      </c>
      <c r="I78" s="131">
        <f>(I64*R64+I65*R65+I66*R66+I67*R67+I68*R68+I69*R69+I70*R70+I71*R71+I72*R72+I73*R73+I74*R74+I75*R75+I76*R76+I77*R77)/R78</f>
        <v>7.3529411764705879</v>
      </c>
      <c r="J78" s="131">
        <f>SUM(J64:J77)</f>
        <v>0</v>
      </c>
      <c r="K78" s="131">
        <f>(K64*R64+K65*R65+K66*R66+K67*R67+K68*R68+K69*R69+K70*R70+K71*R71+K72*R72+K73*R73+K74*R74+K75*R75+K76*R76+K77*R77)/R78</f>
        <v>0</v>
      </c>
      <c r="L78" s="130">
        <f>SUM(L64:L77)</f>
        <v>0</v>
      </c>
      <c r="M78" s="131">
        <f>(M64*R64+M65*R65+M66*R66+M67*R67+M68*R68+M69*R69+M70*R70+M71*R71+M72*R72+M73*R73+M74*R74+M75*R75+M76*R76+M77*R77)/R78</f>
        <v>92.647058823529406</v>
      </c>
      <c r="N78" s="132">
        <f>(N64*R64+N65*R65+N66*R66+N67*R67+N68*R68+N69*R69+N70*R70+N71*R71+N72*R72+N73*R73+N74*R74+N75*R75+N76*R76+N77*R77)/R78</f>
        <v>92.647058823529406</v>
      </c>
      <c r="O78" s="133">
        <f>(O64*R64+O65*R65+O66*R66+O67*R67+O68*R68+O69*R69+O70*R70+O71*R71+O72*R72+O73*R73+O74*R74+O75*R75+O76*R76+O77*R77)/R78</f>
        <v>0</v>
      </c>
      <c r="P78" s="132">
        <f>(P64*R64+P65*R65+P66*R66+P67*R67+P68*R68+P69*R69+P70*R70+P71*R71+P72*R72+P73*R73+P74*R74+P75*R75+P76*R76+P77*R77)/R78</f>
        <v>75.878211179633141</v>
      </c>
      <c r="Q78" s="134">
        <f>SUM(Q64:Q77)</f>
        <v>191941.52300000002</v>
      </c>
      <c r="R78" s="130">
        <f>SUM(R64:R77)</f>
        <v>340</v>
      </c>
      <c r="S78" s="121"/>
      <c r="T78" s="121"/>
      <c r="U78" s="135" t="s">
        <v>37</v>
      </c>
      <c r="V78" s="136">
        <f>SUM(V64:V77)</f>
        <v>10416</v>
      </c>
      <c r="W78" s="136">
        <f t="shared" ref="W78:AE78" si="861">SUM(W64:W77)</f>
        <v>8185</v>
      </c>
      <c r="X78" s="136">
        <f>SUM(X64:X77)</f>
        <v>2231</v>
      </c>
      <c r="Y78" s="136">
        <f t="shared" si="861"/>
        <v>0</v>
      </c>
      <c r="Z78" s="137">
        <f>(Z64*AK64+Z65*AK65+Z66*AK66+Z67*AK67+Z68*AK68+Z69*AK69+Z70*AK70+Z71*AK71+Z72*AK72+Z73*AK73+Z74*AK74+Z75*AK75+Z76*AK76+Z77*AK77)/AK78</f>
        <v>0</v>
      </c>
      <c r="AA78" s="136">
        <f t="shared" si="861"/>
        <v>0</v>
      </c>
      <c r="AB78" s="137">
        <f>(AB64*AK64+AB65*AK65+AB66*AK66+AB67*AK67+AB68*AK68+AB69*AK69+AB70*AK70+AB71*AK71+AB72*AK72+AB73*AK73+AB74*AK74+AB75*AK75+AB76*AK76+AB77*AK77)/AK78</f>
        <v>0</v>
      </c>
      <c r="AC78" s="137">
        <f>SUM(AC64:AC77)</f>
        <v>0</v>
      </c>
      <c r="AD78" s="137">
        <f>(AD64*AK64+AD65*AK65+AD66*AK66+AD67*AK67+AD68*AK68+AD69*AK69+AD70*AK70+AD71*AK71+AD72*AK72+AD73*AK73+AD74*AK74+AD75*AK75+AD76*AK76+AD77*AK77)/AK78</f>
        <v>0</v>
      </c>
      <c r="AE78" s="136">
        <f t="shared" si="861"/>
        <v>0</v>
      </c>
      <c r="AF78" s="131">
        <f>(AF64*AK64+AF65*AK65+AF66*AK66+AF67*AK67+AF68*AK68+AF69*AK69+AF70*AK70+AF71*AK71+AF72*AK72+AF73*AK73+AF74*AK74+AF75*AK75+AF76*AK76+AF77*AK77)/AK78</f>
        <v>100</v>
      </c>
      <c r="AG78" s="132">
        <f>(AG64*AK64+AG65*AK65+AG66*AK66+AG67*AK67+AG68*AK68+AG69*AK69+AG70*AK70+AG71*AK71+AG72*AK72+AG73*AK73+AG74*AK74+AG75*AK75+AG76*AK76+AG77*AK77)/AK78</f>
        <v>100</v>
      </c>
      <c r="AH78" s="137">
        <f>(AH64*AK64+AH65*AK65+AH66*AK66+AH67*AK7+AH68*AK68+AH69*AK69+AH70*AK70+AH71*AK71+AH72*AK72+AH73*AK73+AH74*AK74+AH75*AK75+AH76*AK76+AH77*AK77)/AK78</f>
        <v>0</v>
      </c>
      <c r="AI78" s="132">
        <f>(AI64*AK64+AI65*AK65+AI66*AK66+AI67*AK67+AI68*AK68+AI69*AK69+AI70*AK70+AI71*AK71+AI72*AK72+AI73*AK73+AI74*AK74+AI75*AK75+AI76*AK76+AI77*AK77)/AK78</f>
        <v>76.940119781783679</v>
      </c>
      <c r="AJ78" s="138">
        <f>SUM(AJ64:AJ77)</f>
        <v>194627.72700000001</v>
      </c>
      <c r="AK78" s="136">
        <f>SUM(AK64:AK77)</f>
        <v>340</v>
      </c>
      <c r="AL78" s="121"/>
      <c r="AM78" s="121"/>
      <c r="AN78" s="135" t="s">
        <v>37</v>
      </c>
      <c r="AO78" s="130">
        <f>SUM(AO64:AO77)</f>
        <v>10080</v>
      </c>
      <c r="AP78" s="130">
        <f>SUM(AP64:AP77)</f>
        <v>8704</v>
      </c>
      <c r="AQ78" s="130">
        <f>SUM(AQ64:AQ77)</f>
        <v>1376</v>
      </c>
      <c r="AR78" s="130">
        <f>SUM(AR64:AR77)</f>
        <v>0</v>
      </c>
      <c r="AS78" s="131">
        <f>(AS64*BE64+AS65*BE65+AS66*BE66+AS67*BE67+AS68*BE68+AS69*BE69+AS70*BE70+AS71*BE71+AS72*BE72+AS73*BE73+AS74*BE74+AS75*BE75+AS76*BE76+AS77*BE77)/BE78</f>
        <v>0</v>
      </c>
      <c r="AT78" s="130">
        <f>SUM(AT64:AT77)</f>
        <v>0</v>
      </c>
      <c r="AU78" s="131">
        <f>(AU64*BE64+AU65*BE65+AU66*BE66+AU67*BE67+AU68*BE68+AU69*BE69+AU70*BE70+AU71*BE71+AU72*BE72+AU73*BE73+AU74*BE74+AU75*BE75+AU76*BE76+AU77*BE77)/BE78</f>
        <v>0</v>
      </c>
      <c r="AV78" s="130">
        <f>SUM(AV64:AV77)</f>
        <v>0</v>
      </c>
      <c r="AW78" s="137">
        <f>(AW64*BE64+AW65*BE65+AW66*BE66+AW67*BE67+AW68*BE68+AW69*BE69+AW70*BE70+AW71*BE71+AW72*BE72+AW73*BE73+AW74*BE74+AW75*BE75+AW76*BE76+AW77*BE77)/BE78</f>
        <v>0</v>
      </c>
      <c r="AX78" s="130">
        <f>SUM(AX64:AX77)</f>
        <v>0</v>
      </c>
      <c r="AY78" s="131">
        <f>(AY64*BE64+AY65*BE65+AY66*BE66+AY67*BE67+AY68*BE68+AY69*BE69+AY70*BE70+AY71*BE71+AY72*BE72+AY73*BE73+AY74*BE74+AY75*BE75+AY76*BE76+AY77*BE77)/BE78</f>
        <v>100</v>
      </c>
      <c r="AZ78" s="132">
        <f>(AZ64*BE64+AZ65*BE65+AZ66*BE66+AZ67*BE67+AZ68*BE68+AZ69*BE69+AZ70*BE70+AZ71*BE71+AZ72*BE72+AZ73*BE73+AZ74*BE74+AZ75*BE75+AZ76*BE76+AZ77*BE77)/BE78</f>
        <v>100</v>
      </c>
      <c r="BA78" s="133">
        <f>(BA64*BE64+BA65*BE65+BA66*BE66+BA67*BE67+BA68*BE68+BA69*BE69+BA70*BE70+BA71*BE71+BA72*BE72+BA73*BE73+BA74*BE74+BA75*BE75+BA76*BE76+BA77*BE77)/BE78</f>
        <v>0</v>
      </c>
      <c r="BB78" s="132">
        <f>(BB64*BE64+BB65*BE65+BB66*BE66+BB67*BE67+BB68*BE68+BB69*BE69+BB70*BE70+BB71*BE71+BB72*BE72+BB73*BE73+BB74*BE74+BB75*BE75+BB76*BE76+BB77*BE77)/BE78</f>
        <v>85.798111928104561</v>
      </c>
      <c r="BC78" s="136"/>
      <c r="BD78" s="139">
        <f>SUM(BD64:BD77)</f>
        <v>210033.77799999996</v>
      </c>
      <c r="BE78" s="136">
        <f>SUM(BE64:BE77)</f>
        <v>340</v>
      </c>
      <c r="BF78" s="121"/>
      <c r="BG78" s="121"/>
      <c r="BH78" s="135" t="s">
        <v>37</v>
      </c>
      <c r="BI78" s="130">
        <f>SUM(BI64:BI77)</f>
        <v>10416</v>
      </c>
      <c r="BJ78" s="130">
        <f>SUM(BJ64:BJ77)</f>
        <v>7927</v>
      </c>
      <c r="BK78" s="130">
        <f>SUM(BK64:BK77)</f>
        <v>2489</v>
      </c>
      <c r="BL78" s="130">
        <f>SUM(BL64:BL77)</f>
        <v>0</v>
      </c>
      <c r="BM78" s="131">
        <f>(BM64*BY64+BM65*BY65+BM66*BY66+BM67*BY67+BM68*BY68+BM69*BY69+BM70*BY70+BM71*BY71+BM72*BY72+BM73*BY73+BM74*BY74+BM75*BY75+BM76*BY76+BM77*BY77)/BY78</f>
        <v>0</v>
      </c>
      <c r="BN78" s="130">
        <f>SUM(BN64:BN77)</f>
        <v>0</v>
      </c>
      <c r="BO78" s="131">
        <f>(BO64*BY64+BO65*BY65+BO66*BY66+BO67*BY67+BO68*BY68+BO69*BY69+BO70*BY70+BO71*BY71+BO72*BY72+BO73*BY73+BO74*BY74+BO75*BY75+BO76*BY76+BO77*BY77)/BY78</f>
        <v>0</v>
      </c>
      <c r="BP78" s="131">
        <f>SUM(BP64:BP77)</f>
        <v>0</v>
      </c>
      <c r="BQ78" s="137">
        <f>(BQ64*BY64+BQ65*BY65+BQ66*BY66+BQ67*BY67+BQ68*BY68+BQ69*BY69+BQ70*BY70+BQ71*BY71+BQ72*BY72+BQ73*BY73+BQ74*BY74+BQ75*BY75+BQ76*BY76+BQ77*BY77)/BY78</f>
        <v>0</v>
      </c>
      <c r="BR78" s="130">
        <f>SUM(BR64:BR77)</f>
        <v>0</v>
      </c>
      <c r="BS78" s="131">
        <f>(BS64*BY64+BS65*BY65+BS66*BY66+BS67*BY67+BS68*BY68+BS69*BY69+BS70*BY70+BS71*BY71+BS72*BY72+BS73*BY73+BS74*BY74+BS75*BY75+BS76*BY76+BS77*BY77)/BY78</f>
        <v>100</v>
      </c>
      <c r="BT78" s="132">
        <f>(BT64*BY64+BT65*BY65+BT66*BY66+BT67*BY67+BT68*BY68+BT69*BY69+BT70*BY70+BT71*BY71+BT72*BY72+BT73*BY73+BT74*BY74+BT75*BY75+BT76*BY76+BT77*BY77)/BY78</f>
        <v>100</v>
      </c>
      <c r="BU78" s="133">
        <f>(BU64*BY64+BU65*BY65+BU66*BY66+BU67*BY67+BU68*BY68+BU69*BY69+BU70*BY70+BU71*BY71+BU72*BY72+BU73*BY73+BU74*BY74+BU75*BY75+BU76*BY76+BU77*BY77)/BY78</f>
        <v>0</v>
      </c>
      <c r="BV78" s="132">
        <f>(BV64*BY64+BV65*BY65+BV66*BY66+BV67*BY67+BV68*BY68+BV69*BY69+BV70*BY70+BV71*BY71+BV72*BY72+BV73*BY73+BV74*BY74+BV75*BY75+BV76*BY76+BV77*BY77)/BY78</f>
        <v>75.297378241619228</v>
      </c>
      <c r="BW78" s="136"/>
      <c r="BX78" s="140">
        <f>SUM(BX64:BX77)</f>
        <v>190472.24800000002</v>
      </c>
      <c r="BY78" s="136">
        <f>SUM(BY64:BY77)</f>
        <v>340</v>
      </c>
      <c r="BZ78" s="121"/>
      <c r="CA78" s="121"/>
      <c r="CB78" s="135" t="s">
        <v>37</v>
      </c>
      <c r="CC78" s="130">
        <f>SUM(CC64:CC77)</f>
        <v>10080</v>
      </c>
      <c r="CD78" s="130">
        <f>SUM(CD64:CD77)</f>
        <v>7172.21</v>
      </c>
      <c r="CE78" s="131">
        <f>SUM(CE64:CE77)</f>
        <v>0</v>
      </c>
      <c r="CF78" s="130">
        <f>SUM(CF64:CF77)</f>
        <v>842.02999999999986</v>
      </c>
      <c r="CG78" s="131">
        <f>(CG64*CS64+CG65*CS65+CG66*CS66+CG67*CS67+CG68*CS68+CG69*CS69+CG70*CS70+CG71*CS71+CG72*CS72+CG73*CS73+CG74*CS74+CG75*CS75+CG76*CS76+CG77*CS77)/CS78</f>
        <v>8.5988153594771237</v>
      </c>
      <c r="CH78" s="130">
        <f>SUM(CH64:CH77)</f>
        <v>0</v>
      </c>
      <c r="CI78" s="131">
        <f>(CI64*CS64+CI65*CS65+CI66*CS66+CI67*CS67+CI68*CS68+CI69*CS69+CI70*CS70+CI71*CS71+CI72*CS72+CI73*CS73+CI74*CS74+CI75*CS75+CI76*CS76+CI77*CS77)/CS78</f>
        <v>0</v>
      </c>
      <c r="CJ78" s="131">
        <f>SUM(CJ64:CJ77)</f>
        <v>119.17</v>
      </c>
      <c r="CK78" s="137">
        <f>(CK64*CS64+CK65*CS65+CK66*CS66+CK67*CS67+CK68*CS68+CK69*CS69+CK70*CS70+CK71*CS71+CK72*CS72+CK73*CS73+CK74*CS74+CK75*CS75+CK76*CS76+CK77*CS77)/CS78</f>
        <v>1.2170138888888888</v>
      </c>
      <c r="CL78" s="130">
        <f>SUM(CL64:CL77)</f>
        <v>0</v>
      </c>
      <c r="CM78" s="131">
        <f>(CM64*CS64+CM65*CS65+CM66*CS66+CM67*CS67+CM68*CS68+CM69*CS69+CM70*CS70+CM71*CS71+CM72*CS72+CM73*CS73+CM74*CS74+CM75*CS75+CM76*CS76+CM77*CS77)/CS78</f>
        <v>100</v>
      </c>
      <c r="CN78" s="132">
        <f>(CN64*CS64+CN65*CS65+CN66*CS66+CN67*CS67+CN68*CS68+CN69*CS69+CN70*CS70+CN71*CS71+CN72*CS72+CN73*CS73+CN74*CS74+CN75*CS75+CN76*CS76+CN77*CS77)/CS78</f>
        <v>100</v>
      </c>
      <c r="CO78" s="132">
        <f>(CO64*CS64+CO65*CS65+CO66*CS66+CO67*CS67+CO68*CS68+CO69*CS69+CO70*CS70+CO71*CS71+CO72*CS72+CO73*CS73+CO74*CS74+CO75*CS75+CO76*CS76+CO77*CS77)/CS78</f>
        <v>10.408353449252061</v>
      </c>
      <c r="CP78" s="132">
        <f>(CP64*CS64+CP65*CS65+CP66*CS66+CP67*CS67+CP68*CS68+CP69*CS69+CP70*CS70+CP71*CS71+CP72*CS72+CP73*CS73+CP74*CS74+CP75*CS75+CP76*CS76+CP77*CS77)/CS78</f>
        <v>73.322558415032674</v>
      </c>
      <c r="CQ78" s="136"/>
      <c r="CR78" s="140">
        <f>SUM(CR64:CR77)</f>
        <v>179493.62300000002</v>
      </c>
      <c r="CS78" s="136">
        <f>SUM(CS64:CS77)</f>
        <v>340</v>
      </c>
      <c r="CT78" s="121"/>
      <c r="CU78" s="121"/>
      <c r="CV78" s="135" t="s">
        <v>37</v>
      </c>
      <c r="CW78" s="130">
        <f>SUM(CW64:CW77)</f>
        <v>10416</v>
      </c>
      <c r="CX78" s="130">
        <f>SUM(CX64:CX77)</f>
        <v>7386.6999999999989</v>
      </c>
      <c r="CY78" s="130"/>
      <c r="CZ78" s="130">
        <f>SUM(CZ64:CZ77)</f>
        <v>816.93999999999994</v>
      </c>
      <c r="DA78" s="131">
        <f>(DA64*DM64+DA65*DM65+DA66*DM66+DA67*DM67+DA68*DM68+DA69*DM69+DA70*DM70+DA71*DM71+DA72*DM72+DA73*DM73+DA74*DM74+DA75*DM75+DA76*DM76+DA77*DM77)/DM78</f>
        <v>8.0611361480075896</v>
      </c>
      <c r="DB78" s="130">
        <f>SUM(DB64:DB77)</f>
        <v>0</v>
      </c>
      <c r="DC78" s="131">
        <f>(DC64*DM64+DC65*DM65+DC66*DM66+DC67*DM67+DC68*DM68+DC69*DM69+DC70*DM70+DC71*DM71+DC72*DM72+DC73*DM73+DC74*DM74+DC75*DM75+DC76*DM76+DC77*DM77)/DM78</f>
        <v>0</v>
      </c>
      <c r="DD78" s="131"/>
      <c r="DE78" s="131"/>
      <c r="DF78" s="130">
        <f>SUM(DF64:DF77)</f>
        <v>0</v>
      </c>
      <c r="DG78" s="131">
        <f>(DG64*DM64+DG65*DM65+DG66*DM66+DG67*DM67+DG68*DM68+DG69*DM69+DG70*DM70+DG71*DM71+DG72*DM72+DG73*DM73+DG74*DM74+DG75*DM75+DG76*DM76+DG77*DM77)/DM78</f>
        <v>100</v>
      </c>
      <c r="DH78" s="132">
        <f>(DH64*DM64+DH65*DM65+DH66*DM66+DH67*DM67+DH68*DM68+DH69*DM69+DH70*DM70+DH71*DM71+DH72*DM72+DH73*DM73+DH74*DM74+DH75*DM75+DH76*DM76+DH77*DM77)/DM78</f>
        <v>100</v>
      </c>
      <c r="DI78" s="132">
        <f>(DI64*DM64+DI65*DM65+DI66*DM66+DI67*DM67+DI68*DM68+DI69*DM69+DI70*DM70+DI71*DM71+DI72*DM72+DI73*DM73+DI74*DM74+DI75*DM75+DI76*DM76+DI77*DM77)/DM78</f>
        <v>8.2545825812063391</v>
      </c>
      <c r="DJ78" s="132">
        <f>(DJ64*DM64+DJ65*DM65+DJ66*DM66+DJ67*DM67+DJ68*DM68+DJ69*DM69+DJ70*DM70+DJ71*DM71+DJ72*DM72+DJ73*DM73+DJ74*DM74+DJ75*DM75+DJ76*DM76+DJ77*DM77)/DM78</f>
        <v>72.790311907020865</v>
      </c>
      <c r="DK78" s="136"/>
      <c r="DL78" s="140">
        <f>SUM(DL64:DL77)</f>
        <v>184130.37300000002</v>
      </c>
      <c r="DM78" s="136">
        <f>SUM(DM64:DM77)</f>
        <v>340</v>
      </c>
      <c r="DO78" s="25"/>
      <c r="DP78" s="64" t="s">
        <v>37</v>
      </c>
      <c r="DQ78" s="31">
        <f>SUM(DQ64:DQ77)</f>
        <v>9672</v>
      </c>
      <c r="DR78" s="31">
        <f>SUM(DR64:DR77)</f>
        <v>5836.29</v>
      </c>
      <c r="DS78" s="31"/>
      <c r="DT78" s="31">
        <f>SUM(DT64:DT77)</f>
        <v>1623.8700000000003</v>
      </c>
      <c r="DU78" s="32">
        <f>(DU64*EG64+DU65*EG65+DU66*EG66+DU67*EG67+DU68*EG68+DU69*EG69+DU70*EG70+DU71*EG71+DU72*EG72+DU73*EG73+DU74*EG74+DU75*EG75+DU76*EG76+DU77*EG77)/EG78</f>
        <v>15.993872549019606</v>
      </c>
      <c r="DV78" s="31">
        <f>SUM(DV64:DV77)</f>
        <v>357.75</v>
      </c>
      <c r="DW78" s="32">
        <f>(DW64*EG64+DW65*EG65+DW66*EG66+DW67*EG67+DW68*EG68+DW69*EG69+DW70*EG70+DW71*EG71+DW72*EG72+DW73*EG73+DW74*EG74+DW75*EG75+DW76*EG76+DW77*EG77)/EG78</f>
        <v>3.4834954142947501</v>
      </c>
      <c r="DX78" s="32"/>
      <c r="DY78" s="32"/>
      <c r="DZ78" s="31">
        <f>SUM(DZ64:DZ77)</f>
        <v>0</v>
      </c>
      <c r="EA78" s="32">
        <f>(EA64*EG64+EA65*EG65+EA66*EG66+EA67*EG67+EA68*EG68+EA69*EG69+EA70*EG70+EA71*EG71+EA72*EG72+EA73*EG73+EA74*EG74+EA75*EG75+EA76*EG76+EA77*EG77)/EG78</f>
        <v>92.647058823529406</v>
      </c>
      <c r="EB78" s="34">
        <f>(EB64*EG64+EB65*EG65+EB66*EG66+EB67*EG67+EB68*EG68+EB69*EG69+EB70*EG70+EB71*EG71+EB72*EG72+EB73*EG73+EB74*EG74+EB75*EG75+EB76*EG76+EB77*EG77)/EG78</f>
        <v>92.647058823529406</v>
      </c>
      <c r="EC78" s="34">
        <f>(EC64*EG64+EC65*EG65+EC66*EG66+EC67*EG67+EC68*EG68+EC69*EG69+EC70*EG70+EC71*EG71+EC72*EG72+EC73*EG73+EC74*EG74+EC75*EG75+EC76*EG76+EC77*EG77)/EG78</f>
        <v>18.319540598951011</v>
      </c>
      <c r="ED78" s="34">
        <f>(ED64*EG64+ED65*EG65+ED66*EG66+ED67*EG67+ED68*EG68+ED69*EG69+ED70*EG70+ED71*EG71+ED72*EG72+ED73*EG73+ED74*EG74+ED75*EG75+ED76*EG76+ED77*EG77)/EG78</f>
        <v>58.436751265022139</v>
      </c>
      <c r="EE78" s="38"/>
      <c r="EF78" s="86">
        <f>SUM(EF64:EF77)</f>
        <v>147821.606</v>
      </c>
      <c r="EG78" s="38">
        <f>SUM(EG64:EG77)</f>
        <v>340</v>
      </c>
      <c r="EI78" s="25"/>
      <c r="EJ78" s="64" t="s">
        <v>37</v>
      </c>
      <c r="EK78" s="31">
        <f>SUM(EK64:EK77)</f>
        <v>7939.39</v>
      </c>
      <c r="EL78" s="31">
        <f>SUM(EL64:EL77)</f>
        <v>3631.4600000000005</v>
      </c>
      <c r="EM78" s="31"/>
      <c r="EN78" s="31">
        <f>SUM(EN64:EN77)</f>
        <v>1468.6100000000001</v>
      </c>
      <c r="EO78" s="32">
        <f>(EO64*FA64+EO65*FA65+EO66*FA66+EO67*FA67+EO68*FA68+EO69*FA69+EO70*FA70+EO71*FA71+EO72*FA72+EO73*FA73+EO74*FA74+EO75*FA75+EO76*FA76+EO77*FA77)/FA78</f>
        <v>16.06934961484594</v>
      </c>
      <c r="EP78" s="31">
        <f>SUM(EP64:EP77)</f>
        <v>0</v>
      </c>
      <c r="EQ78" s="32">
        <f>(EQ64*FA64+EQ65*FA65+EQ66*FA66+EQ67*FA67+EQ68*FA68+EQ69*FA69+EQ70*FA70+EQ71*FA71+EQ72*FA72+EQ73*FA73+EQ74*FA74+EQ75*FA75+EQ76*FA76+EQ77*FA77)/FA78</f>
        <v>0</v>
      </c>
      <c r="ER78" s="32"/>
      <c r="ES78" s="32"/>
      <c r="ET78" s="31">
        <f>SUM(ET64:ET77)</f>
        <v>0</v>
      </c>
      <c r="EU78" s="32">
        <f>(EU64*FA64+EU65*FA65+EU66*FA66+EU67*FA67+EU68*FA68+EU69*FA69+EU70*FA70+EU71*FA71+EU72*FA72+EU73*FA73+EU74*FA74+EU75*FA75+EU76*FA76+EU77*FA77)/FA78</f>
        <v>75.808329380139142</v>
      </c>
      <c r="EV78" s="34">
        <f>(EV64*FA64+EV65*FA65+EV66*FA66+EV67*FA67+EV68*FA68+EV69*FA69+EV70*FA70+EV71*FA71+EV72*FA72+EV73*FA73+EV74*FA74+EV75*FA75+EV76*FA76+EV77*FA77)/FA78</f>
        <v>83.930650385154067</v>
      </c>
      <c r="EW78" s="34">
        <f>(EW64*FA64+EW65*FA65+EW66*FA66+EW67*FA67+EW68*FA68+EW69*FA69+EW70*FA70+EW71*FA71+EW72*FA72+EW73*FA73+EW74*FA74+EW75*FA75+EW76*FA76+EW77*FA77)/FA78</f>
        <v>17.274660931388219</v>
      </c>
      <c r="EX78" s="34">
        <f>(EX64*FA64+EX65*FA65+EX66*FA66+EX67*FA67+EX68*FA68+EX69*FA69+EX70*FA70+EX71*FA71+EX72*FA72+EX73*FA73+EX74*FA74+EX75*FA75+EX76*FA76+EX77*FA77)/FA78</f>
        <v>38.859991684173679</v>
      </c>
      <c r="EY78" s="38"/>
      <c r="EZ78" s="94">
        <f>SUM(EZ64:EZ77)</f>
        <v>88787.309000000008</v>
      </c>
      <c r="FA78" s="38">
        <f>SUM(FA64:FA77)</f>
        <v>340</v>
      </c>
      <c r="FC78" s="25"/>
      <c r="FD78" s="64" t="s">
        <v>37</v>
      </c>
      <c r="FE78" s="31">
        <f>SUM(FE64:FE77)</f>
        <v>8360.2999999999993</v>
      </c>
      <c r="FF78" s="31">
        <f>SUM(FF64:FF77)</f>
        <v>6581.7599999999993</v>
      </c>
      <c r="FG78" s="31"/>
      <c r="FH78" s="31">
        <f>SUM(FH64:FH77)</f>
        <v>2055.7000000000003</v>
      </c>
      <c r="FI78" s="32">
        <f>(FI64*FU64+FI65*FU65+FI66*FU66+FI67*FU67+FI68*FU68+FI69*FU69+FI70*FU70+FI71*FU71+FI72*FU72+FI73*FU73+FI74*FU74+FI75*FU75+FI76*FU76+FI77*FU77)/FU78</f>
        <v>19.897849462365592</v>
      </c>
      <c r="FJ78" s="31">
        <f>SUM(FJ64:FJ77)</f>
        <v>0</v>
      </c>
      <c r="FK78" s="32">
        <f>(FK64*FU64+FK65*FU65+FK66*FU66+FK67*FU67+FK68*FU68+FK69*FU69+FK70*FU70+FK71*FU71+FK72*FU72+FK73*FU73+FK74*FU74+FK75*FU75+FK76*FU76+FK77*FU77)/FU78</f>
        <v>0</v>
      </c>
      <c r="FL78" s="32"/>
      <c r="FM78" s="32"/>
      <c r="FN78" s="31">
        <f>SUM(FN64:FN77)</f>
        <v>0</v>
      </c>
      <c r="FO78" s="32">
        <f>(FO64*FU64+FO65*FU65+FO66*FU66+FO67*FU67+FO68*FU68+FO69*FU69+FO70*FU70+FO71*FU71+FO72*FU72+FO73*FU73+FO74*FU74+FO75*FU75+FO76*FU76+FO77*FU77)/FU78</f>
        <v>80.102150537634401</v>
      </c>
      <c r="FP78" s="34">
        <f>(FP64*FU64+FP65*FU65+FP66*FU66+FP67*FU67+FP68*FU68+FP69*FU69+FP70*FU70+FP71*FU71+FP72*FU72+FP73*FU73+FP74*FU74+FP75*FU75+FP76*FU76+FP77*FU77)/FU78</f>
        <v>80.102150537634401</v>
      </c>
      <c r="FQ78" s="34">
        <f>(FQ64*FU64+FQ65*FU65+FQ66*FU66+FQ67*FU67+FQ68*FU68+FQ69*FU69+FQ70*FU70+FQ71*FU71+FQ72*FU72+FQ73*FU73+FQ74*FU74+FQ75*FU75+FQ76*FU76+FQ77*FU77)/FU78</f>
        <v>21.048290681533711</v>
      </c>
      <c r="FR78" s="34">
        <f>(FR64*FU64+FR65*FU65+FR66*FU66+FR67*FU67+FR68*FU68+FR69*FU69+FR70*FU70+FR71*FU71+FR72*FU72+FR73*FU73+FR74*FU74+FR75*FU75+FR76*FU76+FR77*FU77)/FU78</f>
        <v>62.278719955724227</v>
      </c>
      <c r="FS78" s="38"/>
      <c r="FT78" s="94">
        <f>SUM(FT64:FT77)</f>
        <v>157540.25</v>
      </c>
      <c r="FU78" s="38">
        <f>SUM(FU64:FU77)</f>
        <v>340</v>
      </c>
      <c r="FW78" s="25"/>
      <c r="FX78" s="64" t="s">
        <v>37</v>
      </c>
      <c r="FY78" s="31">
        <f>SUM(FY64:FY77)</f>
        <v>7891.5899999999992</v>
      </c>
      <c r="FZ78" s="31">
        <f>SUM(FZ64:FZ77)</f>
        <v>6546.96</v>
      </c>
      <c r="GA78" s="31"/>
      <c r="GB78" s="31">
        <f>SUM(GB64:GB77)</f>
        <v>2188.4100000000003</v>
      </c>
      <c r="GC78" s="32">
        <f>(GC64*GO64+GC65*GO65+GC66*GO66+GC67*GO67+GC68*GO68+GC69*GO69+GC70*GO70+GC71*GO71+GC72*GO72+GC73*GO73+GC74*GO74+GC75*GO75+GC76*GO76+GC77*GO77)/GO78</f>
        <v>21.912275326797385</v>
      </c>
      <c r="GD78" s="31">
        <f>SUM(GD64:GD77)</f>
        <v>0</v>
      </c>
      <c r="GE78" s="32">
        <f>(GE64*GO64+GE65*GO65+GE66*GO66+GE67*GO67+GE68*GO68+GE69*GO69+GE70*GO70+GE71*GO71+GE72*GO72+GE73*GO73+GE74*GO74+GE75*GO75+GE76*GO76+GE77*GO77)/GO78</f>
        <v>0</v>
      </c>
      <c r="GF78" s="32"/>
      <c r="GG78" s="32"/>
      <c r="GH78" s="31">
        <f>SUM(GH64:GH77)</f>
        <v>0</v>
      </c>
      <c r="GI78" s="32">
        <f>(GI64*GO64+GI65*GO65+GI66*GO66+GI67*GO67+GI68*GO68+GI69*GO69+GI70*GO70+GI71*GO71+GI72*GO72+GI73*GO73+GI74*GO74+GI75*GO75+GI76*GO76+GI77*GO77)/GO78</f>
        <v>75.568765812776746</v>
      </c>
      <c r="GJ78" s="34">
        <f>(GJ64*GO64+GJ65*GO65+GJ66*GO66+GJ67*GO67+GJ68*GO68+GJ69*GO69+GJ70*GO70+GJ71*GO71+GJ72*GO72+GJ73*GO73+GJ74*GO74+GJ75*GO75+GJ76*GO76+GJ77*GO77)/GO78</f>
        <v>78.087724673202615</v>
      </c>
      <c r="GK78" s="34">
        <f>(GK64*GO64+GK65*GO65+GK66*GO66+GK67*GO67+GK68*GO68+GK69*GO69+GK70*GO70+GK71*GO71+GK72*GO72+GK73*GO73+GK74*GO74+GK75*GO75+GK76*GO76+GK77*GO77)/GO78</f>
        <v>23.040499316206024</v>
      </c>
      <c r="GL78" s="34">
        <f>(GL64*GO64+GL65*GO65+GL66*GO66+GL67*GO67+GL68*GO68+GL69*GO69+GL70*GO70+GL71*GO71+GL72*GO72+GL73*GO73+GL74*GO74+GL75*GO75+GL76*GO76+GL77*GO77)/GO78</f>
        <v>65.031760620915037</v>
      </c>
      <c r="GM78" s="38"/>
      <c r="GN78" s="86">
        <f>SUM(GN64:GN77)</f>
        <v>159197.75</v>
      </c>
      <c r="GO78" s="38">
        <f>SUM(GO64:GO77)</f>
        <v>340</v>
      </c>
      <c r="GQ78" s="25"/>
      <c r="GR78" s="64" t="s">
        <v>37</v>
      </c>
      <c r="GS78" s="31">
        <f>SUM(GS64:GS77)</f>
        <v>8105.64</v>
      </c>
      <c r="GT78" s="31">
        <f>SUM(GT64:GT77)</f>
        <v>5931.6</v>
      </c>
      <c r="GU78" s="31"/>
      <c r="GV78" s="31">
        <f>SUM(GV64:GV77)</f>
        <v>2310.36</v>
      </c>
      <c r="GW78" s="32">
        <f>(GW64*HI64+GW65*HI65+GW66*HI66+GW67*HI67+GW68*HI68+GW69*HI69+GW70*HI70+GW71*HI71+GW72*HI72+GW73*HI73+GW74*HI74+GW75*HI75+GW76*HI76+GW77*HI77)/HI78</f>
        <v>22.773640101201771</v>
      </c>
      <c r="GX78" s="31">
        <f>SUM(GX64:GX77)</f>
        <v>0</v>
      </c>
      <c r="GY78" s="32">
        <f>(GY64*HI64+GY65*HI65+GY66*HI66+GY67*HI67+GY68*HI68+GY69*HI69+GY70*HI70+GY71*HI71+GY72*HI72+GY73*HI73+GY74*HI74+GY75*HI75+GY76*HI76+GY77*HI77)/HI78</f>
        <v>0</v>
      </c>
      <c r="GZ78" s="32"/>
      <c r="HA78" s="32"/>
      <c r="HB78" s="31">
        <f>SUM(HB64:HB77)</f>
        <v>0</v>
      </c>
      <c r="HC78" s="32">
        <f>(HC64*HI64+HC65*HI65+HC66*HI66+HC67*HI67+HC68*HI68+HC69*HI69+HC70*HI70+HC71*HI71+HC72*HI72+HC73*HI73+HC74*HI74+HC75*HI75+HC76*HI76+HC77*HI77)/HI78</f>
        <v>77.226359898798236</v>
      </c>
      <c r="HD78" s="34">
        <f>(HD64*HI64+HD65*HI65+HD66*HI66+HD67*HI67+HD68*HI68+HD69*HI69+HD70*HI70+HD71*HI71+HD72*HI72+HD73*HI73+HD74*HI74+HD75*HI75+HD76*HI76+HD77*HI77)/HI78</f>
        <v>77.226359898798236</v>
      </c>
      <c r="HE78" s="34">
        <f>(HE64*HI64+HE65*HI65+HE66*HI66+HE67*HI67+HE68*HI68+HE69*HI69+HE70*HI70+HE71*HI71+HE72*HI72+HE73*HI73+HE74*HI74+HE75*HI75+HE76*HI76+HE77*HI77)/HI78</f>
        <v>23.02994274569274</v>
      </c>
      <c r="HF78" s="34">
        <f>(HF64*HI64+HF65*HI65+HF66*HI66+HF67*HI67+HF68*HI68+HF69*HI69+HF70*HI70+HF71*HI71+HF72*HI72+HF73*HI73+HF74*HI74+HF75*HI75+HF76*HI76+HF77*HI77)/HI78</f>
        <v>57.085614326375705</v>
      </c>
      <c r="HG78" s="38"/>
      <c r="HH78" s="86">
        <f>SUM(HH64:HH77)</f>
        <v>144403.76999999999</v>
      </c>
      <c r="HI78" s="38">
        <f>SUM(HI64:HI77)</f>
        <v>340</v>
      </c>
      <c r="HK78" s="25"/>
      <c r="HL78" s="64" t="s">
        <v>37</v>
      </c>
      <c r="HM78" s="38">
        <f>SUM(HM64:HM77)</f>
        <v>2401.6499999999996</v>
      </c>
      <c r="HN78" s="38">
        <f>SUM(HN64:HN77)</f>
        <v>5616.82</v>
      </c>
      <c r="HO78" s="38">
        <f>SUM(HO64:HO77)</f>
        <v>0</v>
      </c>
      <c r="HP78" s="38">
        <f>SUM(HP64:HP77)</f>
        <v>2061.5299999999997</v>
      </c>
      <c r="HQ78" s="32">
        <f>(HQ64*IC64+HQ65*IC65+HQ66*IC66+HQ67*IC67+HQ68*IC68+HQ69*IC69+HQ70*IC70+HQ71*IC71+HQ72*IC72+HQ73*IC73+HQ74*IC74+HQ75*IC75+HQ76*IC76+HQ77*IC77)/IC78</f>
        <v>20.198692810457516</v>
      </c>
      <c r="HR78" s="38">
        <f>SUM(HR64:HR77)</f>
        <v>0</v>
      </c>
      <c r="HS78" s="32">
        <f>(HS64*IC64+HS65*IC65+HS66*IC66+HS67*IC67+HS68*IC68+HS69*IC69+HS70*IC70+HS71*IC71+HS72*IC72+HS73*IC73+HS74*IC74+HS75*IC75+HS76*IC76+HS77*IC77)/IC78</f>
        <v>0</v>
      </c>
      <c r="HT78" s="38">
        <f>SUM(HT64:HT77)</f>
        <v>0</v>
      </c>
      <c r="HU78" s="32">
        <f>(HU64*IC64+HU65*IC65+HU66*IC66+HU67*IC67+HU68*IC68+HU69*IC69+HU70*IC70+HU71*IC71+HU72*IC72+HU73*IC73+HU74*IC74+HU75*IC75+HU76*IC76+HU77*IC77)/IC78</f>
        <v>0</v>
      </c>
      <c r="HV78" s="38">
        <f>SUM(HV64:HV77)</f>
        <v>0</v>
      </c>
      <c r="HW78" s="32">
        <f>(HW64*IC64+HW65*IC65+HW66*IC66+HW67*IC67+HW68*IC68+HW69*IC69+HW70*IC70+HW71*IC71+HW72*IC72+HW73*IC73+HW74*IC74+HW75*IC75+HW76*IC76+HW77*IC77)/IC78</f>
        <v>23.967892156862742</v>
      </c>
      <c r="HX78" s="34">
        <f>(HX64*IC64+HX65*IC65+HX66*IC66+HX67*IC67+HX68*IC68+HX69*IC69+HX70*IC70+HX71*IC71+HX72*IC72+HX73*IC73+HX74*IC74+HX75*IC75+HX76*IC76+HX77*IC77)/IC78</f>
        <v>23.967892156862742</v>
      </c>
      <c r="HY78" s="34">
        <f>(HY64*IC64+HY65*IC65+HY66*IC66+HY67*IC67+HY68*IC68+HY69*IC69+HY70*IC70+HY71*IC71+HY72*IC72+HY73*IC73+HY74*IC74+HY75*IC75+HY76*IC76+HY77*IC77)/IC78</f>
        <v>20.972371078529807</v>
      </c>
      <c r="HZ78" s="34">
        <f>(HZ64*IC64+HZ65*IC65+HZ66*IC66+HZ67*IC67+HZ68*IC68+HZ69*IC69+HZ70*IC70+HZ71*IC71+HZ72*IC72+HZ73*IC73+HZ74*IC74+HZ75*IC75+HZ76*IC76+HZ77*IC77)/IC78</f>
        <v>55.519474264705885</v>
      </c>
      <c r="IA78" s="38"/>
      <c r="IB78" s="114">
        <f>SUM(IB64:IB77)</f>
        <v>135911.67299999998</v>
      </c>
      <c r="IC78" s="38">
        <f>SUM(IC64:IC77)</f>
        <v>340</v>
      </c>
    </row>
    <row r="79" spans="1:237" ht="13.8" x14ac:dyDescent="0.3">
      <c r="B79" s="78"/>
    </row>
    <row r="80" spans="1:237" ht="13.8" x14ac:dyDescent="0.3">
      <c r="B80" s="78"/>
    </row>
    <row r="81" spans="2:2" ht="13.8" x14ac:dyDescent="0.3">
      <c r="B81" s="78"/>
    </row>
    <row r="82" spans="2:2" ht="13.8" x14ac:dyDescent="0.3">
      <c r="B82" s="78"/>
    </row>
    <row r="83" spans="2:2" ht="13.8" x14ac:dyDescent="0.3">
      <c r="B83" s="78"/>
    </row>
    <row r="84" spans="2:2" ht="13.8" x14ac:dyDescent="0.3">
      <c r="B84" s="78"/>
    </row>
    <row r="85" spans="2:2" ht="13.8" x14ac:dyDescent="0.3">
      <c r="B85" s="78"/>
    </row>
    <row r="86" spans="2:2" ht="13.8" x14ac:dyDescent="0.3">
      <c r="B86" s="78"/>
    </row>
    <row r="87" spans="2:2" ht="13.8" x14ac:dyDescent="0.3">
      <c r="B87" s="78"/>
    </row>
  </sheetData>
  <mergeCells count="12">
    <mergeCell ref="HK3:HY3"/>
    <mergeCell ref="A3:N3"/>
    <mergeCell ref="T3:AH3"/>
    <mergeCell ref="AM3:BA3"/>
    <mergeCell ref="BG3:BU3"/>
    <mergeCell ref="CA3:CO3"/>
    <mergeCell ref="CU3:DI3"/>
    <mergeCell ref="DO3:EC3"/>
    <mergeCell ref="EI3:EW3"/>
    <mergeCell ref="FC3:FQ3"/>
    <mergeCell ref="FW3:GK3"/>
    <mergeCell ref="GQ3:HE3"/>
  </mergeCells>
  <phoneticPr fontId="8" type="noConversion"/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47A7-D196-4D51-9BCD-C1A39BAF7F20}">
  <sheetPr>
    <tabColor rgb="FF0070C0"/>
  </sheetPr>
  <dimension ref="A1:HX88"/>
  <sheetViews>
    <sheetView topLeftCell="GY1" zoomScale="82" zoomScaleNormal="100" workbookViewId="0">
      <selection activeCell="HX1" sqref="HX1"/>
    </sheetView>
  </sheetViews>
  <sheetFormatPr defaultColWidth="8.77734375" defaultRowHeight="12.75" customHeight="1" x14ac:dyDescent="0.3"/>
  <cols>
    <col min="1" max="1" width="18.21875" style="15" bestFit="1" customWidth="1"/>
    <col min="2" max="2" width="10.5546875" style="15" bestFit="1" customWidth="1"/>
    <col min="3" max="3" width="13.21875" style="15" bestFit="1" customWidth="1"/>
    <col min="4" max="14" width="9.21875" style="15"/>
    <col min="15" max="15" width="9" style="15" bestFit="1" customWidth="1"/>
    <col min="16" max="16" width="12.21875" style="15" customWidth="1"/>
    <col min="17" max="17" width="15" style="15" bestFit="1" customWidth="1"/>
    <col min="18" max="18" width="10.77734375" style="15" customWidth="1"/>
    <col min="19" max="19" width="9.21875" style="15"/>
    <col min="20" max="20" width="18.21875" style="15" bestFit="1" customWidth="1"/>
    <col min="21" max="21" width="10.5546875" style="15" bestFit="1" customWidth="1"/>
    <col min="22" max="31" width="9.21875" style="15"/>
    <col min="32" max="32" width="13.77734375" style="15" bestFit="1" customWidth="1"/>
    <col min="33" max="33" width="12.21875" style="15" customWidth="1"/>
    <col min="34" max="34" width="9.21875" style="15"/>
    <col min="35" max="35" width="12" style="15" customWidth="1"/>
    <col min="36" max="36" width="15" style="15" bestFit="1" customWidth="1"/>
    <col min="37" max="37" width="10.44140625" style="15" customWidth="1"/>
    <col min="38" max="38" width="9.21875" style="15"/>
    <col min="39" max="39" width="18.21875" style="15" bestFit="1" customWidth="1"/>
    <col min="40" max="40" width="10.5546875" style="15" bestFit="1" customWidth="1"/>
    <col min="41" max="52" width="9.21875" style="15"/>
    <col min="53" max="53" width="9.5546875" style="15" customWidth="1"/>
    <col min="54" max="54" width="13.44140625" style="15" customWidth="1"/>
    <col min="55" max="55" width="15" style="15" bestFit="1" customWidth="1"/>
    <col min="56" max="56" width="10.21875" style="15" customWidth="1"/>
    <col min="57" max="57" width="9.21875" style="15"/>
    <col min="58" max="58" width="18.21875" style="15" bestFit="1" customWidth="1"/>
    <col min="59" max="59" width="10.5546875" style="15" bestFit="1" customWidth="1"/>
    <col min="60" max="72" width="9.21875" style="15"/>
    <col min="73" max="73" width="11.77734375" style="15" customWidth="1"/>
    <col min="74" max="74" width="13" style="15" bestFit="1" customWidth="1"/>
    <col min="75" max="75" width="9.77734375" style="15" customWidth="1"/>
    <col min="76" max="76" width="9.21875" style="15"/>
    <col min="77" max="77" width="18.21875" style="15" bestFit="1" customWidth="1"/>
    <col min="78" max="78" width="10.5546875" style="15" bestFit="1" customWidth="1"/>
    <col min="79" max="79" width="6.77734375" style="15" bestFit="1" customWidth="1"/>
    <col min="80" max="80" width="9.21875" style="15" bestFit="1" customWidth="1"/>
    <col min="81" max="91" width="9.21875" style="15"/>
    <col min="92" max="92" width="11.5546875" style="15" customWidth="1"/>
    <col min="93" max="93" width="13" style="15" bestFit="1" customWidth="1"/>
    <col min="94" max="95" width="9.5546875" style="15" customWidth="1"/>
    <col min="96" max="96" width="18.21875" style="15" bestFit="1" customWidth="1"/>
    <col min="97" max="97" width="10.5546875" style="15" bestFit="1" customWidth="1"/>
    <col min="98" max="110" width="9.21875" style="15"/>
    <col min="111" max="111" width="11.77734375" style="15" customWidth="1"/>
    <col min="112" max="112" width="13" style="15" bestFit="1" customWidth="1"/>
    <col min="113" max="113" width="9.77734375" style="15" customWidth="1"/>
    <col min="114" max="114" width="9.21875" style="15"/>
    <col min="115" max="115" width="18.21875" style="15" bestFit="1" customWidth="1"/>
    <col min="116" max="116" width="10.5546875" style="15" bestFit="1" customWidth="1"/>
    <col min="117" max="117" width="9.21875" style="15"/>
    <col min="118" max="118" width="9.21875" style="15" bestFit="1" customWidth="1"/>
    <col min="119" max="125" width="9.21875" style="15"/>
    <col min="126" max="126" width="9.21875" style="15" bestFit="1" customWidth="1"/>
    <col min="127" max="129" width="9.21875" style="15"/>
    <col min="130" max="130" width="12.77734375" style="15" customWidth="1"/>
    <col min="131" max="131" width="13.44140625" style="15" customWidth="1"/>
    <col min="132" max="132" width="10.21875" style="15" customWidth="1"/>
    <col min="133" max="133" width="10.77734375" style="15" bestFit="1" customWidth="1"/>
    <col min="134" max="134" width="18.21875" style="15" bestFit="1" customWidth="1"/>
    <col min="135" max="135" width="10.5546875" style="15" bestFit="1" customWidth="1"/>
    <col min="136" max="137" width="9.21875" style="15" bestFit="1" customWidth="1"/>
    <col min="138" max="148" width="9.21875" style="15"/>
    <col min="149" max="149" width="11.77734375" style="15" customWidth="1"/>
    <col min="150" max="150" width="12" style="15" customWidth="1"/>
    <col min="151" max="151" width="9.77734375" style="15" customWidth="1"/>
    <col min="152" max="152" width="9.21875" style="15"/>
    <col min="153" max="153" width="18.21875" style="15" bestFit="1" customWidth="1"/>
    <col min="154" max="154" width="10.5546875" style="15" bestFit="1" customWidth="1"/>
    <col min="155" max="155" width="9.21875" style="15"/>
    <col min="156" max="156" width="9.21875" style="15" bestFit="1" customWidth="1"/>
    <col min="157" max="167" width="9.21875" style="15"/>
    <col min="168" max="168" width="12.21875" style="15" customWidth="1"/>
    <col min="169" max="169" width="12.44140625" style="15" customWidth="1"/>
    <col min="170" max="170" width="10" style="15" customWidth="1"/>
    <col min="171" max="171" width="9.21875" style="15"/>
    <col min="172" max="172" width="18.21875" style="15" bestFit="1" customWidth="1"/>
    <col min="173" max="173" width="10.5546875" style="15" bestFit="1" customWidth="1"/>
    <col min="174" max="177" width="10.77734375" style="15" bestFit="1" customWidth="1"/>
    <col min="178" max="178" width="9.77734375" style="15" bestFit="1" customWidth="1"/>
    <col min="179" max="179" width="10.77734375" style="15" bestFit="1" customWidth="1"/>
    <col min="180" max="184" width="9.21875" style="15"/>
    <col min="185" max="186" width="8.77734375" style="15" bestFit="1" customWidth="1"/>
    <col min="187" max="187" width="13.77734375" style="15" customWidth="1"/>
    <col min="188" max="188" width="8.77734375" style="15" hidden="1" customWidth="1"/>
    <col min="189" max="189" width="12.77734375" style="15" customWidth="1"/>
    <col min="190" max="190" width="10.21875" style="15" customWidth="1"/>
    <col min="191" max="191" width="9.21875" style="15"/>
    <col min="192" max="192" width="18.21875" style="15" bestFit="1" customWidth="1"/>
    <col min="193" max="193" width="10.5546875" style="15" bestFit="1" customWidth="1"/>
    <col min="194" max="194" width="9.21875" style="15" bestFit="1" customWidth="1"/>
    <col min="195" max="196" width="9.21875" style="15"/>
    <col min="197" max="197" width="9.21875" style="15" bestFit="1" customWidth="1"/>
    <col min="198" max="199" width="9.21875" style="15"/>
    <col min="200" max="200" width="9" style="15" bestFit="1" customWidth="1"/>
    <col min="201" max="202" width="6.77734375" style="15" customWidth="1"/>
    <col min="203" max="203" width="9.21875" style="15"/>
    <col min="204" max="204" width="9" style="15" bestFit="1" customWidth="1"/>
    <col min="205" max="205" width="9.21875" style="15"/>
    <col min="206" max="206" width="9" style="15" bestFit="1" customWidth="1"/>
    <col min="207" max="207" width="12.21875" style="15" customWidth="1"/>
    <col min="208" max="208" width="12.21875" style="15" hidden="1" customWidth="1"/>
    <col min="209" max="209" width="15" style="15" bestFit="1" customWidth="1"/>
    <col min="210" max="210" width="9.77734375" style="15" customWidth="1"/>
    <col min="211" max="211" width="9.21875" style="15"/>
    <col min="212" max="212" width="18.21875" style="15" bestFit="1" customWidth="1"/>
    <col min="213" max="213" width="9.21875" style="15"/>
    <col min="214" max="216" width="8.77734375" style="15" bestFit="1" customWidth="1"/>
    <col min="217" max="221" width="7.77734375" style="15" bestFit="1" customWidth="1"/>
    <col min="222" max="222" width="6.77734375" style="15" bestFit="1" customWidth="1"/>
    <col min="223" max="223" width="10.77734375" style="15" bestFit="1" customWidth="1"/>
    <col min="224" max="225" width="6.5546875" style="15" bestFit="1" customWidth="1"/>
    <col min="226" max="226" width="7.21875" style="15" bestFit="1" customWidth="1"/>
    <col min="227" max="227" width="12.5546875" style="15" customWidth="1"/>
    <col min="228" max="228" width="5.77734375" style="15" hidden="1" customWidth="1"/>
    <col min="229" max="229" width="15" style="15" bestFit="1" customWidth="1"/>
    <col min="230" max="230" width="10.21875" style="15" customWidth="1"/>
    <col min="231" max="231" width="9.21875" style="15"/>
    <col min="232" max="232" width="16.21875" style="15" bestFit="1" customWidth="1"/>
    <col min="233" max="16384" width="8.77734375" style="15"/>
  </cols>
  <sheetData>
    <row r="1" spans="1:231" ht="13.8" x14ac:dyDescent="0.3">
      <c r="F1" s="16"/>
      <c r="Y1" s="16"/>
      <c r="AR1" s="16"/>
      <c r="BK1" s="16"/>
      <c r="CD1" s="16"/>
      <c r="CW1" s="16"/>
      <c r="DP1" s="16"/>
      <c r="EI1" s="16"/>
      <c r="FB1" s="16"/>
      <c r="FV1" s="16"/>
    </row>
    <row r="2" spans="1:231" ht="15" customHeight="1" x14ac:dyDescent="0.3"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</row>
    <row r="3" spans="1:231" ht="13.05" customHeight="1" x14ac:dyDescent="0.3">
      <c r="A3" s="335" t="s">
        <v>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148"/>
      <c r="P3" s="148"/>
      <c r="T3" s="335" t="s">
        <v>1</v>
      </c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148"/>
      <c r="AM3" s="335" t="s">
        <v>2</v>
      </c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148"/>
      <c r="BF3" s="335" t="s">
        <v>3</v>
      </c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5"/>
      <c r="BT3" s="335"/>
      <c r="BU3" s="148"/>
      <c r="BY3" s="335" t="s">
        <v>4</v>
      </c>
      <c r="BZ3" s="335"/>
      <c r="CA3" s="335"/>
      <c r="CB3" s="335"/>
      <c r="CC3" s="335"/>
      <c r="CD3" s="335"/>
      <c r="CE3" s="335"/>
      <c r="CF3" s="335"/>
      <c r="CG3" s="335"/>
      <c r="CH3" s="335"/>
      <c r="CI3" s="335"/>
      <c r="CJ3" s="335"/>
      <c r="CK3" s="335"/>
      <c r="CL3" s="335"/>
      <c r="CM3" s="335"/>
      <c r="CN3" s="148"/>
      <c r="CR3" s="335" t="s">
        <v>5</v>
      </c>
      <c r="CS3" s="335"/>
      <c r="CT3" s="335"/>
      <c r="CU3" s="335"/>
      <c r="CV3" s="335"/>
      <c r="CW3" s="335"/>
      <c r="CX3" s="335"/>
      <c r="CY3" s="335"/>
      <c r="CZ3" s="335"/>
      <c r="DA3" s="335"/>
      <c r="DB3" s="335"/>
      <c r="DC3" s="335"/>
      <c r="DD3" s="335"/>
      <c r="DE3" s="335"/>
      <c r="DF3" s="335"/>
      <c r="DG3" s="148"/>
      <c r="DK3" s="335" t="s">
        <v>6</v>
      </c>
      <c r="DL3" s="335"/>
      <c r="DM3" s="335"/>
      <c r="DN3" s="335"/>
      <c r="DO3" s="335"/>
      <c r="DP3" s="335"/>
      <c r="DQ3" s="335"/>
      <c r="DR3" s="335"/>
      <c r="DS3" s="335"/>
      <c r="DT3" s="335"/>
      <c r="DU3" s="335"/>
      <c r="DV3" s="335"/>
      <c r="DW3" s="335"/>
      <c r="DX3" s="335"/>
      <c r="DY3" s="335"/>
      <c r="DZ3" s="148"/>
      <c r="ED3" s="335" t="s">
        <v>7</v>
      </c>
      <c r="EE3" s="335"/>
      <c r="EF3" s="335"/>
      <c r="EG3" s="335"/>
      <c r="EH3" s="335"/>
      <c r="EI3" s="335"/>
      <c r="EJ3" s="335"/>
      <c r="EK3" s="335"/>
      <c r="EL3" s="335"/>
      <c r="EM3" s="335"/>
      <c r="EN3" s="335"/>
      <c r="EO3" s="335"/>
      <c r="EP3" s="335"/>
      <c r="EQ3" s="335"/>
      <c r="ER3" s="335"/>
      <c r="ES3" s="148"/>
      <c r="EW3" s="335" t="s">
        <v>8</v>
      </c>
      <c r="EX3" s="335"/>
      <c r="EY3" s="335"/>
      <c r="EZ3" s="335"/>
      <c r="FA3" s="335"/>
      <c r="FB3" s="335"/>
      <c r="FC3" s="335"/>
      <c r="FD3" s="335"/>
      <c r="FE3" s="335"/>
      <c r="FF3" s="335"/>
      <c r="FG3" s="335"/>
      <c r="FH3" s="335"/>
      <c r="FI3" s="335"/>
      <c r="FJ3" s="335"/>
      <c r="FK3" s="335"/>
      <c r="FL3" s="148"/>
      <c r="FP3" s="335" t="s">
        <v>9</v>
      </c>
      <c r="FQ3" s="335"/>
      <c r="FR3" s="335"/>
      <c r="FS3" s="335"/>
      <c r="FT3" s="335"/>
      <c r="FU3" s="335"/>
      <c r="FV3" s="335"/>
      <c r="FW3" s="335"/>
      <c r="FX3" s="335"/>
      <c r="FY3" s="335"/>
      <c r="FZ3" s="335"/>
      <c r="GA3" s="335"/>
      <c r="GB3" s="335"/>
      <c r="GC3" s="335"/>
      <c r="GD3" s="335"/>
      <c r="GE3" s="148"/>
      <c r="GF3" s="148"/>
      <c r="GJ3" s="335" t="s">
        <v>10</v>
      </c>
      <c r="GK3" s="335"/>
      <c r="GL3" s="335"/>
      <c r="GM3" s="335"/>
      <c r="GN3" s="335"/>
      <c r="GO3" s="335"/>
      <c r="GP3" s="335"/>
      <c r="GQ3" s="335"/>
      <c r="GR3" s="335"/>
      <c r="GS3" s="335"/>
      <c r="GT3" s="335"/>
      <c r="GU3" s="335"/>
      <c r="GV3" s="335"/>
      <c r="GW3" s="335"/>
      <c r="GX3" s="335"/>
      <c r="GY3" s="148"/>
      <c r="GZ3" s="148"/>
      <c r="HD3" s="335" t="s">
        <v>11</v>
      </c>
      <c r="HE3" s="335"/>
      <c r="HF3" s="335"/>
      <c r="HG3" s="335"/>
      <c r="HH3" s="335"/>
      <c r="HI3" s="335"/>
      <c r="HJ3" s="335"/>
      <c r="HK3" s="335"/>
      <c r="HL3" s="335"/>
      <c r="HM3" s="335"/>
      <c r="HN3" s="335"/>
      <c r="HO3" s="335"/>
      <c r="HP3" s="335"/>
      <c r="HQ3" s="335"/>
      <c r="HR3" s="335"/>
      <c r="HS3" s="148"/>
      <c r="HT3" s="148"/>
    </row>
    <row r="4" spans="1:231" ht="13.8" x14ac:dyDescent="0.3">
      <c r="A4" s="16" t="s">
        <v>12</v>
      </c>
      <c r="B4" s="15">
        <v>744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T4" s="16" t="s">
        <v>12</v>
      </c>
      <c r="U4" s="15">
        <v>744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M4" s="16" t="s">
        <v>12</v>
      </c>
      <c r="AN4" s="15">
        <v>720</v>
      </c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F4" s="16" t="s">
        <v>12</v>
      </c>
      <c r="BG4" s="15">
        <v>744</v>
      </c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Y4" s="16" t="s">
        <v>12</v>
      </c>
      <c r="BZ4" s="15">
        <v>720</v>
      </c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R4" s="16" t="s">
        <v>12</v>
      </c>
      <c r="CS4" s="15">
        <v>744</v>
      </c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K4" s="16" t="s">
        <v>12</v>
      </c>
      <c r="DL4" s="15">
        <v>744</v>
      </c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D4" s="16" t="s">
        <v>12</v>
      </c>
      <c r="EE4" s="15">
        <v>696</v>
      </c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W4" s="16" t="s">
        <v>12</v>
      </c>
      <c r="EX4" s="15">
        <v>744</v>
      </c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P4" s="16" t="s">
        <v>12</v>
      </c>
      <c r="FQ4" s="15">
        <v>720</v>
      </c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J4" s="16" t="s">
        <v>12</v>
      </c>
      <c r="GK4" s="15">
        <v>744</v>
      </c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D4" s="16" t="s">
        <v>12</v>
      </c>
      <c r="HE4" s="15">
        <v>720</v>
      </c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</row>
    <row r="5" spans="1:231" ht="27.6" x14ac:dyDescent="0.3">
      <c r="A5" s="18" t="s">
        <v>13</v>
      </c>
      <c r="B5" s="19" t="s">
        <v>14</v>
      </c>
      <c r="C5" s="19" t="s">
        <v>15</v>
      </c>
      <c r="D5" s="19" t="s">
        <v>16</v>
      </c>
      <c r="E5" s="19" t="s">
        <v>17</v>
      </c>
      <c r="F5" s="19" t="s">
        <v>18</v>
      </c>
      <c r="G5" s="19" t="s">
        <v>19</v>
      </c>
      <c r="H5" s="19" t="s">
        <v>20</v>
      </c>
      <c r="I5" s="19" t="s">
        <v>21</v>
      </c>
      <c r="J5" s="19" t="s">
        <v>22</v>
      </c>
      <c r="K5" s="19" t="s">
        <v>23</v>
      </c>
      <c r="L5" s="19" t="s">
        <v>24</v>
      </c>
      <c r="M5" s="19" t="s">
        <v>25</v>
      </c>
      <c r="N5" s="19" t="s">
        <v>26</v>
      </c>
      <c r="O5" s="19" t="s">
        <v>27</v>
      </c>
      <c r="P5" s="20" t="s">
        <v>28</v>
      </c>
      <c r="Q5" s="21" t="s">
        <v>29</v>
      </c>
      <c r="R5" s="22" t="s">
        <v>30</v>
      </c>
      <c r="T5" s="18" t="s">
        <v>13</v>
      </c>
      <c r="U5" s="19" t="s">
        <v>14</v>
      </c>
      <c r="V5" s="19" t="s">
        <v>15</v>
      </c>
      <c r="W5" s="19" t="s">
        <v>16</v>
      </c>
      <c r="X5" s="19" t="s">
        <v>17</v>
      </c>
      <c r="Y5" s="19" t="s">
        <v>18</v>
      </c>
      <c r="Z5" s="19" t="s">
        <v>19</v>
      </c>
      <c r="AA5" s="19" t="s">
        <v>20</v>
      </c>
      <c r="AB5" s="19" t="s">
        <v>21</v>
      </c>
      <c r="AC5" s="19" t="s">
        <v>22</v>
      </c>
      <c r="AD5" s="19" t="s">
        <v>23</v>
      </c>
      <c r="AE5" s="19" t="s">
        <v>24</v>
      </c>
      <c r="AF5" s="19" t="s">
        <v>25</v>
      </c>
      <c r="AG5" s="19" t="s">
        <v>26</v>
      </c>
      <c r="AH5" s="19" t="s">
        <v>27</v>
      </c>
      <c r="AI5" s="20" t="s">
        <v>28</v>
      </c>
      <c r="AJ5" s="21" t="s">
        <v>29</v>
      </c>
      <c r="AK5" s="22" t="s">
        <v>30</v>
      </c>
      <c r="AM5" s="18" t="s">
        <v>13</v>
      </c>
      <c r="AN5" s="19" t="s">
        <v>14</v>
      </c>
      <c r="AO5" s="19" t="s">
        <v>15</v>
      </c>
      <c r="AP5" s="19" t="s">
        <v>16</v>
      </c>
      <c r="AQ5" s="19" t="s">
        <v>17</v>
      </c>
      <c r="AR5" s="19" t="s">
        <v>18</v>
      </c>
      <c r="AS5" s="19" t="s">
        <v>19</v>
      </c>
      <c r="AT5" s="19" t="s">
        <v>20</v>
      </c>
      <c r="AU5" s="19" t="s">
        <v>21</v>
      </c>
      <c r="AV5" s="19" t="s">
        <v>22</v>
      </c>
      <c r="AW5" s="19" t="s">
        <v>23</v>
      </c>
      <c r="AX5" s="19" t="s">
        <v>24</v>
      </c>
      <c r="AY5" s="19" t="s">
        <v>25</v>
      </c>
      <c r="AZ5" s="19" t="s">
        <v>26</v>
      </c>
      <c r="BA5" s="19" t="s">
        <v>27</v>
      </c>
      <c r="BB5" s="20" t="s">
        <v>28</v>
      </c>
      <c r="BC5" s="21" t="s">
        <v>29</v>
      </c>
      <c r="BD5" s="22" t="s">
        <v>30</v>
      </c>
      <c r="BF5" s="18" t="s">
        <v>13</v>
      </c>
      <c r="BG5" s="19" t="s">
        <v>14</v>
      </c>
      <c r="BH5" s="19" t="s">
        <v>15</v>
      </c>
      <c r="BI5" s="19" t="s">
        <v>16</v>
      </c>
      <c r="BJ5" s="19" t="s">
        <v>17</v>
      </c>
      <c r="BK5" s="19" t="s">
        <v>18</v>
      </c>
      <c r="BL5" s="19" t="s">
        <v>19</v>
      </c>
      <c r="BM5" s="19" t="s">
        <v>20</v>
      </c>
      <c r="BN5" s="19" t="s">
        <v>21</v>
      </c>
      <c r="BO5" s="19" t="s">
        <v>22</v>
      </c>
      <c r="BP5" s="19" t="s">
        <v>23</v>
      </c>
      <c r="BQ5" s="19" t="s">
        <v>24</v>
      </c>
      <c r="BR5" s="19" t="s">
        <v>25</v>
      </c>
      <c r="BS5" s="19" t="s">
        <v>26</v>
      </c>
      <c r="BT5" s="19" t="s">
        <v>27</v>
      </c>
      <c r="BU5" s="20" t="s">
        <v>28</v>
      </c>
      <c r="BV5" s="21" t="s">
        <v>29</v>
      </c>
      <c r="BW5" s="22" t="s">
        <v>30</v>
      </c>
      <c r="BY5" s="18" t="s">
        <v>13</v>
      </c>
      <c r="BZ5" s="19" t="s">
        <v>14</v>
      </c>
      <c r="CA5" s="19" t="s">
        <v>15</v>
      </c>
      <c r="CB5" s="19" t="s">
        <v>16</v>
      </c>
      <c r="CC5" s="19" t="s">
        <v>17</v>
      </c>
      <c r="CD5" s="19" t="s">
        <v>18</v>
      </c>
      <c r="CE5" s="19" t="s">
        <v>19</v>
      </c>
      <c r="CF5" s="19" t="s">
        <v>20</v>
      </c>
      <c r="CG5" s="19" t="s">
        <v>21</v>
      </c>
      <c r="CH5" s="19" t="s">
        <v>22</v>
      </c>
      <c r="CI5" s="19" t="s">
        <v>23</v>
      </c>
      <c r="CJ5" s="19" t="s">
        <v>24</v>
      </c>
      <c r="CK5" s="19" t="s">
        <v>25</v>
      </c>
      <c r="CL5" s="19" t="s">
        <v>26</v>
      </c>
      <c r="CM5" s="19" t="s">
        <v>27</v>
      </c>
      <c r="CN5" s="20" t="s">
        <v>28</v>
      </c>
      <c r="CO5" s="21" t="s">
        <v>29</v>
      </c>
      <c r="CP5" s="22" t="s">
        <v>30</v>
      </c>
      <c r="CQ5" s="22"/>
      <c r="CR5" s="18" t="s">
        <v>13</v>
      </c>
      <c r="CS5" s="19" t="s">
        <v>14</v>
      </c>
      <c r="CT5" s="19" t="s">
        <v>15</v>
      </c>
      <c r="CU5" s="19" t="s">
        <v>16</v>
      </c>
      <c r="CV5" s="19" t="s">
        <v>17</v>
      </c>
      <c r="CW5" s="19" t="s">
        <v>18</v>
      </c>
      <c r="CX5" s="19" t="s">
        <v>19</v>
      </c>
      <c r="CY5" s="19" t="s">
        <v>20</v>
      </c>
      <c r="CZ5" s="19" t="s">
        <v>21</v>
      </c>
      <c r="DA5" s="19" t="s">
        <v>22</v>
      </c>
      <c r="DB5" s="19" t="s">
        <v>23</v>
      </c>
      <c r="DC5" s="19" t="s">
        <v>24</v>
      </c>
      <c r="DD5" s="19" t="s">
        <v>25</v>
      </c>
      <c r="DE5" s="19" t="s">
        <v>26</v>
      </c>
      <c r="DF5" s="19" t="s">
        <v>27</v>
      </c>
      <c r="DG5" s="20" t="s">
        <v>28</v>
      </c>
      <c r="DH5" s="21" t="s">
        <v>29</v>
      </c>
      <c r="DI5" s="22" t="s">
        <v>30</v>
      </c>
      <c r="DK5" s="18" t="s">
        <v>13</v>
      </c>
      <c r="DL5" s="19" t="s">
        <v>14</v>
      </c>
      <c r="DM5" s="19" t="s">
        <v>15</v>
      </c>
      <c r="DN5" s="19" t="s">
        <v>16</v>
      </c>
      <c r="DO5" s="19" t="s">
        <v>17</v>
      </c>
      <c r="DP5" s="19" t="s">
        <v>18</v>
      </c>
      <c r="DQ5" s="19" t="s">
        <v>19</v>
      </c>
      <c r="DR5" s="19" t="s">
        <v>20</v>
      </c>
      <c r="DS5" s="19" t="s">
        <v>21</v>
      </c>
      <c r="DT5" s="19" t="s">
        <v>22</v>
      </c>
      <c r="DU5" s="19" t="s">
        <v>23</v>
      </c>
      <c r="DV5" s="19" t="s">
        <v>24</v>
      </c>
      <c r="DW5" s="19" t="s">
        <v>25</v>
      </c>
      <c r="DX5" s="19" t="s">
        <v>26</v>
      </c>
      <c r="DY5" s="19" t="s">
        <v>27</v>
      </c>
      <c r="DZ5" s="20" t="s">
        <v>28</v>
      </c>
      <c r="EA5" s="21" t="s">
        <v>29</v>
      </c>
      <c r="EB5" s="22" t="s">
        <v>30</v>
      </c>
      <c r="ED5" s="18" t="s">
        <v>13</v>
      </c>
      <c r="EE5" s="19" t="s">
        <v>14</v>
      </c>
      <c r="EF5" s="19" t="s">
        <v>15</v>
      </c>
      <c r="EG5" s="19" t="s">
        <v>16</v>
      </c>
      <c r="EH5" s="19" t="s">
        <v>17</v>
      </c>
      <c r="EI5" s="19" t="s">
        <v>18</v>
      </c>
      <c r="EJ5" s="19" t="s">
        <v>19</v>
      </c>
      <c r="EK5" s="19" t="s">
        <v>20</v>
      </c>
      <c r="EL5" s="19" t="s">
        <v>21</v>
      </c>
      <c r="EM5" s="19" t="s">
        <v>22</v>
      </c>
      <c r="EN5" s="19" t="s">
        <v>23</v>
      </c>
      <c r="EO5" s="19" t="s">
        <v>24</v>
      </c>
      <c r="EP5" s="19" t="s">
        <v>25</v>
      </c>
      <c r="EQ5" s="19" t="s">
        <v>26</v>
      </c>
      <c r="ER5" s="19" t="s">
        <v>27</v>
      </c>
      <c r="ES5" s="20" t="s">
        <v>28</v>
      </c>
      <c r="ET5" s="21" t="s">
        <v>29</v>
      </c>
      <c r="EU5" s="22" t="s">
        <v>30</v>
      </c>
      <c r="EW5" s="18" t="s">
        <v>13</v>
      </c>
      <c r="EX5" s="19" t="s">
        <v>14</v>
      </c>
      <c r="EY5" s="19" t="s">
        <v>15</v>
      </c>
      <c r="EZ5" s="19" t="s">
        <v>16</v>
      </c>
      <c r="FA5" s="19" t="s">
        <v>17</v>
      </c>
      <c r="FB5" s="19" t="s">
        <v>18</v>
      </c>
      <c r="FC5" s="19" t="s">
        <v>19</v>
      </c>
      <c r="FD5" s="19" t="s">
        <v>20</v>
      </c>
      <c r="FE5" s="19" t="s">
        <v>21</v>
      </c>
      <c r="FF5" s="19" t="s">
        <v>22</v>
      </c>
      <c r="FG5" s="19" t="s">
        <v>23</v>
      </c>
      <c r="FH5" s="19" t="s">
        <v>24</v>
      </c>
      <c r="FI5" s="19" t="s">
        <v>25</v>
      </c>
      <c r="FJ5" s="19" t="s">
        <v>26</v>
      </c>
      <c r="FK5" s="19" t="s">
        <v>27</v>
      </c>
      <c r="FL5" s="20" t="s">
        <v>28</v>
      </c>
      <c r="FM5" s="21" t="s">
        <v>29</v>
      </c>
      <c r="FN5" s="22" t="s">
        <v>30</v>
      </c>
      <c r="FP5" s="18" t="s">
        <v>13</v>
      </c>
      <c r="FQ5" s="19" t="s">
        <v>14</v>
      </c>
      <c r="FR5" s="19" t="s">
        <v>15</v>
      </c>
      <c r="FS5" s="19" t="s">
        <v>16</v>
      </c>
      <c r="FT5" s="19" t="s">
        <v>17</v>
      </c>
      <c r="FU5" s="19" t="s">
        <v>18</v>
      </c>
      <c r="FV5" s="19" t="s">
        <v>19</v>
      </c>
      <c r="FW5" s="19" t="s">
        <v>20</v>
      </c>
      <c r="FX5" s="19" t="s">
        <v>21</v>
      </c>
      <c r="FY5" s="19" t="s">
        <v>22</v>
      </c>
      <c r="FZ5" s="19" t="s">
        <v>23</v>
      </c>
      <c r="GA5" s="19" t="s">
        <v>24</v>
      </c>
      <c r="GB5" s="19" t="s">
        <v>25</v>
      </c>
      <c r="GC5" s="19" t="s">
        <v>26</v>
      </c>
      <c r="GD5" s="19" t="s">
        <v>27</v>
      </c>
      <c r="GE5" s="20" t="s">
        <v>28</v>
      </c>
      <c r="GF5" s="43" t="s">
        <v>99</v>
      </c>
      <c r="GG5" s="21" t="s">
        <v>29</v>
      </c>
      <c r="GH5" s="22" t="s">
        <v>30</v>
      </c>
      <c r="GJ5" s="18" t="s">
        <v>13</v>
      </c>
      <c r="GK5" s="19" t="s">
        <v>14</v>
      </c>
      <c r="GL5" s="19" t="s">
        <v>15</v>
      </c>
      <c r="GM5" s="19" t="s">
        <v>16</v>
      </c>
      <c r="GN5" s="19" t="s">
        <v>17</v>
      </c>
      <c r="GO5" s="19" t="s">
        <v>18</v>
      </c>
      <c r="GP5" s="19" t="s">
        <v>19</v>
      </c>
      <c r="GQ5" s="19" t="s">
        <v>20</v>
      </c>
      <c r="GR5" s="19" t="s">
        <v>21</v>
      </c>
      <c r="GS5" s="19" t="s">
        <v>22</v>
      </c>
      <c r="GT5" s="19" t="s">
        <v>23</v>
      </c>
      <c r="GU5" s="19" t="s">
        <v>24</v>
      </c>
      <c r="GV5" s="19" t="s">
        <v>25</v>
      </c>
      <c r="GW5" s="19" t="s">
        <v>26</v>
      </c>
      <c r="GX5" s="19" t="s">
        <v>27</v>
      </c>
      <c r="GY5" s="20" t="s">
        <v>28</v>
      </c>
      <c r="GZ5" s="43" t="s">
        <v>99</v>
      </c>
      <c r="HA5" s="21" t="s">
        <v>29</v>
      </c>
      <c r="HB5" s="22" t="s">
        <v>30</v>
      </c>
      <c r="HD5" s="18" t="s">
        <v>13</v>
      </c>
      <c r="HE5" s="19" t="s">
        <v>14</v>
      </c>
      <c r="HF5" s="19" t="s">
        <v>15</v>
      </c>
      <c r="HG5" s="19" t="s">
        <v>16</v>
      </c>
      <c r="HH5" s="19" t="s">
        <v>17</v>
      </c>
      <c r="HI5" s="19" t="s">
        <v>18</v>
      </c>
      <c r="HJ5" s="19" t="s">
        <v>19</v>
      </c>
      <c r="HK5" s="19" t="s">
        <v>20</v>
      </c>
      <c r="HL5" s="19" t="s">
        <v>21</v>
      </c>
      <c r="HM5" s="19" t="s">
        <v>22</v>
      </c>
      <c r="HN5" s="19" t="s">
        <v>23</v>
      </c>
      <c r="HO5" s="19" t="s">
        <v>24</v>
      </c>
      <c r="HP5" s="19" t="s">
        <v>25</v>
      </c>
      <c r="HQ5" s="19" t="s">
        <v>26</v>
      </c>
      <c r="HR5" s="19" t="s">
        <v>27</v>
      </c>
      <c r="HS5" s="20" t="s">
        <v>28</v>
      </c>
      <c r="HT5" s="43" t="s">
        <v>99</v>
      </c>
      <c r="HU5" s="21" t="s">
        <v>29</v>
      </c>
      <c r="HV5" s="22" t="s">
        <v>30</v>
      </c>
    </row>
    <row r="6" spans="1:231" ht="13.8" x14ac:dyDescent="0.3">
      <c r="A6" s="43" t="s">
        <v>31</v>
      </c>
      <c r="B6" s="44" t="s">
        <v>32</v>
      </c>
      <c r="C6" s="13">
        <f>[1]DISP_JUL!$C$8</f>
        <v>744</v>
      </c>
      <c r="D6" s="13">
        <f>[1]DISP_JUL!$D$8</f>
        <v>744</v>
      </c>
      <c r="E6" s="13">
        <f>[1]DISP_JUL!$E$8</f>
        <v>0</v>
      </c>
      <c r="F6" s="13">
        <f>[1]DISP_JUL!$F$8</f>
        <v>0</v>
      </c>
      <c r="G6" s="188">
        <f>(F6/$B$4)</f>
        <v>0</v>
      </c>
      <c r="H6" s="13">
        <f>[1]DISP_JUL!$G$8</f>
        <v>0</v>
      </c>
      <c r="I6" s="162">
        <f>(H6/$B$4)</f>
        <v>0</v>
      </c>
      <c r="J6" s="13">
        <f>[1]DISP_JUL!$H$8</f>
        <v>0</v>
      </c>
      <c r="K6" s="162">
        <f>(J6/$B$4)</f>
        <v>0</v>
      </c>
      <c r="L6" s="15">
        <v>0</v>
      </c>
      <c r="M6" s="162">
        <f>(C6/$B$4)</f>
        <v>1</v>
      </c>
      <c r="N6" s="162">
        <f>((C6-L6)/$B$4)</f>
        <v>1</v>
      </c>
      <c r="O6" s="168">
        <f>IF((AND(D6=0,F6=0)),0,(F6+L6)/(D6+F6+L6))</f>
        <v>0</v>
      </c>
      <c r="P6" s="162">
        <f>(Q6/($B$4*R6))</f>
        <v>0.91608702956989252</v>
      </c>
      <c r="Q6" s="95">
        <f>[1]DISP_JUL!$M$8</f>
        <v>109051</v>
      </c>
      <c r="R6" s="47">
        <v>160</v>
      </c>
      <c r="T6" s="43" t="s">
        <v>31</v>
      </c>
      <c r="U6" s="44" t="s">
        <v>32</v>
      </c>
      <c r="V6" s="13">
        <f>[1]DISP_AGO!$C$8</f>
        <v>719</v>
      </c>
      <c r="W6" s="13">
        <f>[1]DISP_AGO!$D$8</f>
        <v>719</v>
      </c>
      <c r="X6" s="13">
        <f>[1]DISP_AGO!$E$8</f>
        <v>0</v>
      </c>
      <c r="Y6" s="13">
        <f>[1]DISP_AGO!$F$8</f>
        <v>25</v>
      </c>
      <c r="Z6" s="13">
        <f t="shared" ref="Z6:Z11" si="0">(Y6/$U$4)*100</f>
        <v>3.3602150537634405</v>
      </c>
      <c r="AA6" s="13">
        <f>[1]DISP_AGO!$G$8</f>
        <v>0</v>
      </c>
      <c r="AB6" s="13">
        <f t="shared" ref="AB6:AB11" si="1">(AA6/$U$4)*100</f>
        <v>0</v>
      </c>
      <c r="AC6" s="13">
        <f>[1]DISP_AGO!$H$8</f>
        <v>0</v>
      </c>
      <c r="AD6" s="13">
        <f t="shared" ref="AD6:AD11" si="2">(AC6/$U$4)*100</f>
        <v>0</v>
      </c>
      <c r="AE6" s="15">
        <v>0</v>
      </c>
      <c r="AF6" s="13">
        <f t="shared" ref="AF6:AF11" si="3">(V6/$U$4)*100</f>
        <v>96.63978494623656</v>
      </c>
      <c r="AG6" s="13">
        <f>((V6-AE6)/$U$4)*(100)</f>
        <v>96.63978494623656</v>
      </c>
      <c r="AH6" s="45">
        <f>IF((AND(W6=0,Y6=0)),0,(Y6+AE6)/(W6+Y6)*100)</f>
        <v>3.3602150537634405</v>
      </c>
      <c r="AI6" s="13">
        <f>(AJ6/($U$4*AK6))*(100)</f>
        <v>87.599126344086017</v>
      </c>
      <c r="AJ6" s="95">
        <f>[1]DISP_AGO!$M$8</f>
        <v>104278</v>
      </c>
      <c r="AK6" s="47">
        <v>160</v>
      </c>
      <c r="AM6" s="43" t="s">
        <v>31</v>
      </c>
      <c r="AN6" s="44" t="s">
        <v>32</v>
      </c>
      <c r="AO6" s="13">
        <f>[1]DISP_SEP!$C$8</f>
        <v>720</v>
      </c>
      <c r="AP6" s="13">
        <f>[1]DISP_SEP!$D$8</f>
        <v>720</v>
      </c>
      <c r="AQ6" s="13">
        <f>[1]DISP_SEP!$E$8</f>
        <v>0</v>
      </c>
      <c r="AR6" s="13">
        <f>[1]DISP_SEP!$F$8</f>
        <v>0</v>
      </c>
      <c r="AS6" s="13">
        <f t="shared" ref="AS6:AS11" si="4">(AR6/$AN$4)*100</f>
        <v>0</v>
      </c>
      <c r="AT6" s="13">
        <f>[1]DISP_SEP!$G$8</f>
        <v>0</v>
      </c>
      <c r="AU6" s="13">
        <f t="shared" ref="AU6:AU11" si="5">(AT6/$AN$4)*100</f>
        <v>0</v>
      </c>
      <c r="AV6" s="13">
        <f>[1]DISP_SEP!$H$8</f>
        <v>0</v>
      </c>
      <c r="AW6" s="13">
        <f t="shared" ref="AW6:AW11" si="6">(AV6/$AN$4)*100</f>
        <v>0</v>
      </c>
      <c r="AX6" s="15">
        <v>0</v>
      </c>
      <c r="AY6" s="13">
        <f t="shared" ref="AY6:AY11" si="7">(AO6/$AN$4)*100</f>
        <v>100</v>
      </c>
      <c r="AZ6" s="15">
        <f>((AO6-AX6)/$AN$4)*(100)</f>
        <v>100</v>
      </c>
      <c r="BA6" s="237">
        <f>IF((AND(AP6=0,AR6=0)),0,(AR6+AX6)/(AP6+AR6+AX6))*(100)</f>
        <v>0</v>
      </c>
      <c r="BB6" s="238">
        <f>(BC6/($AN$4*BD6))*(100)</f>
        <v>93.230902777777786</v>
      </c>
      <c r="BC6" s="95">
        <f>[1]DISP_SEP!$M$8</f>
        <v>107402</v>
      </c>
      <c r="BD6" s="47">
        <v>160</v>
      </c>
      <c r="BF6" s="43" t="s">
        <v>31</v>
      </c>
      <c r="BG6" s="44" t="s">
        <v>32</v>
      </c>
      <c r="BH6" s="13">
        <f>[1]DISP_OCT!$C$8</f>
        <v>695</v>
      </c>
      <c r="BI6" s="13">
        <f>[1]DISP_OCT!$D$8</f>
        <v>695</v>
      </c>
      <c r="BJ6" s="13">
        <f>[1]DISP_OCT!$E$8</f>
        <v>0</v>
      </c>
      <c r="BK6" s="13">
        <f>[1]DISP_OCT!$F$8</f>
        <v>49</v>
      </c>
      <c r="BL6" s="13">
        <f t="shared" ref="BL6:BL11" si="8">(BK6/$BG$4)*100</f>
        <v>6.586021505376344</v>
      </c>
      <c r="BM6" s="13">
        <f>[1]DISP_OCT!$G$8</f>
        <v>0</v>
      </c>
      <c r="BN6" s="13">
        <f t="shared" ref="BN6:BN11" si="9">(BM6/$BG$4)*100</f>
        <v>0</v>
      </c>
      <c r="BO6" s="13">
        <f>[1]DISP_OCT!$H$8</f>
        <v>0</v>
      </c>
      <c r="BP6" s="13">
        <f t="shared" ref="BP6:BP11" si="10">(BO6/$BG$4)*100</f>
        <v>0</v>
      </c>
      <c r="BR6" s="13">
        <f t="shared" ref="BR6:BR11" si="11">(BH6/$BG$4)*100</f>
        <v>93.413978494623649</v>
      </c>
      <c r="BS6" s="13">
        <f t="shared" ref="BS6:BS11" si="12">((BH6-BQ6)/$BG$4)*100</f>
        <v>93.413978494623649</v>
      </c>
      <c r="BT6" s="45">
        <f>IF((AND(BI6=0,BK6=0)),0,(BK6+BQ6)/(BI6+BK6)*100)</f>
        <v>6.586021505376344</v>
      </c>
      <c r="BU6" s="95">
        <f>(BV6/($BG$4*BW6))*(100)</f>
        <v>78.162802419354833</v>
      </c>
      <c r="BV6" s="95">
        <f>[1]DISP_OCT!$M$8</f>
        <v>93045</v>
      </c>
      <c r="BW6" s="47">
        <v>160</v>
      </c>
      <c r="BY6" s="43" t="s">
        <v>31</v>
      </c>
      <c r="BZ6" s="44" t="s">
        <v>32</v>
      </c>
      <c r="CA6" s="13">
        <f>[1]DISP_NOV!$C$8</f>
        <v>701</v>
      </c>
      <c r="CB6" s="13">
        <f>[1]DISP_NOV!$D$8</f>
        <v>701</v>
      </c>
      <c r="CC6" s="13">
        <f>[1]DISP_NOV!$E$8</f>
        <v>0</v>
      </c>
      <c r="CD6" s="13">
        <f>[1]DISP_NOV!$F$8</f>
        <v>19</v>
      </c>
      <c r="CE6" s="13">
        <f t="shared" ref="CE6:CE11" si="13">(CD6/$BZ$4)*100</f>
        <v>2.6388888888888888</v>
      </c>
      <c r="CF6" s="13">
        <f>[1]DISP_NOV!$G$8</f>
        <v>0</v>
      </c>
      <c r="CG6" s="13">
        <f t="shared" ref="CG6:CG11" si="14">(CF6/$BZ$4)*100</f>
        <v>0</v>
      </c>
      <c r="CH6" s="13">
        <f>[1]DISP_NOV!$H$8</f>
        <v>0</v>
      </c>
      <c r="CI6" s="13">
        <f t="shared" ref="CI6:CI11" si="15">(CH6/$BZ$4)*100</f>
        <v>0</v>
      </c>
      <c r="CK6" s="13">
        <f t="shared" ref="CK6:CK11" si="16">(CA6/$BZ$4)*100</f>
        <v>97.361111111111114</v>
      </c>
      <c r="CL6" s="13">
        <f t="shared" ref="CL6:CL11" si="17">((CA6-CJ6)/$BZ$4)*100</f>
        <v>97.361111111111114</v>
      </c>
      <c r="CM6" s="45">
        <f>IF((AND(CB6=0,CD6=0)),0,(CD6+CJ6)/(CB6+CD6)*100)</f>
        <v>2.6388888888888888</v>
      </c>
      <c r="CN6" s="95">
        <f>(CO6/($BZ$4*CP6))*(100)</f>
        <v>88.605902777777771</v>
      </c>
      <c r="CO6" s="95">
        <f>[1]DISP_NOV!$M$8</f>
        <v>102074</v>
      </c>
      <c r="CP6" s="47">
        <v>160</v>
      </c>
      <c r="CQ6" s="47"/>
      <c r="CR6" s="43" t="s">
        <v>31</v>
      </c>
      <c r="CS6" s="44" t="s">
        <v>32</v>
      </c>
      <c r="CT6" s="13">
        <f>[1]DISP_DIC!$C$8</f>
        <v>366</v>
      </c>
      <c r="CU6" s="13">
        <f>[1]DISP_DIC!$D$8</f>
        <v>366</v>
      </c>
      <c r="CV6" s="13">
        <f>[1]DISP_DIC!$E$8</f>
        <v>0</v>
      </c>
      <c r="CW6" s="13">
        <f>[1]DISP_DIC!$F$8</f>
        <v>0</v>
      </c>
      <c r="CX6" s="13">
        <f t="shared" ref="CX6:CX11" si="18">(CW6/$CS$4)*100</f>
        <v>0</v>
      </c>
      <c r="CY6" s="13">
        <f>[1]DISP_DIC!$G$8</f>
        <v>378</v>
      </c>
      <c r="CZ6" s="13">
        <f t="shared" ref="CZ6:CZ11" si="19">(CY6/$CS$4)*100</f>
        <v>50.806451612903224</v>
      </c>
      <c r="DA6" s="13">
        <f>[1]DISP_DIC!$H$8</f>
        <v>0</v>
      </c>
      <c r="DB6" s="13">
        <f t="shared" ref="DB6:DB11" si="20">(DA6/$CS$4)*100</f>
        <v>0</v>
      </c>
      <c r="DC6" s="15">
        <v>12</v>
      </c>
      <c r="DD6" s="13">
        <f t="shared" ref="DD6:DD11" si="21">(CT6/$CS$4)*100</f>
        <v>49.193548387096776</v>
      </c>
      <c r="DE6" s="15">
        <f>((CT6-DC6)/$CS$4)*(100)</f>
        <v>47.580645161290327</v>
      </c>
      <c r="DF6" s="45">
        <f>IF((AND(CU6=0,CW6=0)),0,(CW6+DC6)/(CU6+CW6)*100)</f>
        <v>3.278688524590164</v>
      </c>
      <c r="DG6" s="95">
        <f>(DH6/($CS$4*DI6))*(100)</f>
        <v>41.660786290322584</v>
      </c>
      <c r="DH6" s="95">
        <f>[1]DISP_DIC!$M$8</f>
        <v>49593</v>
      </c>
      <c r="DI6" s="47">
        <v>160</v>
      </c>
      <c r="DK6" s="43" t="s">
        <v>31</v>
      </c>
      <c r="DL6" s="44" t="s">
        <v>32</v>
      </c>
      <c r="DM6" s="13">
        <f>[2]DISP_ENE!$C$8</f>
        <v>739</v>
      </c>
      <c r="DN6" s="13">
        <f>[2]DISP_ENE!$D$8</f>
        <v>698</v>
      </c>
      <c r="DO6" s="13">
        <f>[2]DISP_ENE!$E$8</f>
        <v>41</v>
      </c>
      <c r="DP6" s="13">
        <f>[2]DISP_ENE!$F$8</f>
        <v>5</v>
      </c>
      <c r="DQ6" s="13">
        <f t="shared" ref="DQ6:DQ11" si="22">(DP6/$DL$4)*100</f>
        <v>0.67204301075268813</v>
      </c>
      <c r="DR6" s="13">
        <f>[2]DISP_ENE!$G$8</f>
        <v>0</v>
      </c>
      <c r="DS6" s="13">
        <f t="shared" ref="DS6:DS11" si="23">(DR6/$DL$4)*100</f>
        <v>0</v>
      </c>
      <c r="DT6" s="13">
        <f>[2]DISP_ENE!$H$8</f>
        <v>0</v>
      </c>
      <c r="DU6" s="13">
        <f t="shared" ref="DU6:DU11" si="24">(DT6/$DL$4)*100</f>
        <v>0</v>
      </c>
      <c r="DV6" s="15">
        <v>17</v>
      </c>
      <c r="DW6" s="13">
        <f t="shared" ref="DW6:DW11" si="25">(DM6/$DL$4)*100</f>
        <v>99.327956989247312</v>
      </c>
      <c r="DX6" s="13">
        <f t="shared" ref="DX6:DX11" si="26">((DM6-DV6)/$DL$4)*100</f>
        <v>97.043010752688176</v>
      </c>
      <c r="DY6" s="45">
        <f>IF((AND(DN6=0,DP6=0)),0,(DP6+DV6)/(DN6+DP6)*100)</f>
        <v>3.1294452347083923</v>
      </c>
      <c r="DZ6" s="95">
        <f>(EA6/($DL$4*EB6))*(100)</f>
        <v>76.390288978494624</v>
      </c>
      <c r="EA6" s="95">
        <f>[2]DISP_ENE!$M$8</f>
        <v>90935</v>
      </c>
      <c r="EB6" s="47">
        <v>160</v>
      </c>
      <c r="ED6" s="43" t="s">
        <v>31</v>
      </c>
      <c r="EE6" s="44" t="s">
        <v>32</v>
      </c>
      <c r="EF6" s="13">
        <f>[2]DISP_FEB!$C$8</f>
        <v>658</v>
      </c>
      <c r="EG6" s="13">
        <f>[2]DISP_FEB!$D$8</f>
        <v>658</v>
      </c>
      <c r="EH6" s="13">
        <f>[2]DISP_FEB!$E$8</f>
        <v>0</v>
      </c>
      <c r="EI6" s="13">
        <f>[2]DISP_FEB!$F$8</f>
        <v>15</v>
      </c>
      <c r="EJ6" s="13">
        <f t="shared" ref="EJ6:EJ11" si="27">(EI6/$EE$4)*100</f>
        <v>2.1551724137931036</v>
      </c>
      <c r="EK6" s="13">
        <f>[2]DISP_FEB!$G$8</f>
        <v>0</v>
      </c>
      <c r="EL6" s="13">
        <f t="shared" ref="EL6:EL11" si="28">(EK6/$EE$4)*100</f>
        <v>0</v>
      </c>
      <c r="EM6" s="13">
        <f>[2]DISP_FEB!$H$8</f>
        <v>23</v>
      </c>
      <c r="EN6" s="13">
        <f t="shared" ref="EN6:EN11" si="29">(EM6/$EE$4)*100</f>
        <v>3.3045977011494254</v>
      </c>
      <c r="EO6" s="15">
        <v>39</v>
      </c>
      <c r="EP6" s="13">
        <f t="shared" ref="EP6:EP11" si="30">(EF6/$EE$4)*100</f>
        <v>94.540229885057471</v>
      </c>
      <c r="EQ6" s="13">
        <f t="shared" ref="EQ6:EQ11" si="31">((EF6-EO6)/$EE$4)*100</f>
        <v>88.936781609195407</v>
      </c>
      <c r="ER6" s="45">
        <f>IF((AND(EG6=0,EI6=0)),0,(EI6+EO6)/(EG6+EI6)*100)</f>
        <v>8.0237741456166418</v>
      </c>
      <c r="ES6" s="95">
        <f>(ET6/($EE$4*EU6))*(100)</f>
        <v>79.577945402298852</v>
      </c>
      <c r="ET6" s="95">
        <f>[2]DISP_FEB!$M$8</f>
        <v>88618</v>
      </c>
      <c r="EU6" s="47">
        <v>160</v>
      </c>
      <c r="EW6" s="43" t="s">
        <v>31</v>
      </c>
      <c r="EX6" s="44" t="s">
        <v>32</v>
      </c>
      <c r="EY6" s="13">
        <f>[2]DISP_MAR!$C$8</f>
        <v>712</v>
      </c>
      <c r="EZ6" s="13">
        <f>[2]DISP_MAR!$D$8</f>
        <v>712</v>
      </c>
      <c r="FA6" s="13">
        <f>[2]DISP_MAR!$E$8</f>
        <v>0</v>
      </c>
      <c r="FB6" s="13">
        <f>[2]DISP_MAR!$F$8</f>
        <v>32</v>
      </c>
      <c r="FC6" s="13">
        <f t="shared" ref="FC6:FC11" si="32">(FB6/$EX$4)*100</f>
        <v>4.3010752688172049</v>
      </c>
      <c r="FD6" s="13">
        <f>[2]DISP_MAR!$G$8</f>
        <v>0</v>
      </c>
      <c r="FE6" s="13">
        <f t="shared" ref="FE6:FE11" si="33">(FD6/$EX$4)*100</f>
        <v>0</v>
      </c>
      <c r="FF6" s="13">
        <f>[2]DISP_MAR!$H$8</f>
        <v>0</v>
      </c>
      <c r="FG6" s="13">
        <f t="shared" ref="FG6:FG11" si="34">(FF6/$EX$4)*100</f>
        <v>0</v>
      </c>
      <c r="FH6" s="15">
        <v>8</v>
      </c>
      <c r="FI6" s="13">
        <f t="shared" ref="FI6:FI11" si="35">(EY6/$EX$4)*100</f>
        <v>95.6989247311828</v>
      </c>
      <c r="FJ6" s="13">
        <f t="shared" ref="FJ6:FJ11" si="36">((EY6-FH6)/$EX$4)*100</f>
        <v>94.623655913978496</v>
      </c>
      <c r="FK6" s="45">
        <f>IF((AND(EZ6=0,FB6=0)),0,(FB6+FH6)/(EZ6+FB6)*100)</f>
        <v>5.376344086021505</v>
      </c>
      <c r="FL6" s="95">
        <f>(FM6/($EX$4*FN6))*(100)</f>
        <v>81.278561827956992</v>
      </c>
      <c r="FM6" s="95">
        <f>[2]DISP_MAR!$M$8</f>
        <v>96754</v>
      </c>
      <c r="FN6" s="47">
        <v>160</v>
      </c>
      <c r="FP6" s="43" t="s">
        <v>31</v>
      </c>
      <c r="FQ6" s="44" t="s">
        <v>32</v>
      </c>
      <c r="FR6" s="13">
        <f>[2]DISP_ABR!$C$8</f>
        <v>591</v>
      </c>
      <c r="FS6" s="13">
        <f>[2]DISP_ABR!$D$8</f>
        <v>591</v>
      </c>
      <c r="FT6" s="13">
        <f>[2]DISP_ABR!$E$8</f>
        <v>0</v>
      </c>
      <c r="FU6" s="13">
        <f>[2]DISP_ABR!$F$8</f>
        <v>129</v>
      </c>
      <c r="FV6" s="13">
        <f t="shared" ref="FV6:FV11" si="37">(FU6/$FQ$4)*100</f>
        <v>17.916666666666668</v>
      </c>
      <c r="FW6" s="13">
        <f>[2]DISP_ABR!$G$8</f>
        <v>0</v>
      </c>
      <c r="FX6" s="13">
        <f t="shared" ref="FX6:FX11" si="38">(FW6/$FQ$4)*100</f>
        <v>0</v>
      </c>
      <c r="FY6" s="13">
        <f>[2]DISP_ABR!$H$8</f>
        <v>0</v>
      </c>
      <c r="FZ6" s="13">
        <f t="shared" ref="FZ6:FZ11" si="39">(FY6/$FQ$4)*100</f>
        <v>0</v>
      </c>
      <c r="GB6" s="13">
        <f t="shared" ref="GB6:GB11" si="40">(FR6/$FQ$4)*100</f>
        <v>82.083333333333329</v>
      </c>
      <c r="GC6" s="13">
        <f t="shared" ref="GC6:GC11" si="41">((FR6-GA6)/$FQ$4)*100</f>
        <v>82.083333333333329</v>
      </c>
      <c r="GD6" s="45">
        <f>IF((AND(FS6=0,FU6=0)),0,(FU6+GA6)/(FS6+FU6)*100)</f>
        <v>17.916666666666668</v>
      </c>
      <c r="GE6" s="88">
        <f>(GG6/($FQ$4*GH6))*(100)</f>
        <v>75.026041666666671</v>
      </c>
      <c r="GF6" s="36">
        <v>3</v>
      </c>
      <c r="GG6" s="88">
        <f>[2]DISP_ABR!$M$8</f>
        <v>86430</v>
      </c>
      <c r="GH6" s="47">
        <v>160</v>
      </c>
      <c r="GJ6" s="43" t="s">
        <v>31</v>
      </c>
      <c r="GK6" s="44" t="s">
        <v>32</v>
      </c>
      <c r="GL6" s="13">
        <f>[2]DISP_MAY!$C$8</f>
        <v>732</v>
      </c>
      <c r="GM6" s="13">
        <f>[2]DISP_MAY!$D$8</f>
        <v>732</v>
      </c>
      <c r="GN6" s="13">
        <f>[2]DISP_MAY!$E$8</f>
        <v>0</v>
      </c>
      <c r="GO6" s="13">
        <f>[2]DISP_MAY!$F$8</f>
        <v>0</v>
      </c>
      <c r="GP6" s="244">
        <f>(GO6/$GK$4)*(100)</f>
        <v>0</v>
      </c>
      <c r="GQ6" s="13">
        <f>[2]DISP_MAY!$G$8</f>
        <v>0</v>
      </c>
      <c r="GR6" s="244">
        <f>(GQ6/$GK$4)*(100)</f>
        <v>0</v>
      </c>
      <c r="GS6" s="13">
        <f>[2]DISP_MAY!$H$8</f>
        <v>12</v>
      </c>
      <c r="GT6" s="244">
        <f>(GS6/$GK$4)*(100)</f>
        <v>1.6129032258064515</v>
      </c>
      <c r="GU6" s="15">
        <v>37</v>
      </c>
      <c r="GV6" s="244">
        <f>(GL6/$GK$4)*(100)</f>
        <v>98.387096774193552</v>
      </c>
      <c r="GW6" s="244">
        <f>((GL6-GU6)/$GK$4)*(100)</f>
        <v>93.413978494623649</v>
      </c>
      <c r="GX6" s="237">
        <f>IF((AND(GM6=0,GO6=0)),0,(GO6+GU6)/(GM6+GO6+GU6))*(100)</f>
        <v>4.8114434330299094</v>
      </c>
      <c r="GY6" s="238">
        <f>(HA6/($GK$4*HB6))*(100)</f>
        <v>86.318884408602145</v>
      </c>
      <c r="GZ6" s="36">
        <v>0</v>
      </c>
      <c r="HA6" s="95">
        <f>[2]DISP_MAY!$M$8</f>
        <v>102754</v>
      </c>
      <c r="HB6" s="47">
        <v>160</v>
      </c>
      <c r="HD6" s="43" t="s">
        <v>31</v>
      </c>
      <c r="HE6" s="44" t="s">
        <v>32</v>
      </c>
      <c r="HF6" s="13">
        <f>[2]DISP_JUN!$C$8</f>
        <v>668</v>
      </c>
      <c r="HG6" s="13">
        <f>[2]DISP_JUN!$D$8</f>
        <v>668</v>
      </c>
      <c r="HH6" s="13">
        <f>[2]DISP_JUN!$E$8</f>
        <v>0</v>
      </c>
      <c r="HI6" s="13">
        <f>[2]DISP_JUN!$F$8</f>
        <v>52</v>
      </c>
      <c r="HJ6" s="244">
        <f>(HI6/$HE$4)*(100)</f>
        <v>7.2222222222222214</v>
      </c>
      <c r="HK6" s="13">
        <f>[2]DISP_JUN!$G$8</f>
        <v>0</v>
      </c>
      <c r="HL6" s="244">
        <f>(HK6/$HE$4)*(100)</f>
        <v>0</v>
      </c>
      <c r="HM6" s="13">
        <f>[2]DISP_JUN!$H$8</f>
        <v>0</v>
      </c>
      <c r="HN6" s="244">
        <f>(HM6/$HE$4)*(100)</f>
        <v>0</v>
      </c>
      <c r="HO6" s="15">
        <v>0</v>
      </c>
      <c r="HP6" s="244">
        <f>(HF6/$HE$4)*(100)</f>
        <v>92.777777777777786</v>
      </c>
      <c r="HQ6" s="244">
        <f>((HF6-HO6)/$HE$4)*(100)</f>
        <v>92.777777777777786</v>
      </c>
      <c r="HR6" s="237">
        <f>IF((AND(HG6=0,HI6=0)),0,(HI6+HO6)/(HG6+HI6+H6))*(100)</f>
        <v>7.2222222222222214</v>
      </c>
      <c r="HS6" s="238">
        <f>(HU6/($HE$4*HV6))*(100)</f>
        <v>80.219618055555557</v>
      </c>
      <c r="HT6" s="36">
        <v>4</v>
      </c>
      <c r="HU6" s="95">
        <f>[2]DISP_JUN!$M$8</f>
        <v>92413</v>
      </c>
      <c r="HV6" s="47">
        <v>160</v>
      </c>
    </row>
    <row r="7" spans="1:231" ht="13.8" x14ac:dyDescent="0.3">
      <c r="A7" s="43" t="s">
        <v>33</v>
      </c>
      <c r="B7" s="44" t="s">
        <v>34</v>
      </c>
      <c r="C7" s="13">
        <f>[1]DISP_JUL!$C$10</f>
        <v>744</v>
      </c>
      <c r="D7" s="13">
        <f>[1]DISP_JUL!$D$10</f>
        <v>744</v>
      </c>
      <c r="E7" s="13">
        <f>[1]DISP_JUL!$E$10</f>
        <v>0</v>
      </c>
      <c r="F7" s="13">
        <f>[1]DISP_JUL!$F$10</f>
        <v>0</v>
      </c>
      <c r="G7" s="188">
        <f t="shared" ref="G7:G11" si="42">(F7/$B$4)</f>
        <v>0</v>
      </c>
      <c r="H7" s="13">
        <f>[1]DISP_JUL!$G$10</f>
        <v>0</v>
      </c>
      <c r="I7" s="162">
        <f t="shared" ref="I7:I11" si="43">(H7/$B$4)</f>
        <v>0</v>
      </c>
      <c r="J7" s="13">
        <f>[1]DISP_JUL!$H$10</f>
        <v>0</v>
      </c>
      <c r="K7" s="162">
        <f t="shared" ref="K7:K11" si="44">(J7/$B$4)</f>
        <v>0</v>
      </c>
      <c r="L7" s="15">
        <v>0</v>
      </c>
      <c r="M7" s="162">
        <f t="shared" ref="M7:M11" si="45">(C7/$B$4)</f>
        <v>1</v>
      </c>
      <c r="N7" s="162">
        <f t="shared" ref="N7:N11" si="46">((C7-L7)/$B$4)</f>
        <v>1</v>
      </c>
      <c r="O7" s="168">
        <f t="shared" ref="O7:O11" si="47">IF((AND(D7=0,F7=0)),0,(F7+L7)/(D7+F7+L7))</f>
        <v>0</v>
      </c>
      <c r="P7" s="162">
        <f t="shared" ref="P7:P11" si="48">(Q7/($B$4*R7))</f>
        <v>0.84455645161290327</v>
      </c>
      <c r="Q7" s="95">
        <f>[1]DISP_JUL!$M$10</f>
        <v>37701</v>
      </c>
      <c r="R7" s="47">
        <v>60</v>
      </c>
      <c r="T7" s="43" t="s">
        <v>33</v>
      </c>
      <c r="U7" s="44" t="s">
        <v>34</v>
      </c>
      <c r="V7" s="13">
        <f>[1]DISP_AGO!$C$10</f>
        <v>707</v>
      </c>
      <c r="W7" s="13">
        <f>[1]DISP_AGO!$D$10</f>
        <v>707</v>
      </c>
      <c r="X7" s="13">
        <f>[1]DISP_AGO!$E$10</f>
        <v>0</v>
      </c>
      <c r="Y7" s="13">
        <f>[1]DISP_AGO!$F$10</f>
        <v>37</v>
      </c>
      <c r="Z7" s="13">
        <f t="shared" si="0"/>
        <v>4.9731182795698921</v>
      </c>
      <c r="AA7" s="13">
        <f>[1]DISP_AGO!$G$10</f>
        <v>0</v>
      </c>
      <c r="AB7" s="13">
        <f t="shared" si="1"/>
        <v>0</v>
      </c>
      <c r="AC7" s="13">
        <f>[1]DISP_AGO!$H$10</f>
        <v>0</v>
      </c>
      <c r="AD7" s="13">
        <f t="shared" si="2"/>
        <v>0</v>
      </c>
      <c r="AE7" s="15">
        <v>0</v>
      </c>
      <c r="AF7" s="13">
        <f t="shared" si="3"/>
        <v>95.026881720430111</v>
      </c>
      <c r="AG7" s="13">
        <f>((V7-AE7)/$U$4)*(100)</f>
        <v>95.026881720430111</v>
      </c>
      <c r="AH7" s="45">
        <f t="shared" ref="AH7:AH11" si="49">IF((AND(W7=0,Y7=0)),0,(Y7+AE7)/(W7+Y7)*100)</f>
        <v>4.9731182795698921</v>
      </c>
      <c r="AI7" s="13">
        <f t="shared" ref="AI7:AI11" si="50">(AJ7/($U$4*AK7))*(100)</f>
        <v>78.481182795698928</v>
      </c>
      <c r="AJ7" s="95">
        <f>[1]DISP_AGO!$M$10</f>
        <v>35034</v>
      </c>
      <c r="AK7" s="47">
        <v>60</v>
      </c>
      <c r="AM7" s="43" t="s">
        <v>33</v>
      </c>
      <c r="AN7" s="44" t="s">
        <v>34</v>
      </c>
      <c r="AO7" s="13">
        <f>[1]DISP_SEP!$C$10</f>
        <v>720</v>
      </c>
      <c r="AP7" s="13">
        <f>[1]DISP_SEP!$D$10</f>
        <v>720</v>
      </c>
      <c r="AQ7" s="13">
        <f>[1]DISP_SEP!$E$10</f>
        <v>0</v>
      </c>
      <c r="AR7" s="13">
        <f>[1]DISP_SEP!$F$10</f>
        <v>0</v>
      </c>
      <c r="AS7" s="13">
        <f t="shared" si="4"/>
        <v>0</v>
      </c>
      <c r="AT7" s="13">
        <f>[1]DISP_SEP!$G$10</f>
        <v>0</v>
      </c>
      <c r="AU7" s="13">
        <f t="shared" si="5"/>
        <v>0</v>
      </c>
      <c r="AV7" s="13">
        <f>[1]DISP_SEP!$H$10</f>
        <v>0</v>
      </c>
      <c r="AW7" s="13">
        <f t="shared" si="6"/>
        <v>0</v>
      </c>
      <c r="AX7" s="15">
        <v>0</v>
      </c>
      <c r="AY7" s="15">
        <f t="shared" si="7"/>
        <v>100</v>
      </c>
      <c r="AZ7" s="15">
        <f t="shared" ref="AZ7:AZ20" si="51">((AO7-AX7)/$AN$4)*(100)</f>
        <v>100</v>
      </c>
      <c r="BA7" s="237">
        <f t="shared" ref="BA7:BA20" si="52">IF((AND(AP7=0,AR7=0)),0,(AR7+AX7)/(AP7+AR7+AX7))*(100)</f>
        <v>0</v>
      </c>
      <c r="BB7" s="238">
        <f t="shared" ref="BB7:BB20" si="53">(BC7/($AN$4*BD7))*(100)</f>
        <v>83.525462962962962</v>
      </c>
      <c r="BC7" s="95">
        <f>[1]DISP_SEP!$M$10</f>
        <v>36083</v>
      </c>
      <c r="BD7" s="47">
        <v>60</v>
      </c>
      <c r="BF7" s="43" t="s">
        <v>33</v>
      </c>
      <c r="BG7" s="44" t="s">
        <v>34</v>
      </c>
      <c r="BH7" s="13">
        <f>[1]DISP_OCT!$C$10</f>
        <v>652</v>
      </c>
      <c r="BI7" s="13">
        <f>[1]DISP_OCT!$D$10</f>
        <v>652</v>
      </c>
      <c r="BJ7" s="13">
        <f>[1]DISP_OCT!$E$10</f>
        <v>0</v>
      </c>
      <c r="BK7" s="13">
        <f>[1]DISP_OCT!$F$10</f>
        <v>92</v>
      </c>
      <c r="BL7" s="13">
        <f t="shared" si="8"/>
        <v>12.365591397849462</v>
      </c>
      <c r="BM7" s="13">
        <f>[1]DISP_OCT!$G$10</f>
        <v>0</v>
      </c>
      <c r="BN7" s="13">
        <f t="shared" si="9"/>
        <v>0</v>
      </c>
      <c r="BO7" s="13">
        <f>[1]DISP_OCT!$H$10</f>
        <v>0</v>
      </c>
      <c r="BP7" s="13">
        <f t="shared" si="10"/>
        <v>0</v>
      </c>
      <c r="BR7" s="15">
        <f t="shared" si="11"/>
        <v>87.634408602150543</v>
      </c>
      <c r="BS7" s="13">
        <f t="shared" si="12"/>
        <v>87.634408602150543</v>
      </c>
      <c r="BT7" s="45">
        <f t="shared" ref="BT7:BT11" si="54">IF((AND(BI7=0,BK7=0)),0,(BK7+BQ7)/(BI7+BK7)*100)</f>
        <v>12.365591397849462</v>
      </c>
      <c r="BU7" s="95">
        <f t="shared" ref="BU7:BU11" si="55">(BV7/($BG$4*BW7))*(100)</f>
        <v>67.305107526881727</v>
      </c>
      <c r="BV7" s="95">
        <f>[1]DISP_OCT!$M$10</f>
        <v>30045</v>
      </c>
      <c r="BW7" s="47">
        <v>60</v>
      </c>
      <c r="BY7" s="43" t="s">
        <v>33</v>
      </c>
      <c r="BZ7" s="44" t="s">
        <v>34</v>
      </c>
      <c r="CA7" s="13">
        <f>[1]DISP_NOV!$C$10</f>
        <v>698</v>
      </c>
      <c r="CB7" s="13">
        <f>[1]DISP_NOV!$D$10</f>
        <v>698</v>
      </c>
      <c r="CC7" s="13">
        <f>[1]DISP_NOV!$E$10</f>
        <v>0</v>
      </c>
      <c r="CD7" s="13">
        <f>[1]DISP_NOV!$F$10</f>
        <v>22</v>
      </c>
      <c r="CE7" s="13">
        <f t="shared" si="13"/>
        <v>3.0555555555555554</v>
      </c>
      <c r="CF7" s="13">
        <f>[1]DISP_NOV!$G$10</f>
        <v>0</v>
      </c>
      <c r="CG7" s="13">
        <f t="shared" si="14"/>
        <v>0</v>
      </c>
      <c r="CH7" s="13">
        <f>[1]DISP_NOV!$H$10</f>
        <v>0</v>
      </c>
      <c r="CI7" s="13">
        <f t="shared" si="15"/>
        <v>0</v>
      </c>
      <c r="CK7" s="15">
        <f t="shared" si="16"/>
        <v>96.944444444444443</v>
      </c>
      <c r="CL7" s="13">
        <f t="shared" si="17"/>
        <v>96.944444444444443</v>
      </c>
      <c r="CM7" s="45">
        <f t="shared" ref="CM7:CM11" si="56">IF((AND(CB7=0,CD7=0)),0,(CD7+CJ7)/(CB7+CD7)*100)</f>
        <v>3.0555555555555554</v>
      </c>
      <c r="CN7" s="95">
        <f t="shared" ref="CN7:CN10" si="57">(CO7/($BZ$4*CP7))*(100)</f>
        <v>82.921296296296305</v>
      </c>
      <c r="CO7" s="95">
        <f>[1]DISP_NOV!$M$10</f>
        <v>35822</v>
      </c>
      <c r="CP7" s="47">
        <v>60</v>
      </c>
      <c r="CQ7" s="47"/>
      <c r="CR7" s="43" t="s">
        <v>33</v>
      </c>
      <c r="CS7" s="44" t="s">
        <v>34</v>
      </c>
      <c r="CT7" s="13">
        <f>[1]DISP_DIC!$C$10</f>
        <v>357</v>
      </c>
      <c r="CU7" s="13">
        <f>[1]DISP_DIC!$D$10</f>
        <v>357</v>
      </c>
      <c r="CV7" s="13">
        <f>[1]DISP_DIC!$E$10</f>
        <v>0</v>
      </c>
      <c r="CW7" s="13">
        <f>[1]DISP_DIC!$F$10</f>
        <v>0</v>
      </c>
      <c r="CX7" s="13">
        <f t="shared" si="18"/>
        <v>0</v>
      </c>
      <c r="CY7" s="13">
        <f>[1]DISP_DIC!$G$10</f>
        <v>387</v>
      </c>
      <c r="CZ7" s="13">
        <f t="shared" si="19"/>
        <v>52.016129032258064</v>
      </c>
      <c r="DA7" s="13">
        <f>[1]DISP_DIC!$H$10</f>
        <v>0</v>
      </c>
      <c r="DB7" s="13">
        <f t="shared" si="20"/>
        <v>0</v>
      </c>
      <c r="DC7" s="15">
        <v>12</v>
      </c>
      <c r="DD7" s="15">
        <f t="shared" si="21"/>
        <v>47.983870967741936</v>
      </c>
      <c r="DE7" s="15">
        <f t="shared" ref="DE7:DE11" si="58">((CT7-DC7)/$CS$4)*(100)</f>
        <v>46.37096774193548</v>
      </c>
      <c r="DF7" s="45">
        <f t="shared" ref="DF7:DF11" si="59">IF((AND(CU7=0,CW7=0)),0,(CW7+DC7)/(CU7+CW7)*100)</f>
        <v>3.3613445378151261</v>
      </c>
      <c r="DG7" s="95">
        <f t="shared" ref="DG7:DG12" si="60">(DH7/($CS$4*DI7))*(100)</f>
        <v>37.719534050179213</v>
      </c>
      <c r="DH7" s="95">
        <f>[1]DISP_DIC!$M$10</f>
        <v>16838</v>
      </c>
      <c r="DI7" s="47">
        <v>60</v>
      </c>
      <c r="DK7" s="43" t="s">
        <v>33</v>
      </c>
      <c r="DL7" s="44" t="s">
        <v>34</v>
      </c>
      <c r="DM7" s="13">
        <f>[2]DISP_ENE!$C$10</f>
        <v>727</v>
      </c>
      <c r="DN7" s="13">
        <f>[2]DISP_ENE!$D$10</f>
        <v>681</v>
      </c>
      <c r="DO7" s="13">
        <f>[2]DISP_ENE!$E$10</f>
        <v>46</v>
      </c>
      <c r="DP7" s="13">
        <f>[2]DISP_ENE!$F$10</f>
        <v>17</v>
      </c>
      <c r="DQ7" s="13">
        <f t="shared" si="22"/>
        <v>2.28494623655914</v>
      </c>
      <c r="DR7" s="13">
        <f>[2]DISP_ENE!$G$10</f>
        <v>0</v>
      </c>
      <c r="DS7" s="13">
        <f t="shared" si="23"/>
        <v>0</v>
      </c>
      <c r="DT7" s="13">
        <f>[2]DISP_ENE!$H$10</f>
        <v>0</v>
      </c>
      <c r="DU7" s="13">
        <f t="shared" si="24"/>
        <v>0</v>
      </c>
      <c r="DV7" s="15">
        <v>0</v>
      </c>
      <c r="DW7" s="15">
        <f t="shared" si="25"/>
        <v>97.715053763440864</v>
      </c>
      <c r="DX7" s="13">
        <f t="shared" si="26"/>
        <v>97.715053763440864</v>
      </c>
      <c r="DY7" s="45">
        <f t="shared" ref="DY7:DY11" si="61">IF((AND(DN7=0,DP7=0)),0,(DP7+DV7)/(DN7+DP7)*100)</f>
        <v>2.4355300859598854</v>
      </c>
      <c r="DZ7" s="95">
        <f t="shared" ref="DZ7:DZ11" si="62">(EA7/($DL$4*EB7))*(100)</f>
        <v>69.923835125448036</v>
      </c>
      <c r="EA7" s="95">
        <f>[2]DISP_ENE!$M$10</f>
        <v>31214</v>
      </c>
      <c r="EB7" s="47">
        <v>60</v>
      </c>
      <c r="ED7" s="43" t="s">
        <v>33</v>
      </c>
      <c r="EE7" s="44" t="s">
        <v>34</v>
      </c>
      <c r="EF7" s="13">
        <f>[2]DISP_FEB!$C$10</f>
        <v>649</v>
      </c>
      <c r="EG7" s="13">
        <f>[2]DISP_FEB!$D$10</f>
        <v>649</v>
      </c>
      <c r="EH7" s="13">
        <f>[2]DISP_FEB!$E$10</f>
        <v>0</v>
      </c>
      <c r="EI7" s="13">
        <f>[2]DISP_FEB!$F$10</f>
        <v>20</v>
      </c>
      <c r="EJ7" s="13">
        <f t="shared" si="27"/>
        <v>2.8735632183908044</v>
      </c>
      <c r="EK7" s="13">
        <f>[2]DISP_FEB!$G$10</f>
        <v>0</v>
      </c>
      <c r="EL7" s="13">
        <f t="shared" si="28"/>
        <v>0</v>
      </c>
      <c r="EM7" s="13">
        <f>[2]DISP_FEB!$H$10</f>
        <v>27</v>
      </c>
      <c r="EN7" s="13">
        <f t="shared" si="29"/>
        <v>3.8793103448275863</v>
      </c>
      <c r="EO7" s="15">
        <v>90</v>
      </c>
      <c r="EP7" s="15">
        <f t="shared" si="30"/>
        <v>93.247126436781613</v>
      </c>
      <c r="EQ7" s="13">
        <f t="shared" si="31"/>
        <v>80.31609195402298</v>
      </c>
      <c r="ER7" s="45">
        <f t="shared" ref="ER7:ER11" si="63">IF((AND(EG7=0,EI7=0)),0,(EI7+EO7)/(EG7+EI7)*100)</f>
        <v>16.442451420029897</v>
      </c>
      <c r="ES7" s="95">
        <f t="shared" ref="ES7:ES11" si="64">(ET7/($EE$4*EU7))*(100)</f>
        <v>71.630747126436773</v>
      </c>
      <c r="ET7" s="95">
        <f>[2]DISP_FEB!$M$10</f>
        <v>29913</v>
      </c>
      <c r="EU7" s="47">
        <v>60</v>
      </c>
      <c r="EW7" s="43" t="s">
        <v>33</v>
      </c>
      <c r="EX7" s="44" t="s">
        <v>34</v>
      </c>
      <c r="EY7" s="13">
        <f>[2]DISP_MAR!$C$10</f>
        <v>698</v>
      </c>
      <c r="EZ7" s="13">
        <f>[2]DISP_MAR!$D$10</f>
        <v>690</v>
      </c>
      <c r="FA7" s="13">
        <f>[2]DISP_MAR!$E$10</f>
        <v>8</v>
      </c>
      <c r="FB7" s="13">
        <f>[2]DISP_MAR!$F$10</f>
        <v>46</v>
      </c>
      <c r="FC7" s="13">
        <f t="shared" si="32"/>
        <v>6.182795698924731</v>
      </c>
      <c r="FD7" s="13">
        <f>[2]DISP_MAR!$G$10</f>
        <v>0</v>
      </c>
      <c r="FE7" s="13">
        <f t="shared" si="33"/>
        <v>0</v>
      </c>
      <c r="FF7" s="13">
        <f>[2]DISP_MAR!$H$10</f>
        <v>0</v>
      </c>
      <c r="FG7" s="13">
        <f t="shared" si="34"/>
        <v>0</v>
      </c>
      <c r="FH7" s="15">
        <v>3</v>
      </c>
      <c r="FI7" s="15">
        <f t="shared" si="35"/>
        <v>93.817204301075279</v>
      </c>
      <c r="FJ7" s="13">
        <f t="shared" si="36"/>
        <v>93.413978494623649</v>
      </c>
      <c r="FK7" s="45">
        <f t="shared" ref="FK7:FK11" si="65">IF((AND(EZ7=0,FB7=0)),0,(FB7+FH7)/(EZ7+FB7)*100)</f>
        <v>6.6576086956521747</v>
      </c>
      <c r="FL7" s="95">
        <f t="shared" ref="FL7:FL11" si="66">(FM7/($EX$4*FN7))*(100)</f>
        <v>72.188620071684582</v>
      </c>
      <c r="FM7" s="95">
        <f>[2]DISP_MAR!$M$10</f>
        <v>32225</v>
      </c>
      <c r="FN7" s="47">
        <v>60</v>
      </c>
      <c r="FP7" s="43" t="s">
        <v>33</v>
      </c>
      <c r="FQ7" s="44" t="s">
        <v>34</v>
      </c>
      <c r="FR7" s="13">
        <f>[2]DISP_ABR!$C$10</f>
        <v>559</v>
      </c>
      <c r="FS7" s="13">
        <f>[2]DISP_ABR!$D$10</f>
        <v>559</v>
      </c>
      <c r="FT7" s="13">
        <f>[2]DISP_ABR!$E$10</f>
        <v>0</v>
      </c>
      <c r="FU7" s="13">
        <f>[2]DISP_ABR!$F$10</f>
        <v>161</v>
      </c>
      <c r="FV7" s="13">
        <f t="shared" si="37"/>
        <v>22.361111111111111</v>
      </c>
      <c r="FW7" s="13">
        <f>[2]DISP_ABR!$G$10</f>
        <v>0</v>
      </c>
      <c r="FX7" s="13">
        <f t="shared" si="38"/>
        <v>0</v>
      </c>
      <c r="FY7" s="13">
        <f>[2]DISP_ABR!$H$10</f>
        <v>0</v>
      </c>
      <c r="FZ7" s="13">
        <f t="shared" si="39"/>
        <v>0</v>
      </c>
      <c r="GB7" s="13">
        <f t="shared" si="40"/>
        <v>77.638888888888886</v>
      </c>
      <c r="GC7" s="13">
        <f t="shared" si="41"/>
        <v>77.638888888888886</v>
      </c>
      <c r="GD7" s="45">
        <f t="shared" ref="GD7:GD11" si="67">IF((AND(FS7=0,FU7=0)),0,(FU7+GA7)/(FS7+FU7)*100)</f>
        <v>22.361111111111111</v>
      </c>
      <c r="GE7" s="88">
        <f t="shared" ref="GE7:GE14" si="68">(GG7/($FQ$4*GH7))*(100)</f>
        <v>65.710648148148138</v>
      </c>
      <c r="GF7" s="36">
        <v>1</v>
      </c>
      <c r="GG7" s="88">
        <f>[2]DISP_ABR!$M$10</f>
        <v>28387</v>
      </c>
      <c r="GH7" s="47">
        <v>60</v>
      </c>
      <c r="GJ7" s="43" t="s">
        <v>33</v>
      </c>
      <c r="GK7" s="44" t="s">
        <v>34</v>
      </c>
      <c r="GL7" s="13">
        <f>[2]DISP_MAY!$C$10</f>
        <v>722</v>
      </c>
      <c r="GM7" s="13">
        <f>[2]DISP_MAY!$D$10</f>
        <v>722</v>
      </c>
      <c r="GN7" s="13">
        <f>[2]DISP_MAY!$E$10</f>
        <v>0</v>
      </c>
      <c r="GO7" s="13">
        <f>[2]DISP_MAY!$F$10</f>
        <v>5</v>
      </c>
      <c r="GP7" s="246">
        <f t="shared" ref="GP7:GP20" si="69">(GO7/$GK$4)*(100)</f>
        <v>0.67204301075268813</v>
      </c>
      <c r="GQ7" s="13">
        <f>[2]DISP_MAY!$G$10</f>
        <v>0</v>
      </c>
      <c r="GR7" s="244">
        <f t="shared" ref="GR7:GR20" si="70">(GQ7/$GK$4)*(100)</f>
        <v>0</v>
      </c>
      <c r="GS7" s="13">
        <f>[2]DISP_MAY!$H$10</f>
        <v>17</v>
      </c>
      <c r="GT7" s="244">
        <f t="shared" ref="GT7:GT20" si="71">(GS7/$GK$4)*(100)</f>
        <v>2.28494623655914</v>
      </c>
      <c r="GU7" s="15">
        <v>46</v>
      </c>
      <c r="GV7" s="244">
        <f t="shared" ref="GV7:GV20" si="72">(GL7/$GK$4)*(100)</f>
        <v>97.043010752688176</v>
      </c>
      <c r="GW7" s="244">
        <f t="shared" ref="GW7:GW20" si="73">((GL7-GU7)/$GK$4)*(100)</f>
        <v>90.86021505376344</v>
      </c>
      <c r="GX7" s="237">
        <f t="shared" ref="GX7:GX20" si="74">IF((AND(GM7=0,GO7=0)),0,(GO7+GU7)/(GM7+GO7+GU7))*(100)</f>
        <v>6.5976714100905571</v>
      </c>
      <c r="GY7" s="238">
        <f t="shared" ref="GY7:GY20" si="75">(HA7/($GK$4*HB7))*(100)</f>
        <v>78.629032258064512</v>
      </c>
      <c r="GZ7" s="36">
        <v>1</v>
      </c>
      <c r="HA7" s="95">
        <f>[2]DISP_MAY!$M$10</f>
        <v>35100</v>
      </c>
      <c r="HB7" s="47">
        <v>60</v>
      </c>
      <c r="HD7" s="43" t="s">
        <v>33</v>
      </c>
      <c r="HE7" s="44" t="s">
        <v>34</v>
      </c>
      <c r="HF7" s="13">
        <f>[2]DISP_JUN!$C$10</f>
        <v>229</v>
      </c>
      <c r="HG7" s="13">
        <f>[2]DISP_JUN!$D$10</f>
        <v>229</v>
      </c>
      <c r="HH7" s="13">
        <f>[2]DISP_JUN!$E$10</f>
        <v>0</v>
      </c>
      <c r="HI7" s="13">
        <f>[2]DISP_JUN!$F$10</f>
        <v>491</v>
      </c>
      <c r="HJ7" s="244">
        <f t="shared" ref="HJ7:HJ70" si="76">(HI7/$HE$4)*(100)</f>
        <v>68.194444444444443</v>
      </c>
      <c r="HK7" s="13">
        <f>[2]DISP_JUN!$G$10</f>
        <v>0</v>
      </c>
      <c r="HL7" s="244">
        <f t="shared" ref="HL7:HL70" si="77">(HK7/$HE$4)*(100)</f>
        <v>0</v>
      </c>
      <c r="HM7" s="13">
        <f>[2]DISP_JUN!$H$10</f>
        <v>0</v>
      </c>
      <c r="HN7" s="244">
        <f t="shared" ref="HN7:HN70" si="78">(HM7/$HE$4)*(100)</f>
        <v>0</v>
      </c>
      <c r="HO7" s="15">
        <v>0</v>
      </c>
      <c r="HP7" s="244">
        <f t="shared" ref="HP7:HP70" si="79">(HF7/$HE$4)*(100)</f>
        <v>31.805555555555554</v>
      </c>
      <c r="HQ7" s="244">
        <f t="shared" ref="HQ7:HQ70" si="80">((HF7-HO7)/$HE$4)*(100)</f>
        <v>31.805555555555554</v>
      </c>
      <c r="HR7" s="237">
        <f t="shared" ref="HR7:HR14" si="81">IF((AND(HG7=0,HI7=0)),0,(HI7+HO7)/(HG7+HI7+H7))*(100)</f>
        <v>68.194444444444443</v>
      </c>
      <c r="HS7" s="238">
        <f t="shared" ref="HS7:HS70" si="82">(HU7/($HE$4*HV7))*(100)</f>
        <v>27.722222222222221</v>
      </c>
      <c r="HT7" s="36">
        <v>2</v>
      </c>
      <c r="HU7" s="95">
        <f>[2]DISP_JUN!$M$10</f>
        <v>11976</v>
      </c>
      <c r="HV7" s="47">
        <v>60</v>
      </c>
    </row>
    <row r="8" spans="1:231" ht="13.8" x14ac:dyDescent="0.3">
      <c r="A8" s="44"/>
      <c r="B8" s="44" t="s">
        <v>35</v>
      </c>
      <c r="C8" s="13">
        <f>[1]DISP_JUL!$C$12</f>
        <v>731</v>
      </c>
      <c r="D8" s="13">
        <f>[1]DISP_JUL!$D$12</f>
        <v>731</v>
      </c>
      <c r="E8" s="13">
        <f>[1]DISP_JUL!$E$12</f>
        <v>0</v>
      </c>
      <c r="F8" s="13">
        <f>[1]DISP_JUL!$F$12</f>
        <v>13</v>
      </c>
      <c r="G8" s="188">
        <f t="shared" si="42"/>
        <v>1.7473118279569891E-2</v>
      </c>
      <c r="H8" s="13">
        <f>[1]DISP_JUL!$G$12</f>
        <v>0</v>
      </c>
      <c r="I8" s="162">
        <f t="shared" si="43"/>
        <v>0</v>
      </c>
      <c r="J8" s="13">
        <f>[1]DISP_JUL!$H$12</f>
        <v>0</v>
      </c>
      <c r="K8" s="162">
        <f t="shared" si="44"/>
        <v>0</v>
      </c>
      <c r="L8" s="15">
        <v>0</v>
      </c>
      <c r="M8" s="162">
        <f t="shared" si="45"/>
        <v>0.98252688172043012</v>
      </c>
      <c r="N8" s="162">
        <f t="shared" si="46"/>
        <v>0.98252688172043012</v>
      </c>
      <c r="O8" s="168">
        <f t="shared" si="47"/>
        <v>1.7473118279569891E-2</v>
      </c>
      <c r="P8" s="162">
        <f t="shared" si="48"/>
        <v>0.89298555107526878</v>
      </c>
      <c r="Q8" s="95">
        <f>[1]DISP_JUL!$M$12</f>
        <v>106301</v>
      </c>
      <c r="R8" s="47">
        <v>160</v>
      </c>
      <c r="T8" s="44"/>
      <c r="U8" s="44" t="s">
        <v>35</v>
      </c>
      <c r="V8" s="13">
        <f>[1]DISP_AGO!$C$12</f>
        <v>706</v>
      </c>
      <c r="W8" s="13">
        <f>[1]DISP_AGO!$D$12</f>
        <v>706</v>
      </c>
      <c r="X8" s="13">
        <f>[1]DISP_AGO!$E$12</f>
        <v>0</v>
      </c>
      <c r="Y8" s="13">
        <f>[1]DISP_AGO!$F$12</f>
        <v>38</v>
      </c>
      <c r="Z8" s="13">
        <f t="shared" si="0"/>
        <v>5.10752688172043</v>
      </c>
      <c r="AA8" s="13">
        <f>[1]DISP_AGO!$G$12</f>
        <v>0</v>
      </c>
      <c r="AB8" s="13">
        <f t="shared" si="1"/>
        <v>0</v>
      </c>
      <c r="AC8" s="13">
        <f>[1]DISP_AGO!$H$12</f>
        <v>0</v>
      </c>
      <c r="AD8" s="13">
        <f t="shared" si="2"/>
        <v>0</v>
      </c>
      <c r="AE8" s="15">
        <v>0</v>
      </c>
      <c r="AF8" s="13">
        <f t="shared" si="3"/>
        <v>94.892473118279568</v>
      </c>
      <c r="AG8" s="13">
        <f t="shared" ref="AG8:AG20" si="83">((V8-AE8)/$U$4)*(100)</f>
        <v>94.892473118279568</v>
      </c>
      <c r="AH8" s="45">
        <f t="shared" si="49"/>
        <v>5.10752688172043</v>
      </c>
      <c r="AI8" s="13">
        <f t="shared" si="50"/>
        <v>90.005040322580641</v>
      </c>
      <c r="AJ8" s="95">
        <f>[1]DISP_AGO!$M$12</f>
        <v>107142</v>
      </c>
      <c r="AK8" s="47">
        <v>160</v>
      </c>
      <c r="AM8" s="44"/>
      <c r="AN8" s="44" t="s">
        <v>35</v>
      </c>
      <c r="AO8" s="13">
        <f>[1]DISP_SEP!$C$12</f>
        <v>699</v>
      </c>
      <c r="AP8" s="13">
        <f>[1]DISP_SEP!$D$12</f>
        <v>699</v>
      </c>
      <c r="AQ8" s="13">
        <f>[1]DISP_SEP!$E$12</f>
        <v>0</v>
      </c>
      <c r="AR8" s="13">
        <f>[1]DISP_SEP!$F$12</f>
        <v>21</v>
      </c>
      <c r="AS8" s="13">
        <f t="shared" si="4"/>
        <v>2.9166666666666665</v>
      </c>
      <c r="AT8" s="13">
        <f>[1]DISP_SEP!$G$12</f>
        <v>0</v>
      </c>
      <c r="AU8" s="13">
        <f t="shared" si="5"/>
        <v>0</v>
      </c>
      <c r="AV8" s="13">
        <f>[1]DISP_SEP!$H$12</f>
        <v>0</v>
      </c>
      <c r="AW8" s="13">
        <f t="shared" si="6"/>
        <v>0</v>
      </c>
      <c r="AX8" s="15">
        <v>0</v>
      </c>
      <c r="AY8" s="13">
        <f t="shared" si="7"/>
        <v>97.083333333333329</v>
      </c>
      <c r="AZ8" s="13">
        <f t="shared" si="51"/>
        <v>97.083333333333329</v>
      </c>
      <c r="BA8" s="239">
        <f t="shared" si="52"/>
        <v>2.9166666666666665</v>
      </c>
      <c r="BB8" s="238">
        <f t="shared" si="53"/>
        <v>87.577256944444443</v>
      </c>
      <c r="BC8" s="95">
        <f>[1]DISP_SEP!$M$12</f>
        <v>100889</v>
      </c>
      <c r="BD8" s="47">
        <v>160</v>
      </c>
      <c r="BF8" s="44"/>
      <c r="BG8" s="44" t="s">
        <v>35</v>
      </c>
      <c r="BH8" s="13">
        <f>[1]DISP_OCT!$C$12</f>
        <v>726</v>
      </c>
      <c r="BI8" s="13">
        <f>[1]DISP_OCT!$D$12</f>
        <v>726</v>
      </c>
      <c r="BJ8" s="13">
        <f>[1]DISP_OCT!$E$12</f>
        <v>0</v>
      </c>
      <c r="BK8" s="13">
        <f>[1]DISP_OCT!$F$12</f>
        <v>18</v>
      </c>
      <c r="BL8" s="13">
        <f t="shared" si="8"/>
        <v>2.4193548387096775</v>
      </c>
      <c r="BM8" s="13">
        <f>[1]DISP_OCT!$G$12</f>
        <v>0</v>
      </c>
      <c r="BN8" s="13">
        <f t="shared" si="9"/>
        <v>0</v>
      </c>
      <c r="BO8" s="13">
        <f>[1]DISP_OCT!$H$12</f>
        <v>0</v>
      </c>
      <c r="BP8" s="13">
        <f t="shared" si="10"/>
        <v>0</v>
      </c>
      <c r="BR8" s="15">
        <f t="shared" si="11"/>
        <v>97.58064516129032</v>
      </c>
      <c r="BS8" s="13">
        <f t="shared" si="12"/>
        <v>97.58064516129032</v>
      </c>
      <c r="BT8" s="45">
        <f t="shared" si="54"/>
        <v>2.4193548387096775</v>
      </c>
      <c r="BU8" s="95">
        <f t="shared" si="55"/>
        <v>84.910954301075265</v>
      </c>
      <c r="BV8" s="95">
        <f>[1]DISP_OCT!$M$12</f>
        <v>101078</v>
      </c>
      <c r="BW8" s="47">
        <v>160</v>
      </c>
      <c r="BY8" s="44"/>
      <c r="BZ8" s="44" t="s">
        <v>35</v>
      </c>
      <c r="CA8" s="13">
        <f>[1]DISP_NOV!$C$12</f>
        <v>694</v>
      </c>
      <c r="CB8" s="13">
        <f>[1]DISP_NOV!$D$12</f>
        <v>694</v>
      </c>
      <c r="CC8" s="13">
        <f>[1]DISP_NOV!$E$12</f>
        <v>0</v>
      </c>
      <c r="CD8" s="13">
        <f>[1]DISP_NOV!$F$12</f>
        <v>7</v>
      </c>
      <c r="CE8" s="13">
        <f t="shared" si="13"/>
        <v>0.97222222222222221</v>
      </c>
      <c r="CF8" s="13">
        <f>[1]DISP_NOV!$G$12</f>
        <v>0</v>
      </c>
      <c r="CG8" s="13">
        <f t="shared" si="14"/>
        <v>0</v>
      </c>
      <c r="CH8" s="13">
        <f>[1]DISP_NOV!$H$12</f>
        <v>19</v>
      </c>
      <c r="CI8" s="13">
        <f t="shared" si="15"/>
        <v>2.6388888888888888</v>
      </c>
      <c r="CK8" s="15">
        <f t="shared" si="16"/>
        <v>96.388888888888886</v>
      </c>
      <c r="CL8" s="13">
        <f t="shared" si="17"/>
        <v>96.388888888888886</v>
      </c>
      <c r="CM8" s="45">
        <f t="shared" si="56"/>
        <v>0.99857346647646217</v>
      </c>
      <c r="CN8" s="95">
        <f t="shared" si="57"/>
        <v>73.186631944444443</v>
      </c>
      <c r="CO8" s="95">
        <f>[1]DISP_NOV!$M$12</f>
        <v>84311</v>
      </c>
      <c r="CP8" s="47">
        <v>160</v>
      </c>
      <c r="CQ8" s="47"/>
      <c r="CR8" s="44"/>
      <c r="CS8" s="44" t="s">
        <v>35</v>
      </c>
      <c r="CT8" s="13">
        <f>[1]DISP_DIC!$C$12</f>
        <v>705</v>
      </c>
      <c r="CU8" s="13">
        <f>[1]DISP_DIC!$D$12</f>
        <v>705</v>
      </c>
      <c r="CV8" s="13">
        <f>[1]DISP_DIC!$E$12</f>
        <v>0</v>
      </c>
      <c r="CW8" s="13">
        <f>[1]DISP_DIC!$F$12</f>
        <v>0</v>
      </c>
      <c r="CX8" s="13">
        <f t="shared" si="18"/>
        <v>0</v>
      </c>
      <c r="CY8" s="13">
        <f>[1]DISP_DIC!$G$12</f>
        <v>0</v>
      </c>
      <c r="CZ8" s="13">
        <f t="shared" si="19"/>
        <v>0</v>
      </c>
      <c r="DA8" s="13">
        <f>[1]DISP_DIC!$H$12</f>
        <v>39</v>
      </c>
      <c r="DB8" s="13">
        <f t="shared" si="20"/>
        <v>5.241935483870968</v>
      </c>
      <c r="DC8" s="15">
        <v>14</v>
      </c>
      <c r="DD8" s="15">
        <f t="shared" si="21"/>
        <v>94.758064516129039</v>
      </c>
      <c r="DE8" s="15">
        <f t="shared" si="58"/>
        <v>92.876344086021504</v>
      </c>
      <c r="DF8" s="45">
        <f t="shared" si="59"/>
        <v>1.9858156028368796</v>
      </c>
      <c r="DG8" s="95">
        <f t="shared" si="60"/>
        <v>86.080309139784944</v>
      </c>
      <c r="DH8" s="95">
        <f>[1]DISP_DIC!$M$12</f>
        <v>102470</v>
      </c>
      <c r="DI8" s="47">
        <v>160</v>
      </c>
      <c r="DK8" s="44"/>
      <c r="DL8" s="44" t="s">
        <v>35</v>
      </c>
      <c r="DM8" s="13">
        <f>[2]DISP_ENE!$C$12</f>
        <v>740</v>
      </c>
      <c r="DN8" s="13">
        <f>[2]DISP_ENE!$D$12</f>
        <v>740</v>
      </c>
      <c r="DO8" s="13">
        <f>[2]DISP_ENE!$E$12</f>
        <v>0</v>
      </c>
      <c r="DP8" s="13">
        <f>[2]DISP_ENE!$F$12</f>
        <v>4</v>
      </c>
      <c r="DQ8" s="13">
        <f t="shared" si="22"/>
        <v>0.53763440860215062</v>
      </c>
      <c r="DR8" s="13">
        <f>[2]DISP_ENE!$G$12</f>
        <v>0</v>
      </c>
      <c r="DS8" s="13">
        <f t="shared" si="23"/>
        <v>0</v>
      </c>
      <c r="DT8" s="13">
        <f>[2]DISP_ENE!$H$12</f>
        <v>0</v>
      </c>
      <c r="DU8" s="13">
        <f t="shared" si="24"/>
        <v>0</v>
      </c>
      <c r="DV8" s="15">
        <v>31</v>
      </c>
      <c r="DW8" s="15">
        <f t="shared" si="25"/>
        <v>99.462365591397855</v>
      </c>
      <c r="DX8" s="13">
        <f t="shared" si="26"/>
        <v>95.295698924731184</v>
      </c>
      <c r="DY8" s="45">
        <f t="shared" si="61"/>
        <v>4.704301075268817</v>
      </c>
      <c r="DZ8" s="95">
        <f t="shared" si="62"/>
        <v>84.134744623655905</v>
      </c>
      <c r="EA8" s="95">
        <f>[2]DISP_ENE!$M$12</f>
        <v>100154</v>
      </c>
      <c r="EB8" s="47">
        <v>160</v>
      </c>
      <c r="ED8" s="44"/>
      <c r="EE8" s="44" t="s">
        <v>35</v>
      </c>
      <c r="EF8" s="13">
        <f>[2]DISP_FEB!$C$12</f>
        <v>620</v>
      </c>
      <c r="EG8" s="13">
        <f>[2]DISP_FEB!$D$12</f>
        <v>567</v>
      </c>
      <c r="EH8" s="13">
        <f>[2]DISP_FEB!$E$12</f>
        <v>53</v>
      </c>
      <c r="EI8" s="13">
        <f>[2]DISP_FEB!$F$12</f>
        <v>76</v>
      </c>
      <c r="EJ8" s="13">
        <f t="shared" si="27"/>
        <v>10.919540229885058</v>
      </c>
      <c r="EK8" s="13">
        <f>[2]DISP_FEB!$G$12</f>
        <v>0</v>
      </c>
      <c r="EL8" s="13">
        <f t="shared" si="28"/>
        <v>0</v>
      </c>
      <c r="EM8" s="13">
        <f>[2]DISP_FEB!$H$12</f>
        <v>0</v>
      </c>
      <c r="EN8" s="13">
        <f t="shared" si="29"/>
        <v>0</v>
      </c>
      <c r="EO8" s="15">
        <v>89</v>
      </c>
      <c r="EP8" s="15">
        <f t="shared" si="30"/>
        <v>89.080459770114942</v>
      </c>
      <c r="EQ8" s="13">
        <f t="shared" si="31"/>
        <v>76.293103448275872</v>
      </c>
      <c r="ER8" s="45">
        <f t="shared" si="63"/>
        <v>25.660964230171075</v>
      </c>
      <c r="ES8" s="95">
        <f t="shared" si="64"/>
        <v>66.914511494252878</v>
      </c>
      <c r="ET8" s="95">
        <f>[2]DISP_FEB!$M$12</f>
        <v>74516</v>
      </c>
      <c r="EU8" s="47">
        <v>160</v>
      </c>
      <c r="EW8" s="44"/>
      <c r="EX8" s="44" t="s">
        <v>35</v>
      </c>
      <c r="EY8" s="13">
        <f>[2]DISP_MAR!$C$12</f>
        <v>675</v>
      </c>
      <c r="EZ8" s="13">
        <f>[2]DISP_MAR!$D$12</f>
        <v>657</v>
      </c>
      <c r="FA8" s="13">
        <f>[2]DISP_MAR!$E$12</f>
        <v>18</v>
      </c>
      <c r="FB8" s="13">
        <f>[2]DISP_MAR!$F$12</f>
        <v>30</v>
      </c>
      <c r="FC8" s="13">
        <f t="shared" si="32"/>
        <v>4.032258064516129</v>
      </c>
      <c r="FD8" s="13">
        <f>[2]DISP_MAR!$G$12</f>
        <v>0</v>
      </c>
      <c r="FE8" s="13">
        <f t="shared" si="33"/>
        <v>0</v>
      </c>
      <c r="FF8" s="13">
        <f>[2]DISP_MAR!$H$12</f>
        <v>39</v>
      </c>
      <c r="FG8" s="13">
        <f t="shared" si="34"/>
        <v>5.241935483870968</v>
      </c>
      <c r="FH8" s="15">
        <v>13</v>
      </c>
      <c r="FI8" s="15">
        <f t="shared" si="35"/>
        <v>90.725806451612897</v>
      </c>
      <c r="FJ8" s="13">
        <f t="shared" si="36"/>
        <v>88.978494623655919</v>
      </c>
      <c r="FK8" s="45">
        <f t="shared" si="65"/>
        <v>6.2590975254730719</v>
      </c>
      <c r="FL8" s="95">
        <f t="shared" si="66"/>
        <v>74.848790322580655</v>
      </c>
      <c r="FM8" s="95">
        <f>[2]DISP_MAR!$M$12</f>
        <v>89100</v>
      </c>
      <c r="FN8" s="47">
        <v>160</v>
      </c>
      <c r="FP8" s="44"/>
      <c r="FQ8" s="44" t="s">
        <v>35</v>
      </c>
      <c r="FR8" s="13">
        <f>[2]DISP_ABR!$C$12</f>
        <v>0</v>
      </c>
      <c r="FS8" s="13">
        <f>[2]DISP_ABR!$D$12</f>
        <v>0</v>
      </c>
      <c r="FT8" s="13">
        <f>[2]DISP_ABR!$E$12</f>
        <v>0</v>
      </c>
      <c r="FU8" s="13">
        <f>[2]DISP_ABR!$F$12</f>
        <v>720</v>
      </c>
      <c r="FV8" s="13">
        <f t="shared" si="37"/>
        <v>100</v>
      </c>
      <c r="FW8" s="13">
        <f>[2]DISP_ABR!$G$12</f>
        <v>0</v>
      </c>
      <c r="FX8" s="13">
        <f t="shared" si="38"/>
        <v>0</v>
      </c>
      <c r="FY8" s="13">
        <f>[2]DISP_ABR!$H$12</f>
        <v>0</v>
      </c>
      <c r="FZ8" s="13">
        <f t="shared" si="39"/>
        <v>0</v>
      </c>
      <c r="GB8" s="15">
        <f t="shared" si="40"/>
        <v>0</v>
      </c>
      <c r="GC8" s="13">
        <f t="shared" si="41"/>
        <v>0</v>
      </c>
      <c r="GD8" s="45">
        <f t="shared" si="67"/>
        <v>100</v>
      </c>
      <c r="GE8" s="88">
        <f t="shared" si="68"/>
        <v>0</v>
      </c>
      <c r="GF8" s="36">
        <v>0</v>
      </c>
      <c r="GG8" s="36">
        <f>[2]DISP_ABR!$M$12</f>
        <v>0</v>
      </c>
      <c r="GH8" s="47">
        <v>160</v>
      </c>
      <c r="GJ8" s="44"/>
      <c r="GK8" s="44" t="s">
        <v>35</v>
      </c>
      <c r="GL8" s="13">
        <f>[2]DISP_MAY!$C$12</f>
        <v>0</v>
      </c>
      <c r="GM8" s="13">
        <f>[2]DISP_MAY!$D$12</f>
        <v>0</v>
      </c>
      <c r="GN8" s="13">
        <f>[2]DISP_MAY!$E$12</f>
        <v>0</v>
      </c>
      <c r="GO8" s="13">
        <f>[2]DISP_MAY!$F$12</f>
        <v>744</v>
      </c>
      <c r="GP8" s="244">
        <f t="shared" si="69"/>
        <v>100</v>
      </c>
      <c r="GQ8" s="13">
        <f>[2]DISP_MAY!$G$12</f>
        <v>0</v>
      </c>
      <c r="GR8" s="244">
        <f t="shared" si="70"/>
        <v>0</v>
      </c>
      <c r="GS8" s="13">
        <f>[2]DISP_MAY!$H$12</f>
        <v>0</v>
      </c>
      <c r="GT8" s="244">
        <f t="shared" si="71"/>
        <v>0</v>
      </c>
      <c r="GV8" s="244">
        <f t="shared" si="72"/>
        <v>0</v>
      </c>
      <c r="GW8" s="244">
        <f t="shared" si="73"/>
        <v>0</v>
      </c>
      <c r="GX8" s="237">
        <f t="shared" si="74"/>
        <v>100</v>
      </c>
      <c r="GY8" s="238">
        <f t="shared" si="75"/>
        <v>0</v>
      </c>
      <c r="GZ8" s="36">
        <v>0</v>
      </c>
      <c r="HA8" s="95">
        <f>[2]DISP_MAY!$M$12</f>
        <v>0</v>
      </c>
      <c r="HB8" s="47">
        <v>160</v>
      </c>
      <c r="HD8" s="44"/>
      <c r="HE8" s="44" t="s">
        <v>35</v>
      </c>
      <c r="HF8" s="13">
        <f>[2]DISP_JUN!$C$12</f>
        <v>471</v>
      </c>
      <c r="HG8" s="13">
        <f>[2]DISP_JUN!$D$12</f>
        <v>471</v>
      </c>
      <c r="HH8" s="13">
        <f>[2]DISP_JUN!$E$12</f>
        <v>0</v>
      </c>
      <c r="HI8" s="13">
        <f>[2]DISP_JUN!$F$12</f>
        <v>249</v>
      </c>
      <c r="HJ8" s="244">
        <f t="shared" si="76"/>
        <v>34.583333333333336</v>
      </c>
      <c r="HK8" s="13">
        <f>[2]DISP_JUN!$G$12</f>
        <v>0</v>
      </c>
      <c r="HL8" s="244">
        <f t="shared" si="77"/>
        <v>0</v>
      </c>
      <c r="HM8" s="13">
        <f>[2]DISP_JUN!$H$12</f>
        <v>0</v>
      </c>
      <c r="HN8" s="244">
        <f t="shared" si="78"/>
        <v>0</v>
      </c>
      <c r="HO8" s="15">
        <v>0</v>
      </c>
      <c r="HP8" s="244">
        <f t="shared" si="79"/>
        <v>65.416666666666671</v>
      </c>
      <c r="HQ8" s="244">
        <f t="shared" si="80"/>
        <v>65.416666666666671</v>
      </c>
      <c r="HR8" s="237">
        <f t="shared" si="81"/>
        <v>34.583333333333336</v>
      </c>
      <c r="HS8" s="238">
        <f t="shared" si="82"/>
        <v>56.167534722222221</v>
      </c>
      <c r="HT8" s="36">
        <v>4</v>
      </c>
      <c r="HU8" s="95">
        <f>[2]DISP_JUN!$M$12</f>
        <v>64705</v>
      </c>
      <c r="HV8" s="47">
        <v>160</v>
      </c>
    </row>
    <row r="9" spans="1:231" ht="13.8" x14ac:dyDescent="0.3">
      <c r="B9" s="44" t="s">
        <v>36</v>
      </c>
      <c r="C9" s="13">
        <f>[1]DISP_JUL!$C$14</f>
        <v>721</v>
      </c>
      <c r="D9" s="13">
        <f>[1]DISP_JUL!$D$14</f>
        <v>721</v>
      </c>
      <c r="E9" s="13">
        <f>[1]DISP_JUL!$E$14</f>
        <v>0</v>
      </c>
      <c r="F9" s="13">
        <f>[1]DISP_JUL!$F$14</f>
        <v>23</v>
      </c>
      <c r="G9" s="188">
        <f t="shared" si="42"/>
        <v>3.0913978494623656E-2</v>
      </c>
      <c r="H9" s="13">
        <f>[1]DISP_JUL!$G$14</f>
        <v>0</v>
      </c>
      <c r="I9" s="162">
        <f t="shared" si="43"/>
        <v>0</v>
      </c>
      <c r="J9" s="13">
        <f>[1]DISP_JUL!$H$14</f>
        <v>0</v>
      </c>
      <c r="K9" s="162">
        <f t="shared" si="44"/>
        <v>0</v>
      </c>
      <c r="L9" s="15">
        <v>0</v>
      </c>
      <c r="M9" s="162">
        <f t="shared" si="45"/>
        <v>0.96908602150537637</v>
      </c>
      <c r="N9" s="162">
        <f t="shared" si="46"/>
        <v>0.96908602150537637</v>
      </c>
      <c r="O9" s="168">
        <f t="shared" si="47"/>
        <v>3.0913978494623656E-2</v>
      </c>
      <c r="P9" s="162">
        <f t="shared" si="48"/>
        <v>0.75752688172043015</v>
      </c>
      <c r="Q9" s="95">
        <f>[1]DISP_JUL!$M$14</f>
        <v>33816</v>
      </c>
      <c r="R9" s="47">
        <v>60</v>
      </c>
      <c r="U9" s="44" t="s">
        <v>36</v>
      </c>
      <c r="V9" s="13">
        <f>[1]DISP_AGO!$C$14</f>
        <v>693</v>
      </c>
      <c r="W9" s="13">
        <f>[1]DISP_AGO!$D$14</f>
        <v>693</v>
      </c>
      <c r="X9" s="13">
        <f>[1]DISP_AGO!$E$14</f>
        <v>0</v>
      </c>
      <c r="Y9" s="13">
        <f>[1]DISP_AGO!$F$14</f>
        <v>51</v>
      </c>
      <c r="Z9" s="13">
        <f t="shared" si="0"/>
        <v>6.854838709677419</v>
      </c>
      <c r="AA9" s="13">
        <f>[1]DISP_AGO!$G$14</f>
        <v>0</v>
      </c>
      <c r="AB9" s="13">
        <f t="shared" si="1"/>
        <v>0</v>
      </c>
      <c r="AC9" s="13">
        <f>[1]DISP_AGO!$H$14</f>
        <v>0</v>
      </c>
      <c r="AD9" s="13">
        <f t="shared" si="2"/>
        <v>0</v>
      </c>
      <c r="AE9" s="15">
        <v>0</v>
      </c>
      <c r="AF9" s="13">
        <f t="shared" si="3"/>
        <v>93.145161290322577</v>
      </c>
      <c r="AG9" s="13">
        <f t="shared" si="83"/>
        <v>93.145161290322577</v>
      </c>
      <c r="AH9" s="45">
        <f t="shared" si="49"/>
        <v>6.854838709677419</v>
      </c>
      <c r="AI9" s="13">
        <f t="shared" si="50"/>
        <v>76.285842293906811</v>
      </c>
      <c r="AJ9" s="95">
        <f>[1]DISP_AGO!$M$14</f>
        <v>34054</v>
      </c>
      <c r="AK9" s="47">
        <v>60</v>
      </c>
      <c r="AN9" s="44" t="s">
        <v>36</v>
      </c>
      <c r="AO9" s="13">
        <f>[1]DISP_SEP!$C$14</f>
        <v>698</v>
      </c>
      <c r="AP9" s="13">
        <f>[1]DISP_SEP!$D$14</f>
        <v>698</v>
      </c>
      <c r="AQ9" s="13">
        <f>[1]DISP_SEP!$E$14</f>
        <v>0</v>
      </c>
      <c r="AR9" s="13">
        <f>[1]DISP_SEP!$F$14</f>
        <v>22</v>
      </c>
      <c r="AS9" s="13">
        <f t="shared" si="4"/>
        <v>3.0555555555555554</v>
      </c>
      <c r="AT9" s="13">
        <f>[1]DISP_SEP!$G$14</f>
        <v>0</v>
      </c>
      <c r="AU9" s="13">
        <f t="shared" si="5"/>
        <v>0</v>
      </c>
      <c r="AV9" s="13">
        <f>[1]DISP_SEP!$H$14</f>
        <v>0</v>
      </c>
      <c r="AW9" s="13">
        <f t="shared" si="6"/>
        <v>0</v>
      </c>
      <c r="AX9" s="15">
        <v>0</v>
      </c>
      <c r="AY9" s="13">
        <f t="shared" si="7"/>
        <v>96.944444444444443</v>
      </c>
      <c r="AZ9" s="13">
        <f t="shared" si="51"/>
        <v>96.944444444444443</v>
      </c>
      <c r="BA9" s="239">
        <f t="shared" si="52"/>
        <v>3.0555555555555554</v>
      </c>
      <c r="BB9" s="238">
        <f t="shared" si="53"/>
        <v>74.391203703703695</v>
      </c>
      <c r="BC9" s="95">
        <f>[1]DISP_SEP!$M$14</f>
        <v>32137</v>
      </c>
      <c r="BD9" s="47">
        <v>60</v>
      </c>
      <c r="BG9" s="44" t="s">
        <v>36</v>
      </c>
      <c r="BH9" s="13">
        <f>[1]DISP_OCT!$C$14</f>
        <v>709</v>
      </c>
      <c r="BI9" s="13">
        <f>[1]DISP_OCT!$D$14</f>
        <v>709</v>
      </c>
      <c r="BJ9" s="13">
        <f>[1]DISP_OCT!$E$14</f>
        <v>0</v>
      </c>
      <c r="BK9" s="13">
        <f>[1]DISP_OCT!$F$14</f>
        <v>35</v>
      </c>
      <c r="BL9" s="13">
        <f t="shared" si="8"/>
        <v>4.704301075268817</v>
      </c>
      <c r="BM9" s="13">
        <f>[1]DISP_OCT!$G$14</f>
        <v>0</v>
      </c>
      <c r="BN9" s="13">
        <f t="shared" si="9"/>
        <v>0</v>
      </c>
      <c r="BO9" s="13">
        <f>[1]DISP_OCT!$H$14</f>
        <v>0</v>
      </c>
      <c r="BP9" s="13">
        <f t="shared" si="10"/>
        <v>0</v>
      </c>
      <c r="BR9" s="15">
        <f t="shared" si="11"/>
        <v>95.295698924731184</v>
      </c>
      <c r="BS9" s="13">
        <f t="shared" si="12"/>
        <v>95.295698924731184</v>
      </c>
      <c r="BT9" s="45">
        <f t="shared" si="54"/>
        <v>4.704301075268817</v>
      </c>
      <c r="BU9" s="95">
        <f t="shared" si="55"/>
        <v>72.414874551971337</v>
      </c>
      <c r="BV9" s="95">
        <f>[1]DISP_OCT!$M$14</f>
        <v>32326</v>
      </c>
      <c r="BW9" s="47">
        <v>60</v>
      </c>
      <c r="BZ9" s="44" t="s">
        <v>36</v>
      </c>
      <c r="CA9" s="13">
        <f>[1]DISP_NOV!$C$14</f>
        <v>170</v>
      </c>
      <c r="CB9" s="13">
        <f>[1]DISP_NOV!$D$14</f>
        <v>170</v>
      </c>
      <c r="CC9" s="13">
        <f>[1]DISP_NOV!$E$14</f>
        <v>0</v>
      </c>
      <c r="CD9" s="13">
        <f>[1]DISP_NOV!$F$14</f>
        <v>550</v>
      </c>
      <c r="CE9" s="13">
        <f t="shared" si="13"/>
        <v>76.388888888888886</v>
      </c>
      <c r="CF9" s="13">
        <f>[1]DISP_NOV!$G$14</f>
        <v>0</v>
      </c>
      <c r="CG9" s="13">
        <f t="shared" si="14"/>
        <v>0</v>
      </c>
      <c r="CH9" s="13">
        <f>[1]DISP_NOV!$H$14</f>
        <v>0</v>
      </c>
      <c r="CI9" s="13">
        <f t="shared" si="15"/>
        <v>0</v>
      </c>
      <c r="CK9" s="15">
        <f t="shared" si="16"/>
        <v>23.611111111111111</v>
      </c>
      <c r="CL9" s="13">
        <f t="shared" si="17"/>
        <v>23.611111111111111</v>
      </c>
      <c r="CM9" s="45">
        <f t="shared" si="56"/>
        <v>76.388888888888886</v>
      </c>
      <c r="CN9" s="95">
        <f t="shared" si="57"/>
        <v>18.400462962962962</v>
      </c>
      <c r="CO9" s="95">
        <f>[1]DISP_NOV!$M$14</f>
        <v>7949</v>
      </c>
      <c r="CP9" s="47">
        <v>60</v>
      </c>
      <c r="CQ9" s="47"/>
      <c r="CS9" s="44" t="s">
        <v>36</v>
      </c>
      <c r="CT9" s="13">
        <f>[1]DISP_DIC!$C$14</f>
        <v>702</v>
      </c>
      <c r="CU9" s="13">
        <f>[1]DISP_DIC!$D$14</f>
        <v>702</v>
      </c>
      <c r="CV9" s="13">
        <f>[1]DISP_DIC!$E$14</f>
        <v>0</v>
      </c>
      <c r="CW9" s="13">
        <f>[1]DISP_DIC!$F$14</f>
        <v>0</v>
      </c>
      <c r="CX9" s="13">
        <f t="shared" si="18"/>
        <v>0</v>
      </c>
      <c r="CY9" s="13">
        <f>[1]DISP_DIC!$G$14</f>
        <v>0</v>
      </c>
      <c r="CZ9" s="13">
        <f t="shared" si="19"/>
        <v>0</v>
      </c>
      <c r="DA9" s="13">
        <f>[1]DISP_DIC!$H$14</f>
        <v>42</v>
      </c>
      <c r="DB9" s="13">
        <f t="shared" si="20"/>
        <v>5.6451612903225801</v>
      </c>
      <c r="DC9" s="15">
        <v>15</v>
      </c>
      <c r="DD9" s="15">
        <f t="shared" si="21"/>
        <v>94.354838709677423</v>
      </c>
      <c r="DE9" s="15">
        <f t="shared" si="58"/>
        <v>92.338709677419345</v>
      </c>
      <c r="DF9" s="45">
        <f t="shared" si="59"/>
        <v>2.1367521367521367</v>
      </c>
      <c r="DG9" s="95">
        <f t="shared" si="60"/>
        <v>74.431003584229387</v>
      </c>
      <c r="DH9" s="95">
        <f>[1]DISP_DIC!$M$14</f>
        <v>33226</v>
      </c>
      <c r="DI9" s="47">
        <v>60</v>
      </c>
      <c r="DL9" s="44" t="s">
        <v>36</v>
      </c>
      <c r="DM9" s="13">
        <f>[2]DISP_ENE!$C$14</f>
        <v>744</v>
      </c>
      <c r="DN9" s="13">
        <f>[2]DISP_ENE!$D$14</f>
        <v>712</v>
      </c>
      <c r="DO9" s="13">
        <f>[2]DISP_ENE!$E$14</f>
        <v>32</v>
      </c>
      <c r="DP9" s="13">
        <f>[2]DISP_ENE!$F$14</f>
        <v>0</v>
      </c>
      <c r="DQ9" s="13">
        <f t="shared" si="22"/>
        <v>0</v>
      </c>
      <c r="DR9" s="13">
        <f>[2]DISP_ENE!$G$14</f>
        <v>0</v>
      </c>
      <c r="DS9" s="13">
        <f t="shared" si="23"/>
        <v>0</v>
      </c>
      <c r="DT9" s="13">
        <f>[2]DISP_ENE!$H$14</f>
        <v>0</v>
      </c>
      <c r="DU9" s="13">
        <f t="shared" si="24"/>
        <v>0</v>
      </c>
      <c r="DV9" s="15">
        <v>0</v>
      </c>
      <c r="DW9" s="15">
        <f t="shared" si="25"/>
        <v>100</v>
      </c>
      <c r="DX9" s="13">
        <f t="shared" si="26"/>
        <v>100</v>
      </c>
      <c r="DY9" s="45">
        <f t="shared" si="61"/>
        <v>0</v>
      </c>
      <c r="DZ9" s="95">
        <f t="shared" si="62"/>
        <v>70.649641577060933</v>
      </c>
      <c r="EA9" s="95">
        <f>[2]DISP_ENE!$M$14</f>
        <v>31538</v>
      </c>
      <c r="EB9" s="47">
        <v>60</v>
      </c>
      <c r="EE9" s="44" t="s">
        <v>36</v>
      </c>
      <c r="EF9" s="13">
        <f>[2]DISP_FEB!$C$14</f>
        <v>166</v>
      </c>
      <c r="EG9" s="13">
        <f>[2]DISP_FEB!$D$14</f>
        <v>166</v>
      </c>
      <c r="EH9" s="13">
        <f>[2]DISP_FEB!$E$14</f>
        <v>0</v>
      </c>
      <c r="EI9" s="13">
        <f>[2]DISP_FEB!$F$14</f>
        <v>530</v>
      </c>
      <c r="EJ9" s="13">
        <f t="shared" si="27"/>
        <v>76.149425287356323</v>
      </c>
      <c r="EK9" s="13">
        <f>[2]DISP_FEB!$G$14</f>
        <v>0</v>
      </c>
      <c r="EL9" s="13">
        <f t="shared" si="28"/>
        <v>0</v>
      </c>
      <c r="EM9" s="13">
        <f>[2]DISP_FEB!$H$14</f>
        <v>0</v>
      </c>
      <c r="EN9" s="13">
        <f t="shared" si="29"/>
        <v>0</v>
      </c>
      <c r="EO9" s="15">
        <v>2</v>
      </c>
      <c r="EP9" s="15">
        <f t="shared" si="30"/>
        <v>23.850574712643677</v>
      </c>
      <c r="EQ9" s="13">
        <f t="shared" si="31"/>
        <v>23.563218390804597</v>
      </c>
      <c r="ER9" s="45">
        <f t="shared" si="63"/>
        <v>76.436781609195407</v>
      </c>
      <c r="ES9" s="95">
        <f t="shared" si="64"/>
        <v>17.976532567049809</v>
      </c>
      <c r="ET9" s="95">
        <f>[2]DISP_FEB!$M$14</f>
        <v>7507</v>
      </c>
      <c r="EU9" s="47">
        <v>60</v>
      </c>
      <c r="EX9" s="44" t="s">
        <v>36</v>
      </c>
      <c r="EY9" s="13">
        <f>[2]DISP_MAR!$C$14</f>
        <v>590</v>
      </c>
      <c r="EZ9" s="13">
        <f>[2]DISP_MAR!$D$14</f>
        <v>586</v>
      </c>
      <c r="FA9" s="13">
        <f>[2]DISP_MAR!$E$14</f>
        <v>4</v>
      </c>
      <c r="FB9" s="13">
        <f>[2]DISP_MAR!$F$14</f>
        <v>112</v>
      </c>
      <c r="FC9" s="13">
        <f t="shared" si="32"/>
        <v>15.053763440860216</v>
      </c>
      <c r="FD9" s="13">
        <f>[2]DISP_MAR!$G$14</f>
        <v>0</v>
      </c>
      <c r="FE9" s="13">
        <f t="shared" si="33"/>
        <v>0</v>
      </c>
      <c r="FF9" s="13">
        <f>[2]DISP_MAR!$H$14</f>
        <v>42</v>
      </c>
      <c r="FG9" s="13">
        <f t="shared" si="34"/>
        <v>5.6451612903225801</v>
      </c>
      <c r="FH9" s="15">
        <v>3</v>
      </c>
      <c r="FI9" s="15">
        <f t="shared" si="35"/>
        <v>79.3010752688172</v>
      </c>
      <c r="FJ9" s="13">
        <f t="shared" si="36"/>
        <v>78.897849462365585</v>
      </c>
      <c r="FK9" s="45">
        <f t="shared" si="65"/>
        <v>16.475644699140403</v>
      </c>
      <c r="FL9" s="95">
        <f t="shared" si="66"/>
        <v>58.517025089605731</v>
      </c>
      <c r="FM9" s="95">
        <f>[2]DISP_MAR!$M$14</f>
        <v>26122</v>
      </c>
      <c r="FN9" s="47">
        <v>60</v>
      </c>
      <c r="FQ9" s="44" t="s">
        <v>36</v>
      </c>
      <c r="FR9" s="13">
        <f>[2]DISP_ABR!$C$14</f>
        <v>0</v>
      </c>
      <c r="FS9" s="13">
        <f>[2]DISP_ABR!$D$14</f>
        <v>0</v>
      </c>
      <c r="FT9" s="13">
        <f>[2]DISP_ABR!$E$14</f>
        <v>0</v>
      </c>
      <c r="FU9" s="13">
        <f>[2]DISP_ABR!$F$14</f>
        <v>720</v>
      </c>
      <c r="FV9" s="13">
        <f t="shared" si="37"/>
        <v>100</v>
      </c>
      <c r="FW9" s="13">
        <f>[2]DISP_ABR!$G$14</f>
        <v>0</v>
      </c>
      <c r="FX9" s="13">
        <f t="shared" si="38"/>
        <v>0</v>
      </c>
      <c r="FY9" s="13">
        <f>[2]DISP_ABR!$H$14</f>
        <v>0</v>
      </c>
      <c r="FZ9" s="13">
        <f t="shared" si="39"/>
        <v>0</v>
      </c>
      <c r="GB9" s="15">
        <f t="shared" si="40"/>
        <v>0</v>
      </c>
      <c r="GC9" s="13">
        <f t="shared" si="41"/>
        <v>0</v>
      </c>
      <c r="GD9" s="45">
        <f t="shared" si="67"/>
        <v>100</v>
      </c>
      <c r="GE9" s="88">
        <f t="shared" si="68"/>
        <v>0</v>
      </c>
      <c r="GF9" s="36">
        <v>0</v>
      </c>
      <c r="GG9" s="36">
        <f>[2]DISP_ABR!$M$14</f>
        <v>0</v>
      </c>
      <c r="GH9" s="47">
        <v>60</v>
      </c>
      <c r="GK9" s="44" t="s">
        <v>36</v>
      </c>
      <c r="GL9" s="13">
        <f>[2]DISP_MAY!$C$14</f>
        <v>0</v>
      </c>
      <c r="GM9" s="13">
        <f>[2]DISP_MAY!$D$14</f>
        <v>0</v>
      </c>
      <c r="GN9" s="13">
        <f>[2]DISP_MAY!$E$14</f>
        <v>0</v>
      </c>
      <c r="GO9" s="13">
        <f>[2]DISP_MAY!$F$14</f>
        <v>744</v>
      </c>
      <c r="GP9" s="244">
        <f t="shared" si="69"/>
        <v>100</v>
      </c>
      <c r="GQ9" s="13">
        <f>[2]DISP_MAY!$G$14</f>
        <v>0</v>
      </c>
      <c r="GR9" s="244">
        <f t="shared" si="70"/>
        <v>0</v>
      </c>
      <c r="GS9" s="13">
        <f>[2]DISP_MAY!$H$14</f>
        <v>0</v>
      </c>
      <c r="GT9" s="244">
        <f t="shared" si="71"/>
        <v>0</v>
      </c>
      <c r="GV9" s="244">
        <f t="shared" si="72"/>
        <v>0</v>
      </c>
      <c r="GW9" s="244">
        <f t="shared" si="73"/>
        <v>0</v>
      </c>
      <c r="GX9" s="237">
        <f t="shared" si="74"/>
        <v>100</v>
      </c>
      <c r="GY9" s="238">
        <f t="shared" si="75"/>
        <v>0</v>
      </c>
      <c r="GZ9" s="36">
        <v>0</v>
      </c>
      <c r="HA9" s="95">
        <f>[2]DISP_MAY!$M$14</f>
        <v>0</v>
      </c>
      <c r="HB9" s="47">
        <v>60</v>
      </c>
      <c r="HE9" s="44" t="s">
        <v>36</v>
      </c>
      <c r="HF9" s="13">
        <f>[2]DISP_JUN!$C$14</f>
        <v>25</v>
      </c>
      <c r="HG9" s="13">
        <f>[2]DISP_JUN!$D$14</f>
        <v>25</v>
      </c>
      <c r="HH9" s="13">
        <f>[2]DISP_JUN!$E$14</f>
        <v>0</v>
      </c>
      <c r="HI9" s="13">
        <f>[2]DISP_JUN!$F$14</f>
        <v>695</v>
      </c>
      <c r="HJ9" s="244">
        <f t="shared" si="76"/>
        <v>96.527777777777786</v>
      </c>
      <c r="HK9" s="13">
        <f>[2]DISP_JUN!$G$14</f>
        <v>0</v>
      </c>
      <c r="HL9" s="244">
        <f t="shared" si="77"/>
        <v>0</v>
      </c>
      <c r="HM9" s="13">
        <f>[2]DISP_JUN!$H$14</f>
        <v>0</v>
      </c>
      <c r="HN9" s="244">
        <f t="shared" si="78"/>
        <v>0</v>
      </c>
      <c r="HO9" s="15">
        <v>0</v>
      </c>
      <c r="HP9" s="244">
        <f t="shared" si="79"/>
        <v>3.4722222222222223</v>
      </c>
      <c r="HQ9" s="244">
        <f t="shared" si="80"/>
        <v>3.4722222222222223</v>
      </c>
      <c r="HR9" s="237">
        <f t="shared" si="81"/>
        <v>96.527777777777786</v>
      </c>
      <c r="HS9" s="238">
        <f t="shared" si="82"/>
        <v>2.8171296296296293</v>
      </c>
      <c r="HT9" s="36">
        <v>3</v>
      </c>
      <c r="HU9" s="95">
        <f>[2]DISP_JUN!$M$14</f>
        <v>1217</v>
      </c>
      <c r="HV9" s="47">
        <v>60</v>
      </c>
    </row>
    <row r="10" spans="1:231" ht="13.8" x14ac:dyDescent="0.3">
      <c r="B10" s="44">
        <v>7</v>
      </c>
      <c r="C10" s="13">
        <f>[1]DISP_JUL!$C$16</f>
        <v>0</v>
      </c>
      <c r="D10" s="13">
        <f>[1]DISP_JUL!$D$16</f>
        <v>0</v>
      </c>
      <c r="E10" s="13">
        <f>[1]DISP_JUL!$E$16</f>
        <v>0</v>
      </c>
      <c r="F10" s="13">
        <f>[1]DISP_JUL!$F$16</f>
        <v>0</v>
      </c>
      <c r="G10" s="188">
        <f t="shared" si="42"/>
        <v>0</v>
      </c>
      <c r="H10" s="13">
        <f>[1]DISP_JUL!$G$16</f>
        <v>744</v>
      </c>
      <c r="I10" s="162">
        <f t="shared" si="43"/>
        <v>1</v>
      </c>
      <c r="J10" s="13">
        <f>[1]DISP_JUL!$H$16</f>
        <v>0</v>
      </c>
      <c r="K10" s="162">
        <f t="shared" si="44"/>
        <v>0</v>
      </c>
      <c r="L10" s="15">
        <v>0</v>
      </c>
      <c r="M10" s="162">
        <f t="shared" si="45"/>
        <v>0</v>
      </c>
      <c r="N10" s="162">
        <f t="shared" si="46"/>
        <v>0</v>
      </c>
      <c r="O10" s="168">
        <f t="shared" si="47"/>
        <v>0</v>
      </c>
      <c r="P10" s="162">
        <f t="shared" si="48"/>
        <v>0</v>
      </c>
      <c r="Q10" s="95">
        <f>[1]DISP_JUL!$M$16</f>
        <v>0</v>
      </c>
      <c r="R10" s="47">
        <v>100</v>
      </c>
      <c r="U10" s="44">
        <v>7</v>
      </c>
      <c r="V10" s="13">
        <f>[1]DISP_AGO!$C$16</f>
        <v>0</v>
      </c>
      <c r="W10" s="13">
        <f>[1]DISP_AGO!$D$16</f>
        <v>0</v>
      </c>
      <c r="X10" s="13">
        <f>[1]DISP_AGO!$E$16</f>
        <v>0</v>
      </c>
      <c r="Y10" s="13">
        <f>[1]DISP_AGO!$F$16</f>
        <v>0</v>
      </c>
      <c r="Z10" s="13">
        <f t="shared" si="0"/>
        <v>0</v>
      </c>
      <c r="AA10" s="13">
        <f>[1]DISP_AGO!$G$16</f>
        <v>744</v>
      </c>
      <c r="AB10" s="13">
        <f t="shared" si="1"/>
        <v>100</v>
      </c>
      <c r="AC10" s="13">
        <f>[1]DISP_AGO!$H$16</f>
        <v>0</v>
      </c>
      <c r="AD10" s="13">
        <f t="shared" si="2"/>
        <v>0</v>
      </c>
      <c r="AE10" s="15">
        <v>0</v>
      </c>
      <c r="AF10" s="13">
        <f t="shared" si="3"/>
        <v>0</v>
      </c>
      <c r="AG10" s="13">
        <f t="shared" si="83"/>
        <v>0</v>
      </c>
      <c r="AH10" s="45">
        <f t="shared" si="49"/>
        <v>0</v>
      </c>
      <c r="AI10" s="13">
        <f t="shared" si="50"/>
        <v>0</v>
      </c>
      <c r="AJ10" s="95">
        <f>[1]DISP_AGO!$M$16</f>
        <v>0</v>
      </c>
      <c r="AK10" s="47">
        <v>100</v>
      </c>
      <c r="AN10" s="44">
        <v>7</v>
      </c>
      <c r="AO10" s="13">
        <f>[1]DISP_SEP!$C$16</f>
        <v>0</v>
      </c>
      <c r="AP10" s="13">
        <f>[1]DISP_SEP!$D$16</f>
        <v>0</v>
      </c>
      <c r="AQ10" s="13">
        <f>[1]DISP_SEP!$E$16</f>
        <v>0</v>
      </c>
      <c r="AR10" s="13">
        <f>[1]DISP_SEP!$F$16</f>
        <v>0</v>
      </c>
      <c r="AS10" s="13">
        <f t="shared" si="4"/>
        <v>0</v>
      </c>
      <c r="AT10" s="13">
        <f>[1]DISP_SEP!$G$16</f>
        <v>720</v>
      </c>
      <c r="AU10" s="13">
        <f t="shared" si="5"/>
        <v>100</v>
      </c>
      <c r="AV10" s="13">
        <f>[1]DISP_SEP!$H$16</f>
        <v>0</v>
      </c>
      <c r="AW10" s="13">
        <f t="shared" si="6"/>
        <v>0</v>
      </c>
      <c r="AX10" s="15">
        <v>0</v>
      </c>
      <c r="AY10" s="13">
        <f t="shared" si="7"/>
        <v>0</v>
      </c>
      <c r="AZ10" s="15">
        <f t="shared" si="51"/>
        <v>0</v>
      </c>
      <c r="BA10" s="237">
        <f t="shared" si="52"/>
        <v>0</v>
      </c>
      <c r="BB10" s="238">
        <f t="shared" si="53"/>
        <v>0</v>
      </c>
      <c r="BC10" s="95">
        <f>[1]DISP_SEP!$M$16</f>
        <v>0</v>
      </c>
      <c r="BD10" s="47">
        <v>100</v>
      </c>
      <c r="BG10" s="44">
        <v>7</v>
      </c>
      <c r="BH10" s="13">
        <f>[1]DISP_OCT!$C$16</f>
        <v>91</v>
      </c>
      <c r="BI10" s="13">
        <f>[1]DISP_OCT!$D$16</f>
        <v>91</v>
      </c>
      <c r="BJ10" s="13">
        <f>[1]DISP_OCT!$E$16</f>
        <v>0</v>
      </c>
      <c r="BK10" s="13">
        <f>[1]DISP_OCT!$F$16</f>
        <v>0</v>
      </c>
      <c r="BL10" s="13">
        <f t="shared" si="8"/>
        <v>0</v>
      </c>
      <c r="BM10" s="13">
        <f>[1]DISP_OCT!$G$16</f>
        <v>653</v>
      </c>
      <c r="BN10" s="13">
        <f t="shared" si="9"/>
        <v>87.768817204301072</v>
      </c>
      <c r="BO10" s="13">
        <f>[1]DISP_OCT!$H$16</f>
        <v>0</v>
      </c>
      <c r="BP10" s="13">
        <f t="shared" si="10"/>
        <v>0</v>
      </c>
      <c r="BR10" s="13">
        <f t="shared" si="11"/>
        <v>12.231182795698924</v>
      </c>
      <c r="BS10" s="13">
        <f t="shared" si="12"/>
        <v>12.231182795698924</v>
      </c>
      <c r="BT10" s="45">
        <f t="shared" si="54"/>
        <v>0</v>
      </c>
      <c r="BU10" s="95">
        <f t="shared" si="55"/>
        <v>6.78494623655914</v>
      </c>
      <c r="BV10" s="95">
        <f>[1]DISP_OCT!$M$16</f>
        <v>5048</v>
      </c>
      <c r="BW10" s="47">
        <v>100</v>
      </c>
      <c r="BZ10" s="44">
        <v>7</v>
      </c>
      <c r="CA10" s="13">
        <f>[1]DISP_NOV!$C$16</f>
        <v>588</v>
      </c>
      <c r="CB10" s="13">
        <f>[1]DISP_NOV!$D$16</f>
        <v>588</v>
      </c>
      <c r="CC10" s="13">
        <f>[1]DISP_NOV!$E$16</f>
        <v>0</v>
      </c>
      <c r="CD10" s="13">
        <f>[1]DISP_NOV!$F$16</f>
        <v>13</v>
      </c>
      <c r="CE10" s="13">
        <f t="shared" si="13"/>
        <v>1.8055555555555554</v>
      </c>
      <c r="CF10" s="13">
        <f>[1]DISP_NOV!$G$16</f>
        <v>0</v>
      </c>
      <c r="CG10" s="13">
        <f t="shared" si="14"/>
        <v>0</v>
      </c>
      <c r="CH10" s="13">
        <f>[1]DISP_NOV!$H$16</f>
        <v>119</v>
      </c>
      <c r="CI10" s="13">
        <f t="shared" si="15"/>
        <v>16.527777777777779</v>
      </c>
      <c r="CK10" s="13">
        <f t="shared" si="16"/>
        <v>81.666666666666671</v>
      </c>
      <c r="CL10" s="13">
        <f t="shared" si="17"/>
        <v>81.666666666666671</v>
      </c>
      <c r="CM10" s="45">
        <f t="shared" si="56"/>
        <v>2.1630615640599005</v>
      </c>
      <c r="CN10" s="95">
        <f t="shared" si="57"/>
        <v>42.840277777777779</v>
      </c>
      <c r="CO10" s="95">
        <f>[1]DISP_NOV!$M$16</f>
        <v>30845</v>
      </c>
      <c r="CP10" s="47">
        <v>100</v>
      </c>
      <c r="CQ10" s="47"/>
      <c r="CS10" s="44">
        <v>7</v>
      </c>
      <c r="CT10" s="13">
        <f>[1]DISP_DIC!$C$16</f>
        <v>594</v>
      </c>
      <c r="CU10" s="13">
        <f>[1]DISP_DIC!$D$16</f>
        <v>594</v>
      </c>
      <c r="CV10" s="13">
        <f>[1]DISP_DIC!$E$16</f>
        <v>0</v>
      </c>
      <c r="CW10" s="13">
        <f>[1]DISP_DIC!$F$16</f>
        <v>62</v>
      </c>
      <c r="CX10" s="13">
        <f t="shared" si="18"/>
        <v>8.3333333333333321</v>
      </c>
      <c r="CY10" s="13">
        <f>[1]DISP_DIC!$G$16</f>
        <v>0</v>
      </c>
      <c r="CZ10" s="13">
        <f t="shared" si="19"/>
        <v>0</v>
      </c>
      <c r="DA10" s="13">
        <f>[1]DISP_DIC!$H$16</f>
        <v>88</v>
      </c>
      <c r="DB10" s="13">
        <f t="shared" si="20"/>
        <v>11.827956989247312</v>
      </c>
      <c r="DC10" s="15">
        <v>2</v>
      </c>
      <c r="DD10" s="13">
        <f t="shared" si="21"/>
        <v>79.838709677419345</v>
      </c>
      <c r="DE10" s="15">
        <f t="shared" si="58"/>
        <v>79.569892473118273</v>
      </c>
      <c r="DF10" s="45">
        <f t="shared" si="59"/>
        <v>9.7560975609756095</v>
      </c>
      <c r="DG10" s="95">
        <f t="shared" si="60"/>
        <v>56.708333333333336</v>
      </c>
      <c r="DH10" s="95">
        <f>[1]DISP_DIC!$M$16</f>
        <v>42191</v>
      </c>
      <c r="DI10" s="47">
        <v>100</v>
      </c>
      <c r="DL10" s="44">
        <v>7</v>
      </c>
      <c r="DM10" s="13">
        <f>[2]DISP_ENE!$C$16</f>
        <v>744</v>
      </c>
      <c r="DN10" s="13">
        <f>[2]DISP_ENE!$D$16</f>
        <v>688</v>
      </c>
      <c r="DO10" s="13">
        <f>[2]DISP_ENE!$E$16</f>
        <v>56</v>
      </c>
      <c r="DP10" s="13">
        <f>[2]DISP_ENE!$F$16</f>
        <v>0</v>
      </c>
      <c r="DQ10" s="13">
        <f t="shared" si="22"/>
        <v>0</v>
      </c>
      <c r="DR10" s="13">
        <f>[2]DISP_ENE!$G$16</f>
        <v>0</v>
      </c>
      <c r="DS10" s="13">
        <f t="shared" si="23"/>
        <v>0</v>
      </c>
      <c r="DT10" s="13">
        <f>[2]DISP_ENE!$H$16</f>
        <v>0</v>
      </c>
      <c r="DU10" s="13">
        <f t="shared" si="24"/>
        <v>0</v>
      </c>
      <c r="DV10" s="15">
        <v>19</v>
      </c>
      <c r="DW10" s="13">
        <f t="shared" si="25"/>
        <v>100</v>
      </c>
      <c r="DX10" s="13">
        <f t="shared" si="26"/>
        <v>97.446236559139791</v>
      </c>
      <c r="DY10" s="45">
        <f t="shared" si="61"/>
        <v>2.7616279069767442</v>
      </c>
      <c r="DZ10" s="95">
        <f t="shared" si="62"/>
        <v>68.283602150537632</v>
      </c>
      <c r="EA10" s="95">
        <f>[2]DISP_ENE!$M$16</f>
        <v>50803</v>
      </c>
      <c r="EB10" s="47">
        <v>100</v>
      </c>
      <c r="EE10" s="44">
        <v>7</v>
      </c>
      <c r="EF10" s="13">
        <f>[2]DISP_FEB!$C$16</f>
        <v>533</v>
      </c>
      <c r="EG10" s="13">
        <f>[2]DISP_FEB!$D$16</f>
        <v>447</v>
      </c>
      <c r="EH10" s="13">
        <f>[2]DISP_FEB!$E$16</f>
        <v>86</v>
      </c>
      <c r="EI10" s="13">
        <f>[2]DISP_FEB!$F$16</f>
        <v>163</v>
      </c>
      <c r="EJ10" s="13">
        <f t="shared" si="27"/>
        <v>23.419540229885058</v>
      </c>
      <c r="EK10" s="13">
        <f>[2]DISP_FEB!$G$16</f>
        <v>0</v>
      </c>
      <c r="EL10" s="13">
        <f t="shared" si="28"/>
        <v>0</v>
      </c>
      <c r="EM10" s="13">
        <f>[2]DISP_FEB!$H$16</f>
        <v>0</v>
      </c>
      <c r="EN10" s="13">
        <f t="shared" si="29"/>
        <v>0</v>
      </c>
      <c r="EO10" s="15">
        <v>47</v>
      </c>
      <c r="EP10" s="13">
        <f t="shared" si="30"/>
        <v>76.580459770114942</v>
      </c>
      <c r="EQ10" s="13">
        <f t="shared" si="31"/>
        <v>69.827586206896555</v>
      </c>
      <c r="ER10" s="45">
        <f t="shared" si="63"/>
        <v>34.42622950819672</v>
      </c>
      <c r="ES10" s="95">
        <f t="shared" si="64"/>
        <v>40.204022988505749</v>
      </c>
      <c r="ET10" s="95">
        <f>[2]DISP_FEB!$M$16</f>
        <v>27982</v>
      </c>
      <c r="EU10" s="47">
        <v>100</v>
      </c>
      <c r="EX10" s="44">
        <v>7</v>
      </c>
      <c r="EY10" s="13">
        <f>[2]DISP_MAR!$C$16</f>
        <v>549</v>
      </c>
      <c r="EZ10" s="13">
        <f>[2]DISP_MAR!$D$16</f>
        <v>276</v>
      </c>
      <c r="FA10" s="13">
        <f>[2]DISP_MAR!$E$16</f>
        <v>273</v>
      </c>
      <c r="FB10" s="13">
        <f>[2]DISP_MAR!$F$16</f>
        <v>195</v>
      </c>
      <c r="FC10" s="13">
        <f t="shared" si="32"/>
        <v>26.209677419354836</v>
      </c>
      <c r="FD10" s="13">
        <f>[2]DISP_MAR!$G$16</f>
        <v>0</v>
      </c>
      <c r="FE10" s="13">
        <f t="shared" si="33"/>
        <v>0</v>
      </c>
      <c r="FF10" s="13">
        <f>[2]DISP_MAR!$H$16</f>
        <v>0</v>
      </c>
      <c r="FG10" s="13">
        <f t="shared" si="34"/>
        <v>0</v>
      </c>
      <c r="FH10" s="15">
        <v>124</v>
      </c>
      <c r="FI10" s="13">
        <f t="shared" si="35"/>
        <v>73.790322580645167</v>
      </c>
      <c r="FJ10" s="13">
        <f t="shared" si="36"/>
        <v>57.123655913978496</v>
      </c>
      <c r="FK10" s="45">
        <f t="shared" si="65"/>
        <v>67.72823779193206</v>
      </c>
      <c r="FL10" s="95">
        <f t="shared" si="66"/>
        <v>17.11962365591398</v>
      </c>
      <c r="FM10" s="95">
        <f>[2]DISP_MAR!$M$16</f>
        <v>12737</v>
      </c>
      <c r="FN10" s="47">
        <v>100</v>
      </c>
      <c r="FQ10" s="44">
        <v>7</v>
      </c>
      <c r="FR10" s="13">
        <f>[2]DISP_ABR!$C$16</f>
        <v>0</v>
      </c>
      <c r="FS10" s="13">
        <f>[2]DISP_ABR!$D$16</f>
        <v>0</v>
      </c>
      <c r="FT10" s="13">
        <f>[2]DISP_ABR!$E$16</f>
        <v>0</v>
      </c>
      <c r="FU10" s="13">
        <f>[2]DISP_ABR!$F$16</f>
        <v>720</v>
      </c>
      <c r="FV10" s="13">
        <f t="shared" si="37"/>
        <v>100</v>
      </c>
      <c r="FW10" s="13">
        <f>[2]DISP_ABR!$G$16</f>
        <v>0</v>
      </c>
      <c r="FX10" s="13">
        <f t="shared" si="38"/>
        <v>0</v>
      </c>
      <c r="FY10" s="13">
        <f>[2]DISP_ABR!$H$16</f>
        <v>0</v>
      </c>
      <c r="FZ10" s="13">
        <f t="shared" si="39"/>
        <v>0</v>
      </c>
      <c r="GB10" s="13">
        <f t="shared" si="40"/>
        <v>0</v>
      </c>
      <c r="GC10" s="13">
        <f t="shared" si="41"/>
        <v>0</v>
      </c>
      <c r="GD10" s="45">
        <f t="shared" si="67"/>
        <v>100</v>
      </c>
      <c r="GE10" s="88">
        <f t="shared" si="68"/>
        <v>0</v>
      </c>
      <c r="GF10" s="36">
        <v>0</v>
      </c>
      <c r="GG10" s="36">
        <f>[2]DISP_ABR!$M$16</f>
        <v>0</v>
      </c>
      <c r="GH10" s="47">
        <v>100</v>
      </c>
      <c r="GK10" s="44">
        <v>7</v>
      </c>
      <c r="GL10" s="13">
        <f>[2]DISP_MAY!$C$16</f>
        <v>0</v>
      </c>
      <c r="GM10" s="13">
        <f>[2]DISP_MAY!$D$16</f>
        <v>0</v>
      </c>
      <c r="GN10" s="13">
        <f>[2]DISP_MAY!$E$16</f>
        <v>0</v>
      </c>
      <c r="GO10" s="13">
        <f>[2]DISP_MAY!$F$16</f>
        <v>744</v>
      </c>
      <c r="GP10" s="244">
        <f t="shared" si="69"/>
        <v>100</v>
      </c>
      <c r="GQ10" s="13">
        <f>[2]DISP_MAY!$G$16</f>
        <v>0</v>
      </c>
      <c r="GR10" s="244">
        <f t="shared" si="70"/>
        <v>0</v>
      </c>
      <c r="GS10" s="13">
        <f>[2]DISP_MAY!$H$16</f>
        <v>0</v>
      </c>
      <c r="GT10" s="244">
        <f t="shared" si="71"/>
        <v>0</v>
      </c>
      <c r="GV10" s="244">
        <f t="shared" si="72"/>
        <v>0</v>
      </c>
      <c r="GW10" s="244">
        <f t="shared" si="73"/>
        <v>0</v>
      </c>
      <c r="GX10" s="237">
        <f t="shared" si="74"/>
        <v>100</v>
      </c>
      <c r="GY10" s="238">
        <f t="shared" si="75"/>
        <v>0</v>
      </c>
      <c r="GZ10" s="36">
        <v>0</v>
      </c>
      <c r="HA10" s="95">
        <f>[2]DISP_MAY!$M$16</f>
        <v>0</v>
      </c>
      <c r="HB10" s="47">
        <v>100</v>
      </c>
      <c r="HE10" s="44">
        <v>7</v>
      </c>
      <c r="HF10" s="13">
        <f>[2]DISP_JUN!$C$16</f>
        <v>0</v>
      </c>
      <c r="HG10" s="13">
        <f>[2]DISP_JUN!$D$16</f>
        <v>0</v>
      </c>
      <c r="HH10" s="13">
        <f>[2]DISP_JUN!$E$16</f>
        <v>0</v>
      </c>
      <c r="HI10" s="13">
        <f>[2]DISP_JUN!$F$16</f>
        <v>720</v>
      </c>
      <c r="HJ10" s="244">
        <f t="shared" si="76"/>
        <v>100</v>
      </c>
      <c r="HK10" s="13">
        <f>[2]DISP_JUN!$G$16</f>
        <v>0</v>
      </c>
      <c r="HL10" s="244">
        <f t="shared" si="77"/>
        <v>0</v>
      </c>
      <c r="HM10" s="13">
        <f>[2]DISP_JUN!$H$16</f>
        <v>0</v>
      </c>
      <c r="HN10" s="244">
        <f t="shared" si="78"/>
        <v>0</v>
      </c>
      <c r="HO10" s="15">
        <v>0</v>
      </c>
      <c r="HP10" s="244">
        <f t="shared" si="79"/>
        <v>0</v>
      </c>
      <c r="HQ10" s="244">
        <f t="shared" si="80"/>
        <v>0</v>
      </c>
      <c r="HR10" s="237">
        <f t="shared" si="81"/>
        <v>49.180327868852459</v>
      </c>
      <c r="HS10" s="238">
        <f t="shared" si="82"/>
        <v>0</v>
      </c>
      <c r="HT10" s="36">
        <v>0</v>
      </c>
      <c r="HU10" s="95">
        <f>[2]DISP_JUN!$M$16</f>
        <v>0</v>
      </c>
      <c r="HV10" s="47">
        <v>100</v>
      </c>
    </row>
    <row r="11" spans="1:231" ht="13.8" x14ac:dyDescent="0.3">
      <c r="A11" s="44"/>
      <c r="B11" s="44">
        <v>9</v>
      </c>
      <c r="C11" s="13">
        <f>[1]DISP_JUL!$C$20</f>
        <v>744</v>
      </c>
      <c r="D11" s="13">
        <f>[1]DISP_JUL!$D$20</f>
        <v>744</v>
      </c>
      <c r="E11" s="13">
        <f>[1]DISP_JUL!$E$20</f>
        <v>0</v>
      </c>
      <c r="F11" s="13">
        <f>[1]DISP_JUL!$F$20</f>
        <v>0</v>
      </c>
      <c r="G11" s="188">
        <f t="shared" si="42"/>
        <v>0</v>
      </c>
      <c r="H11" s="13">
        <f>[1]DISP_JUL!$G$20</f>
        <v>0</v>
      </c>
      <c r="I11" s="162">
        <f t="shared" si="43"/>
        <v>0</v>
      </c>
      <c r="J11" s="13">
        <f>[1]DISP_JUL!$H$20</f>
        <v>0</v>
      </c>
      <c r="K11" s="162">
        <f t="shared" si="44"/>
        <v>0</v>
      </c>
      <c r="L11" s="15">
        <v>0</v>
      </c>
      <c r="M11" s="162">
        <f t="shared" si="45"/>
        <v>1</v>
      </c>
      <c r="N11" s="162">
        <f t="shared" si="46"/>
        <v>1</v>
      </c>
      <c r="O11" s="168">
        <f t="shared" si="47"/>
        <v>0</v>
      </c>
      <c r="P11" s="162">
        <f t="shared" si="48"/>
        <v>0.8446908602150538</v>
      </c>
      <c r="Q11" s="95">
        <f>[1]DISP_JUL!$M$20</f>
        <v>62845</v>
      </c>
      <c r="R11" s="47">
        <v>100</v>
      </c>
      <c r="T11" s="44"/>
      <c r="U11" s="44">
        <v>9</v>
      </c>
      <c r="V11" s="13">
        <f>[1]DISP_AGO!$C$20</f>
        <v>686</v>
      </c>
      <c r="W11" s="13">
        <f>[1]DISP_AGO!$D$20</f>
        <v>686</v>
      </c>
      <c r="X11" s="13">
        <f>[1]DISP_AGO!$E$20</f>
        <v>0</v>
      </c>
      <c r="Y11" s="13">
        <f>[1]DISP_AGO!$F$20</f>
        <v>58</v>
      </c>
      <c r="Z11" s="13">
        <f t="shared" si="0"/>
        <v>7.795698924731183</v>
      </c>
      <c r="AA11" s="13">
        <f>[1]DISP_AGO!$G$20</f>
        <v>0</v>
      </c>
      <c r="AB11" s="13">
        <f t="shared" si="1"/>
        <v>0</v>
      </c>
      <c r="AC11" s="13">
        <f>[1]DISP_AGO!$H$20</f>
        <v>0</v>
      </c>
      <c r="AD11" s="13">
        <f t="shared" si="2"/>
        <v>0</v>
      </c>
      <c r="AE11" s="15">
        <v>3</v>
      </c>
      <c r="AF11" s="13">
        <f t="shared" si="3"/>
        <v>92.204301075268816</v>
      </c>
      <c r="AG11" s="13">
        <f t="shared" si="83"/>
        <v>91.8010752688172</v>
      </c>
      <c r="AH11" s="45">
        <f t="shared" si="49"/>
        <v>8.198924731182796</v>
      </c>
      <c r="AI11" s="13">
        <f t="shared" si="50"/>
        <v>69.790322580645153</v>
      </c>
      <c r="AJ11" s="95">
        <f>[1]DISP_AGO!$M$20</f>
        <v>51924</v>
      </c>
      <c r="AK11" s="47">
        <v>100</v>
      </c>
      <c r="AM11" s="44"/>
      <c r="AN11" s="44">
        <v>9</v>
      </c>
      <c r="AO11" s="13">
        <f>[1]DISP_SEP!$C$20</f>
        <v>720</v>
      </c>
      <c r="AP11" s="13">
        <f>[1]DISP_SEP!$D$20</f>
        <v>720</v>
      </c>
      <c r="AQ11" s="13">
        <f>[1]DISP_SEP!$E$20</f>
        <v>0</v>
      </c>
      <c r="AR11" s="13">
        <f>[1]DISP_SEP!$F$20</f>
        <v>0</v>
      </c>
      <c r="AS11" s="13">
        <f t="shared" si="4"/>
        <v>0</v>
      </c>
      <c r="AT11" s="13">
        <f>[1]DISP_SEP!$G$20</f>
        <v>0</v>
      </c>
      <c r="AU11" s="13">
        <f t="shared" si="5"/>
        <v>0</v>
      </c>
      <c r="AV11" s="13">
        <f>[1]DISP_SEP!$H$20</f>
        <v>0</v>
      </c>
      <c r="AW11" s="13">
        <f t="shared" si="6"/>
        <v>0</v>
      </c>
      <c r="AX11" s="15">
        <v>10</v>
      </c>
      <c r="AY11" s="240">
        <f t="shared" si="7"/>
        <v>100</v>
      </c>
      <c r="AZ11" s="240">
        <f t="shared" si="51"/>
        <v>98.611111111111114</v>
      </c>
      <c r="BA11" s="241">
        <f t="shared" si="52"/>
        <v>1.3698630136986301</v>
      </c>
      <c r="BB11" s="238">
        <f t="shared" si="53"/>
        <v>71.612499999999997</v>
      </c>
      <c r="BC11" s="95">
        <f>[1]DISP_SEP!$M$20</f>
        <v>51561</v>
      </c>
      <c r="BD11" s="47">
        <v>100</v>
      </c>
      <c r="BF11" s="44"/>
      <c r="BG11" s="44">
        <v>9</v>
      </c>
      <c r="BH11" s="13">
        <f>[1]DISP_OCT!$C$20</f>
        <v>736</v>
      </c>
      <c r="BI11" s="13">
        <f>[1]DISP_OCT!$D$20</f>
        <v>736</v>
      </c>
      <c r="BJ11" s="13">
        <f>[1]DISP_OCT!$E$20</f>
        <v>0</v>
      </c>
      <c r="BK11" s="13">
        <f>[1]DISP_OCT!$F$20</f>
        <v>8</v>
      </c>
      <c r="BL11" s="13">
        <f t="shared" si="8"/>
        <v>1.0752688172043012</v>
      </c>
      <c r="BM11" s="13">
        <f>[1]DISP_OCT!$G$20</f>
        <v>0</v>
      </c>
      <c r="BN11" s="13">
        <f t="shared" si="9"/>
        <v>0</v>
      </c>
      <c r="BO11" s="13">
        <f>[1]DISP_OCT!$H$20</f>
        <v>0</v>
      </c>
      <c r="BP11" s="13">
        <f t="shared" si="10"/>
        <v>0</v>
      </c>
      <c r="BQ11" s="15">
        <v>15</v>
      </c>
      <c r="BR11" s="13">
        <f t="shared" si="11"/>
        <v>98.924731182795696</v>
      </c>
      <c r="BS11" s="13">
        <f t="shared" si="12"/>
        <v>96.908602150537632</v>
      </c>
      <c r="BT11" s="45">
        <f t="shared" si="54"/>
        <v>3.0913978494623655</v>
      </c>
      <c r="BU11" s="95">
        <f t="shared" si="55"/>
        <v>70.9260752688172</v>
      </c>
      <c r="BV11" s="95">
        <f>[1]DISP_OCT!$M$20</f>
        <v>52769</v>
      </c>
      <c r="BW11" s="47">
        <v>100</v>
      </c>
      <c r="BY11" s="44"/>
      <c r="BZ11" s="44">
        <v>9</v>
      </c>
      <c r="CA11" s="13">
        <f>[1]DISP_NOV!$C$20</f>
        <v>559</v>
      </c>
      <c r="CB11" s="13">
        <f>[1]DISP_NOV!$D$20</f>
        <v>559</v>
      </c>
      <c r="CC11" s="13">
        <f>[1]DISP_NOV!$E$20</f>
        <v>0</v>
      </c>
      <c r="CD11" s="13">
        <f>[1]DISP_NOV!$F$20</f>
        <v>161</v>
      </c>
      <c r="CE11" s="13">
        <f t="shared" si="13"/>
        <v>22.361111111111111</v>
      </c>
      <c r="CF11" s="13">
        <f>[1]DISP_NOV!$G$20</f>
        <v>0</v>
      </c>
      <c r="CG11" s="13">
        <f t="shared" si="14"/>
        <v>0</v>
      </c>
      <c r="CH11" s="13">
        <f>[1]DISP_NOV!$H$20</f>
        <v>0</v>
      </c>
      <c r="CI11" s="13">
        <f t="shared" si="15"/>
        <v>0</v>
      </c>
      <c r="CK11" s="13">
        <f t="shared" si="16"/>
        <v>77.638888888888886</v>
      </c>
      <c r="CL11" s="13">
        <f t="shared" si="17"/>
        <v>77.638888888888886</v>
      </c>
      <c r="CM11" s="45">
        <f t="shared" si="56"/>
        <v>22.361111111111111</v>
      </c>
      <c r="CN11" s="95">
        <f>(CO11/($BZ$4*CP11))*(100)</f>
        <v>56.399999999999991</v>
      </c>
      <c r="CO11" s="95">
        <f>[1]DISP_NOV!$M$20</f>
        <v>40608</v>
      </c>
      <c r="CP11" s="47">
        <v>100</v>
      </c>
      <c r="CQ11" s="47"/>
      <c r="CR11" s="44"/>
      <c r="CS11" s="44">
        <v>9</v>
      </c>
      <c r="CT11" s="13">
        <f>[1]DISP_DIC!$C$20</f>
        <v>744</v>
      </c>
      <c r="CU11" s="13">
        <f>[1]DISP_DIC!$D$20</f>
        <v>744</v>
      </c>
      <c r="CV11" s="13">
        <f>[1]DISP_DIC!$E$20</f>
        <v>0</v>
      </c>
      <c r="CW11" s="13">
        <f>[1]DISP_DIC!$F$20</f>
        <v>0</v>
      </c>
      <c r="CX11" s="13">
        <f t="shared" si="18"/>
        <v>0</v>
      </c>
      <c r="CY11" s="13">
        <f>[1]DISP_DIC!$G$20</f>
        <v>0</v>
      </c>
      <c r="CZ11" s="13">
        <f t="shared" si="19"/>
        <v>0</v>
      </c>
      <c r="DA11" s="13">
        <f>[1]DISP_DIC!$H$20</f>
        <v>0</v>
      </c>
      <c r="DB11" s="13">
        <f t="shared" si="20"/>
        <v>0</v>
      </c>
      <c r="DC11" s="15">
        <v>0</v>
      </c>
      <c r="DD11" s="13">
        <f t="shared" si="21"/>
        <v>100</v>
      </c>
      <c r="DE11" s="15">
        <f t="shared" si="58"/>
        <v>100</v>
      </c>
      <c r="DF11" s="45">
        <f t="shared" si="59"/>
        <v>0</v>
      </c>
      <c r="DG11" s="95">
        <f t="shared" si="60"/>
        <v>69.762096774193552</v>
      </c>
      <c r="DH11" s="95">
        <f>[1]DISP_DIC!$M$20</f>
        <v>51903</v>
      </c>
      <c r="DI11" s="47">
        <v>100</v>
      </c>
      <c r="DK11" s="44"/>
      <c r="DL11" s="44">
        <v>9</v>
      </c>
      <c r="DM11" s="13">
        <f>[2]DISP_ENE!$C$20</f>
        <v>742</v>
      </c>
      <c r="DN11" s="13">
        <f>[2]DISP_ENE!$D$20</f>
        <v>686</v>
      </c>
      <c r="DO11" s="13">
        <f>[2]DISP_ENE!$E$20</f>
        <v>56</v>
      </c>
      <c r="DP11" s="13">
        <f>[2]DISP_ENE!$F$20</f>
        <v>2</v>
      </c>
      <c r="DQ11" s="13">
        <f t="shared" si="22"/>
        <v>0.26881720430107531</v>
      </c>
      <c r="DR11" s="13">
        <f>[2]DISP_ENE!$G$20</f>
        <v>0</v>
      </c>
      <c r="DS11" s="13">
        <f t="shared" si="23"/>
        <v>0</v>
      </c>
      <c r="DT11" s="13">
        <f>[2]DISP_ENE!$H$20</f>
        <v>0</v>
      </c>
      <c r="DU11" s="13">
        <f t="shared" si="24"/>
        <v>0</v>
      </c>
      <c r="DV11" s="15">
        <v>1</v>
      </c>
      <c r="DW11" s="13">
        <f t="shared" si="25"/>
        <v>99.731182795698928</v>
      </c>
      <c r="DX11" s="13">
        <f t="shared" si="26"/>
        <v>99.596774193548384</v>
      </c>
      <c r="DY11" s="45">
        <f t="shared" si="61"/>
        <v>0.43604651162790697</v>
      </c>
      <c r="DZ11" s="95">
        <f t="shared" si="62"/>
        <v>65.603494623655905</v>
      </c>
      <c r="EA11" s="95">
        <f>[2]DISP_ENE!$M$20</f>
        <v>48809</v>
      </c>
      <c r="EB11" s="47">
        <v>100</v>
      </c>
      <c r="ED11" s="44"/>
      <c r="EE11" s="44">
        <v>9</v>
      </c>
      <c r="EF11" s="13">
        <f>[2]DISP_FEB!$C$20</f>
        <v>499</v>
      </c>
      <c r="EG11" s="13">
        <f>[2]DISP_FEB!$D$20</f>
        <v>499</v>
      </c>
      <c r="EH11" s="13">
        <f>[2]DISP_FEB!$E$20</f>
        <v>0</v>
      </c>
      <c r="EI11" s="13">
        <f>[2]DISP_FEB!$F$20</f>
        <v>51</v>
      </c>
      <c r="EJ11" s="13">
        <f t="shared" si="27"/>
        <v>7.3275862068965507</v>
      </c>
      <c r="EK11" s="13">
        <f>[2]DISP_FEB!$G$20</f>
        <v>0</v>
      </c>
      <c r="EL11" s="13">
        <f t="shared" si="28"/>
        <v>0</v>
      </c>
      <c r="EM11" s="13">
        <f>[2]DISP_FEB!$H$20</f>
        <v>146</v>
      </c>
      <c r="EN11" s="13">
        <f t="shared" si="29"/>
        <v>20.977011494252874</v>
      </c>
      <c r="EO11" s="15">
        <v>15</v>
      </c>
      <c r="EP11" s="13">
        <f t="shared" si="30"/>
        <v>71.695402298850581</v>
      </c>
      <c r="EQ11" s="13">
        <f t="shared" si="31"/>
        <v>69.540229885057471</v>
      </c>
      <c r="ER11" s="45">
        <f t="shared" si="63"/>
        <v>12</v>
      </c>
      <c r="ES11" s="95">
        <f t="shared" si="64"/>
        <v>50.255747126436781</v>
      </c>
      <c r="ET11" s="95">
        <f>[2]DISP_FEB!$M$20</f>
        <v>34978</v>
      </c>
      <c r="EU11" s="47">
        <v>100</v>
      </c>
      <c r="EW11" s="44"/>
      <c r="EX11" s="44">
        <v>9</v>
      </c>
      <c r="EY11" s="13">
        <f>[2]DISP_MAR!$C$20</f>
        <v>357</v>
      </c>
      <c r="EZ11" s="13">
        <f>[2]DISP_MAR!$D$20</f>
        <v>331</v>
      </c>
      <c r="FA11" s="13">
        <f>[2]DISP_MAR!$E$20</f>
        <v>26</v>
      </c>
      <c r="FB11" s="13">
        <f>[2]DISP_MAR!$F$20</f>
        <v>387</v>
      </c>
      <c r="FC11" s="13">
        <f t="shared" si="32"/>
        <v>52.016129032258064</v>
      </c>
      <c r="FD11" s="13">
        <f>[2]DISP_MAR!$G$20</f>
        <v>0</v>
      </c>
      <c r="FE11" s="13">
        <f t="shared" si="33"/>
        <v>0</v>
      </c>
      <c r="FF11" s="13">
        <f>[2]DISP_MAR!$H$20</f>
        <v>0</v>
      </c>
      <c r="FG11" s="13">
        <f t="shared" si="34"/>
        <v>0</v>
      </c>
      <c r="FH11" s="15">
        <v>66</v>
      </c>
      <c r="FI11" s="13">
        <f t="shared" si="35"/>
        <v>47.983870967741936</v>
      </c>
      <c r="FJ11" s="13">
        <f t="shared" si="36"/>
        <v>39.112903225806448</v>
      </c>
      <c r="FK11" s="45">
        <f t="shared" si="65"/>
        <v>63.091922005571035</v>
      </c>
      <c r="FL11" s="95">
        <f t="shared" si="66"/>
        <v>24.52956989247312</v>
      </c>
      <c r="FM11" s="95">
        <f>[2]DISP_MAR!$M$20</f>
        <v>18250</v>
      </c>
      <c r="FN11" s="47">
        <v>100</v>
      </c>
      <c r="FP11" s="44"/>
      <c r="FQ11" s="44">
        <v>9</v>
      </c>
      <c r="FR11" s="13">
        <f>[2]DISP_ABR!$C$20</f>
        <v>674</v>
      </c>
      <c r="FS11" s="13">
        <f>[2]DISP_ABR!$D$20</f>
        <v>674</v>
      </c>
      <c r="FT11" s="13">
        <f>[2]DISP_ABR!$E$20</f>
        <v>0</v>
      </c>
      <c r="FU11" s="13">
        <f>[2]DISP_ABR!$F$20</f>
        <v>46</v>
      </c>
      <c r="FV11" s="13">
        <f t="shared" si="37"/>
        <v>6.3888888888888884</v>
      </c>
      <c r="FW11" s="13">
        <f>[2]DISP_ABR!$G$20</f>
        <v>0</v>
      </c>
      <c r="FX11" s="13">
        <f t="shared" si="38"/>
        <v>0</v>
      </c>
      <c r="FY11" s="13">
        <f>[2]DISP_ABR!$H$20</f>
        <v>0</v>
      </c>
      <c r="FZ11" s="13">
        <f t="shared" si="39"/>
        <v>0</v>
      </c>
      <c r="GA11" s="15">
        <v>78</v>
      </c>
      <c r="GB11" s="13">
        <f t="shared" si="40"/>
        <v>93.611111111111114</v>
      </c>
      <c r="GC11" s="13">
        <f t="shared" si="41"/>
        <v>82.777777777777771</v>
      </c>
      <c r="GD11" s="45">
        <f t="shared" si="67"/>
        <v>17.222222222222221</v>
      </c>
      <c r="GE11" s="88">
        <f t="shared" si="68"/>
        <v>68.791666666666657</v>
      </c>
      <c r="GF11" s="36">
        <v>1</v>
      </c>
      <c r="GG11" s="88">
        <f>[2]DISP_ABR!$M$20</f>
        <v>49530</v>
      </c>
      <c r="GH11" s="47">
        <v>100</v>
      </c>
      <c r="GJ11" s="44"/>
      <c r="GK11" s="44">
        <v>9</v>
      </c>
      <c r="GL11" s="13">
        <f>[2]DISP_MAY!$C$20</f>
        <v>728</v>
      </c>
      <c r="GM11" s="13">
        <f>[2]DISP_MAY!$D$20</f>
        <v>728</v>
      </c>
      <c r="GN11" s="13">
        <f>[2]DISP_MAY!$E$20</f>
        <v>0</v>
      </c>
      <c r="GO11" s="13">
        <f>[2]DISP_MAY!$F$20</f>
        <v>16</v>
      </c>
      <c r="GP11" s="246">
        <f t="shared" si="69"/>
        <v>2.1505376344086025</v>
      </c>
      <c r="GQ11" s="13">
        <f>[2]DISP_MAY!$G$20</f>
        <v>0</v>
      </c>
      <c r="GR11" s="244">
        <f t="shared" si="70"/>
        <v>0</v>
      </c>
      <c r="GS11" s="13">
        <f>[2]DISP_MAY!$H$20</f>
        <v>0</v>
      </c>
      <c r="GT11" s="244">
        <f t="shared" si="71"/>
        <v>0</v>
      </c>
      <c r="GU11" s="15">
        <v>201</v>
      </c>
      <c r="GV11" s="244">
        <f t="shared" si="72"/>
        <v>97.849462365591393</v>
      </c>
      <c r="GW11" s="244">
        <f t="shared" si="73"/>
        <v>70.833333333333343</v>
      </c>
      <c r="GX11" s="237">
        <f t="shared" si="74"/>
        <v>22.962962962962962</v>
      </c>
      <c r="GY11" s="238">
        <f t="shared" si="75"/>
        <v>67.326612903225808</v>
      </c>
      <c r="GZ11" s="36">
        <v>1</v>
      </c>
      <c r="HA11" s="95">
        <f>[2]DISP_MAY!$M$20</f>
        <v>50091</v>
      </c>
      <c r="HB11" s="47">
        <v>100</v>
      </c>
      <c r="HD11" s="44"/>
      <c r="HE11" s="44">
        <v>9</v>
      </c>
      <c r="HF11" s="13">
        <f>[2]DISP_JUN!$C$20</f>
        <v>687</v>
      </c>
      <c r="HG11" s="13">
        <f>[2]DISP_JUN!$D$20</f>
        <v>687</v>
      </c>
      <c r="HH11" s="13">
        <f>[2]DISP_JUN!$E$20</f>
        <v>0</v>
      </c>
      <c r="HI11" s="13">
        <f>[2]DISP_JUN!$F$20</f>
        <v>33</v>
      </c>
      <c r="HJ11" s="244">
        <f t="shared" si="76"/>
        <v>4.583333333333333</v>
      </c>
      <c r="HK11" s="13">
        <f>[2]DISP_JUN!$G$20</f>
        <v>0</v>
      </c>
      <c r="HL11" s="244">
        <f t="shared" si="77"/>
        <v>0</v>
      </c>
      <c r="HM11" s="13">
        <f>[2]DISP_JUN!$H$20</f>
        <v>0</v>
      </c>
      <c r="HN11" s="244">
        <f t="shared" si="78"/>
        <v>0</v>
      </c>
      <c r="HO11" s="15">
        <v>22</v>
      </c>
      <c r="HP11" s="244">
        <f t="shared" si="79"/>
        <v>95.416666666666671</v>
      </c>
      <c r="HQ11" s="244">
        <f t="shared" si="80"/>
        <v>92.361111111111114</v>
      </c>
      <c r="HR11" s="237">
        <f t="shared" si="81"/>
        <v>7.6388888888888893</v>
      </c>
      <c r="HS11" s="238">
        <f t="shared" si="82"/>
        <v>70.009722222222223</v>
      </c>
      <c r="HT11" s="36">
        <v>1</v>
      </c>
      <c r="HU11" s="95">
        <f>[2]DISP_JUN!$M$20</f>
        <v>50407</v>
      </c>
      <c r="HV11" s="47">
        <v>100</v>
      </c>
    </row>
    <row r="12" spans="1:231" ht="13.8" hidden="1" x14ac:dyDescent="0.3">
      <c r="A12" s="44"/>
      <c r="B12" s="51" t="s">
        <v>37</v>
      </c>
      <c r="C12" s="52">
        <f>SUM(C6:C11)</f>
        <v>3684</v>
      </c>
      <c r="D12" s="52">
        <f t="shared" ref="D12:H12" si="84">SUM(D6:D11)</f>
        <v>3684</v>
      </c>
      <c r="E12" s="52">
        <f>SUM(E6:E11)</f>
        <v>0</v>
      </c>
      <c r="F12" s="52">
        <f t="shared" si="84"/>
        <v>36</v>
      </c>
      <c r="G12" s="187">
        <f>(G6*R6+G7*R7+G8*R8+G9*R9+G10*R10+G11*R11)/R12</f>
        <v>7.2664650537634405E-3</v>
      </c>
      <c r="H12" s="52">
        <f t="shared" si="84"/>
        <v>744</v>
      </c>
      <c r="I12" s="187">
        <f>(I6*R6+I7*R7+I8*R8+I9*R9+I10*R10+I11*R11)/R12</f>
        <v>0.15625</v>
      </c>
      <c r="J12" s="53">
        <f>SUM(J6:J11)</f>
        <v>0</v>
      </c>
      <c r="K12" s="164">
        <f>(K6*R6+K7*R7+K8*R8+K9*R9+K10*R10+K11*R11)/R12</f>
        <v>0</v>
      </c>
      <c r="L12" s="52">
        <f>SUM(L6:L11)</f>
        <v>0</v>
      </c>
      <c r="M12" s="164">
        <f>(M6*R6+M7*R7+M8*R8+M9*R9+M10*R10+M11*R11)/R12</f>
        <v>0.83648353494623662</v>
      </c>
      <c r="N12" s="186">
        <f>(N6*R6+N7*R7+N8*R8+N9*R9+N10*R10+N11*R11)/R12</f>
        <v>0.83648353494623662</v>
      </c>
      <c r="O12" s="186">
        <f>(O6*R6+O7*R7+O8*R8+O9*R9+O10*R10+O11*R11)/R12</f>
        <v>7.2664650537634405E-3</v>
      </c>
      <c r="P12" s="186">
        <f>(P6*R6+P7*R7+P8*R8+P9*R9+P10*R10+P11*R11)/R12</f>
        <v>0.73444640456989241</v>
      </c>
      <c r="Q12" s="145">
        <f>SUM(Q6:Q11)</f>
        <v>349714</v>
      </c>
      <c r="R12" s="55">
        <f>SUM(R6:R11)</f>
        <v>640</v>
      </c>
      <c r="S12" s="36"/>
      <c r="T12" s="44"/>
      <c r="U12" s="59" t="s">
        <v>37</v>
      </c>
      <c r="V12" s="52">
        <f>SUM(V6:V11)</f>
        <v>3511</v>
      </c>
      <c r="W12" s="52">
        <f t="shared" ref="W12:AA12" si="85">SUM(W6:W11)</f>
        <v>3511</v>
      </c>
      <c r="X12" s="52">
        <f>SUM(X6:X11)</f>
        <v>0</v>
      </c>
      <c r="Y12" s="52">
        <f t="shared" si="85"/>
        <v>209</v>
      </c>
      <c r="Z12" s="53">
        <f>(Z6*AK6+Z7*AK7+Z8*AK8+Z9*AK9+Z10*AK10+Z11*AK11)/AK12</f>
        <v>4.4438844086021501</v>
      </c>
      <c r="AA12" s="52">
        <f t="shared" si="85"/>
        <v>744</v>
      </c>
      <c r="AB12" s="53">
        <f>(AB6*AK6+AB7*AK7+AB8*AK8+AB9*AK9+AB10*AK10+AB11*AK11)/AK12</f>
        <v>15.625</v>
      </c>
      <c r="AC12" s="55">
        <f>SUM(AC6:AC11)</f>
        <v>0</v>
      </c>
      <c r="AD12" s="53">
        <f>(AD6*AK6+AD7*AK7+AD8*AK8+AD9*AK9+AD10*AK10+AD11*AK11)/AK12</f>
        <v>0</v>
      </c>
      <c r="AE12" s="52">
        <f>SUM(AE6:AE11)</f>
        <v>3</v>
      </c>
      <c r="AF12" s="53">
        <f>(AF6*AK6+AF7*AK7+AF8*AK8+AF9*AK9+AF10*AK10+AF11*AK11)/AK12</f>
        <v>79.931115591397855</v>
      </c>
      <c r="AG12" s="13">
        <f t="shared" si="83"/>
        <v>471.50537634408602</v>
      </c>
      <c r="AH12" s="14">
        <f>(AH6*AK6+AH7*AK7+AH8*AK8+AH9*AK9+AH10*AK10+AH11*AK11)/AK12</f>
        <v>4.506888440860215</v>
      </c>
      <c r="AI12" s="14">
        <f>(AI6*AK6+AI7*AK7+AI8*AK8+AI9*AK9+AI10*AK10+AI11*AK11)/AK12</f>
        <v>69.815188172042994</v>
      </c>
      <c r="AJ12" s="145">
        <f>SUM(AJ6:AJ11)</f>
        <v>332432</v>
      </c>
      <c r="AK12" s="55">
        <f>SUM(AK6:AK11)</f>
        <v>640</v>
      </c>
      <c r="AL12" s="36"/>
      <c r="AM12" s="44"/>
      <c r="AN12" s="51" t="s">
        <v>37</v>
      </c>
      <c r="AO12" s="52">
        <f>SUM(AO6:AO11)</f>
        <v>3557</v>
      </c>
      <c r="AP12" s="52">
        <f t="shared" ref="AP12" si="86">SUM(AP6:AP11)</f>
        <v>3557</v>
      </c>
      <c r="AQ12" s="52">
        <f>SUM(AQ6:AQ11)</f>
        <v>0</v>
      </c>
      <c r="AR12" s="52">
        <f t="shared" ref="AR12" si="87">SUM(AR6:AR11)</f>
        <v>43</v>
      </c>
      <c r="AS12" s="53">
        <f>(AS6*BD6+AS7*BD7+AS8*BD8+AS9*BD9+AS10*BD10+AS11*BD11)/BD12</f>
        <v>1.015625</v>
      </c>
      <c r="AT12" s="52">
        <f t="shared" ref="AT12" si="88">SUM(AT6:AT11)</f>
        <v>720</v>
      </c>
      <c r="AU12" s="53">
        <f>(AU6*BD6+AU7*BD7+AU8*BD8+AU9*BD9+AU10*BD10+AU11*BD11)/BD12</f>
        <v>15.625</v>
      </c>
      <c r="AV12" s="55">
        <f>SUM(AV6:AV11)</f>
        <v>0</v>
      </c>
      <c r="AW12" s="53">
        <f>(AW6*BD6+AW7*BD7+AW8*BD8+AW9*BD9+AW10*BD10+AW11*BD11)/BD12</f>
        <v>0</v>
      </c>
      <c r="AX12" s="52">
        <f>SUM(AX6:AX11)</f>
        <v>10</v>
      </c>
      <c r="AY12" s="242">
        <f>(AY6*BD6+AY7*BD7+AY8*BD8+AY9*BD9+AY10*BD10+AY11*BD11)/BD12</f>
        <v>83.359374999999986</v>
      </c>
      <c r="AZ12" s="240">
        <f t="shared" si="51"/>
        <v>492.63888888888891</v>
      </c>
      <c r="BA12" s="241">
        <f t="shared" si="52"/>
        <v>1.4681440443213296</v>
      </c>
      <c r="BB12" s="238">
        <f t="shared" si="53"/>
        <v>71.196180555555557</v>
      </c>
      <c r="BC12" s="145">
        <f>SUM(BC6:BC11)</f>
        <v>328072</v>
      </c>
      <c r="BD12" s="55">
        <f>SUM(BD6:BD11)</f>
        <v>640</v>
      </c>
      <c r="BE12" s="36"/>
      <c r="BF12" s="44"/>
      <c r="BG12" s="51" t="s">
        <v>37</v>
      </c>
      <c r="BH12" s="52">
        <f>SUM(BH6:BH11)</f>
        <v>3609</v>
      </c>
      <c r="BI12" s="52">
        <f t="shared" ref="BI12" si="89">SUM(BI6:BI11)</f>
        <v>3609</v>
      </c>
      <c r="BJ12" s="52">
        <f>SUM(BJ6:BJ11)</f>
        <v>0</v>
      </c>
      <c r="BK12" s="52">
        <f t="shared" ref="BK12" si="90">SUM(BK6:BK11)</f>
        <v>202</v>
      </c>
      <c r="BL12" s="53">
        <f>(BL6*BW6+BL7*BW7+BL8*BW8+BL9*BW9+BL10*BW10+BL11*BW11)/BW12</f>
        <v>4.019657258064516</v>
      </c>
      <c r="BM12" s="52">
        <f t="shared" ref="BM12" si="91">SUM(BM6:BM11)</f>
        <v>653</v>
      </c>
      <c r="BN12" s="53">
        <f>(BN6*BW6+BN7*BW7+BN8*BW8+BN9*BW9+BN10*BW10+BN11*BW11)/BW12</f>
        <v>13.713877688172042</v>
      </c>
      <c r="BO12" s="55">
        <f>SUM(BO6:BO11)</f>
        <v>0</v>
      </c>
      <c r="BP12" s="53">
        <f>(BP6*BW6+BP7*BW7+BP8*BW8+BP9*BW9+BP10*BW10+BP11*BW11)/BW12</f>
        <v>0</v>
      </c>
      <c r="BQ12" s="52">
        <f>SUM(BQ6:BQ11)</f>
        <v>15</v>
      </c>
      <c r="BR12" s="53">
        <f>(BR6*BW6+BR7*BW7+BR8*BW8+BR9*BW9+BR10*BW10+BR11*BW11)/BW12</f>
        <v>82.266465053763426</v>
      </c>
      <c r="BS12" s="14">
        <f>(BS6*BW6+BS7*BW7+BS8*BW8+BS9*BW9+BS10*BW10+BS11*BW11)/BW12</f>
        <v>81.95144489247312</v>
      </c>
      <c r="BT12" s="14">
        <f>(BT6*BW6+BT7*BW7+BT8*BW8+BT9*BW9+BT10*BW10+BT11*BW11)/BW12</f>
        <v>4.3346774193548381</v>
      </c>
      <c r="BU12" s="14">
        <f>(BU6*BW6+BU7*BW7+BU8*BW8+BU9*BW9+BU10*BW10+BU11*BW11)/BW12</f>
        <v>66.009534610215042</v>
      </c>
      <c r="BV12" s="145">
        <f>SUM(BV6:BV11)</f>
        <v>314311</v>
      </c>
      <c r="BW12" s="55">
        <f>SUM(BW6:BW11)</f>
        <v>640</v>
      </c>
      <c r="BX12" s="36"/>
      <c r="BY12" s="44"/>
      <c r="BZ12" s="51" t="s">
        <v>37</v>
      </c>
      <c r="CA12" s="52">
        <f>SUM(CA6:CA11)</f>
        <v>3410</v>
      </c>
      <c r="CB12" s="52">
        <f t="shared" ref="CB12" si="92">SUM(CB6:CB11)</f>
        <v>3410</v>
      </c>
      <c r="CC12" s="52">
        <f>SUM(CC6:CC11)</f>
        <v>0</v>
      </c>
      <c r="CD12" s="52">
        <f t="shared" ref="CD12" si="93">SUM(CD6:CD11)</f>
        <v>772</v>
      </c>
      <c r="CE12" s="53">
        <f>(CE6*CP6+CE7*CP7+CE8*CP8+CE9*CP9+CE10*CP10+CE11*CP11)/CP12</f>
        <v>12.126736111111111</v>
      </c>
      <c r="CF12" s="52">
        <f t="shared" ref="CF12" si="94">SUM(CF6:CF11)</f>
        <v>0</v>
      </c>
      <c r="CG12" s="53">
        <f>(CG6*CP6+CG7*CP7+CG8*CP8+CG9*CP9+CG10*CP10+CG11*CP11)/CP12</f>
        <v>0</v>
      </c>
      <c r="CH12" s="55">
        <f>SUM(CH6:CH11)</f>
        <v>138</v>
      </c>
      <c r="CI12" s="53">
        <f>(CI6*CP6+CI7*CP7+CI8*CP8+CI9*CP9+CI10*CP10+CI11*CP11)/CP12</f>
        <v>3.2421875</v>
      </c>
      <c r="CJ12" s="52">
        <f>SUM(CJ6:CJ11)</f>
        <v>0</v>
      </c>
      <c r="CK12" s="53">
        <f>(CK6*CP6+CK7*CP7+CK8*CP8+CK9*CP9+CK10*CP10+CK11*CP11)/CP12</f>
        <v>84.631076388888886</v>
      </c>
      <c r="CL12" s="14">
        <f>(CL6*CP6+CL7*CP7+CL8*CP8+CL9*CP9+CL10*CP10+CL11*CP11)/CP12</f>
        <v>84.631076388888886</v>
      </c>
      <c r="CM12" s="14">
        <f>(CM6*CP6+CM7*CP7+CM8*CP8+CM9*CP9+CM10*CP10+CM11*CP11)/CP12</f>
        <v>12.189184236003474</v>
      </c>
      <c r="CN12" s="14">
        <f>(CN6*CP6+CN7*CP7+CN8*CP8+CN9*CP9+CN10*CP10+CN11*CP11)/CP12</f>
        <v>65.453342013888886</v>
      </c>
      <c r="CO12" s="145">
        <f>SUM(CO6:CO11)</f>
        <v>301609</v>
      </c>
      <c r="CP12" s="55">
        <f>SUM(CP6:CP11)</f>
        <v>640</v>
      </c>
      <c r="CQ12" s="36"/>
      <c r="CR12" s="44"/>
      <c r="CS12" s="51" t="s">
        <v>37</v>
      </c>
      <c r="CT12" s="52">
        <f>SUM(CT6:CT11)</f>
        <v>3468</v>
      </c>
      <c r="CU12" s="52">
        <f t="shared" ref="CU12" si="95">SUM(CU6:CU11)</f>
        <v>3468</v>
      </c>
      <c r="CV12" s="52">
        <f>SUM(CV6:CV11)</f>
        <v>0</v>
      </c>
      <c r="CW12" s="52">
        <f t="shared" ref="CW12" si="96">SUM(CW6:CW11)</f>
        <v>62</v>
      </c>
      <c r="CX12" s="53">
        <f>(CX6*DI6+CX7*DI7+CX8*DI8+CX9*DI9+CX10*DI10+CX11*DI11)/DI12</f>
        <v>1.3020833333333333</v>
      </c>
      <c r="CY12" s="52">
        <f t="shared" ref="CY12" si="97">SUM(CY6:CY11)</f>
        <v>765</v>
      </c>
      <c r="CZ12" s="53">
        <f>(CZ6*DI6+CZ7*DI7+CZ8*DI8+CZ9*DI9+CZ10*DI10+CZ11*DI11)/DI12</f>
        <v>17.578125</v>
      </c>
      <c r="DA12" s="55">
        <f>SUM(DA6:DA11)</f>
        <v>169</v>
      </c>
      <c r="DB12" s="53">
        <f>(DB6*DI6+DB7*DI7+DB8*DI8+DB9*DI9+DB10*DI10+DB11*DI11)/DI12</f>
        <v>3.687836021505376</v>
      </c>
      <c r="DC12" s="52">
        <f>SUM(DC6:DC11)</f>
        <v>55</v>
      </c>
      <c r="DD12" s="53">
        <f>(DD6*DI6+DD7*DI7+DD8*DI8+DD9*DI9+DD10*DI10+DD11*DI11)/DI12</f>
        <v>77.431955645161281</v>
      </c>
      <c r="DE12" s="186">
        <f>(DE6*DI6+DE7*DI7+DE8*DI8+DE9*DI9+DE10*DI10+DE11*DI11)/DI12</f>
        <v>76.1760752688172</v>
      </c>
      <c r="DF12" s="14">
        <f>(DF6*DI6+DF7*DI7+DF8*DI8+DF9*DI9+DF10*DI10+DF11*DI11)/DI12</f>
        <v>3.3559628389998806</v>
      </c>
      <c r="DG12" s="95">
        <f t="shared" si="60"/>
        <v>62.21039146505376</v>
      </c>
      <c r="DH12" s="145">
        <f>SUM(DH6:DH11)</f>
        <v>296221</v>
      </c>
      <c r="DI12" s="55">
        <f>SUM(DI6:DI11)</f>
        <v>640</v>
      </c>
      <c r="DJ12" s="36"/>
      <c r="DK12" s="44"/>
      <c r="DL12" s="59" t="s">
        <v>37</v>
      </c>
      <c r="DM12" s="52">
        <f>SUM(DM6:DM11)</f>
        <v>4436</v>
      </c>
      <c r="DN12" s="52">
        <f t="shared" ref="DN12" si="98">SUM(DN6:DN11)</f>
        <v>4205</v>
      </c>
      <c r="DO12" s="52">
        <f>SUM(DO6:DO11)</f>
        <v>231</v>
      </c>
      <c r="DP12" s="52">
        <f t="shared" ref="DP12" si="99">SUM(DP6:DP11)</f>
        <v>28</v>
      </c>
      <c r="DQ12" s="53">
        <f>(DQ6*EB6+DQ7*EB7+DQ8*EB8+DQ9*EB9+DQ10*EB10+DQ11*EB11)/EB12</f>
        <v>0.558635752688172</v>
      </c>
      <c r="DR12" s="52">
        <f t="shared" ref="DR12" si="100">SUM(DR6:DR11)</f>
        <v>0</v>
      </c>
      <c r="DS12" s="53">
        <f>(DS6*EB6+DS7*EB7+DS8*EB8+DS9*EB9+DS10*EB10+DS11*EB11)/EB12</f>
        <v>0</v>
      </c>
      <c r="DT12" s="55">
        <f>SUM(DT6:DT11)</f>
        <v>0</v>
      </c>
      <c r="DU12" s="53">
        <f>(DU6*EB6+DU7*EB7+DU8*EB8+DU9*EB9+DU10*EB10+DU11*EB11)/EB12</f>
        <v>0</v>
      </c>
      <c r="DV12" s="52">
        <f>SUM(DV6:DV11)</f>
        <v>68</v>
      </c>
      <c r="DW12" s="53">
        <f>(DW6*EB6+DW7*EB7+DW8*EB8+DW9*EB9+DW10*EB10+DW11*EB11)/EB12</f>
        <v>99.441364247311839</v>
      </c>
      <c r="DX12" s="14">
        <f>(DX6*EB6+DX7*EB7+DX8*EB8+DX9*EB9+DX10*EB10+DX11*EB11)/EB12</f>
        <v>97.408434139784944</v>
      </c>
      <c r="DY12" s="14">
        <f>(DY6*EB6+DY7*EB7+DY8*EB8+DY9*EB9+DY10*EB10+DY11*EB11)/EB12</f>
        <v>2.6864041509600183</v>
      </c>
      <c r="DZ12" s="14">
        <f>(DZ6*EB6+DZ7*EB7+DZ8*EB8+DZ9*EB9+DZ10*EB10+DZ11*EB11)/EB12</f>
        <v>74.229880712365599</v>
      </c>
      <c r="EA12" s="145">
        <f>SUM(EA6:EA11)</f>
        <v>353453</v>
      </c>
      <c r="EB12" s="55">
        <f>SUM(EB6:EB11)</f>
        <v>640</v>
      </c>
      <c r="EC12" s="36"/>
      <c r="ED12" s="44"/>
      <c r="EE12" s="51" t="s">
        <v>37</v>
      </c>
      <c r="EF12" s="52">
        <f>SUM(EF6:EF11)</f>
        <v>3125</v>
      </c>
      <c r="EG12" s="52">
        <f t="shared" ref="EG12" si="101">SUM(EG6:EG11)</f>
        <v>2986</v>
      </c>
      <c r="EH12" s="52">
        <f>SUM(EH6:EH11)</f>
        <v>139</v>
      </c>
      <c r="EI12" s="52">
        <f t="shared" ref="EI12" si="102">SUM(EI6:EI11)</f>
        <v>855</v>
      </c>
      <c r="EJ12" s="53">
        <f>(EJ6*EU6+EJ7*EU7+EJ8*EU8+EJ9*EU9+EJ10*EU10+EJ11*EU11)/EU12</f>
        <v>15.481321839080461</v>
      </c>
      <c r="EK12" s="52">
        <f t="shared" ref="EK12" si="103">SUM(EK6:EK11)</f>
        <v>0</v>
      </c>
      <c r="EL12" s="53">
        <f>(EL6*EU6+EL7*EU7+EL8*EU8+EL9*EU9+EL10*EU10+EL11*EU11)/EU12</f>
        <v>0</v>
      </c>
      <c r="EM12" s="55">
        <f>SUM(EM6:EM11)</f>
        <v>196</v>
      </c>
      <c r="EN12" s="53">
        <f>(EN6*EU6+EN7*EU7+EN8*EU8+EN9*EU9+EN10*EU10+EN11*EU11)/EU12</f>
        <v>4.467492816091954</v>
      </c>
      <c r="EO12" s="52">
        <f>SUM(EO6:EO11)</f>
        <v>282</v>
      </c>
      <c r="EP12" s="53">
        <f>(EP6*EU6+EP7*EU7+EP8*EU8+EP9*EU9+EP10*EU10+EP11*EU11)/EU12</f>
        <v>80.051185344827587</v>
      </c>
      <c r="EQ12" s="14">
        <f>(EQ6*EU6+EQ7*EU7+EQ8*EU8+EQ9*EU9+EQ10*EU10+EQ11*EU11)/EU12</f>
        <v>72.822377873563227</v>
      </c>
      <c r="ER12" s="14">
        <f>(ER6*EU6+ER7*EU7+ER8*EU8+ER9*EU9+ER10*EU10+ER11*EU11)/EU12</f>
        <v>24.382711051092539</v>
      </c>
      <c r="ES12" s="14">
        <f>(ES6*EU6+ES7*EU7+ES8*EU8+ES9*EU9+ES10*EU10+ES11*EU11)/EU12</f>
        <v>59.158135775862071</v>
      </c>
      <c r="ET12" s="145">
        <f>SUM(ET6:ET11)</f>
        <v>263514</v>
      </c>
      <c r="EU12" s="55">
        <f>SUM(EU6:EU11)</f>
        <v>640</v>
      </c>
      <c r="EV12" s="36"/>
      <c r="EW12" s="44"/>
      <c r="EX12" s="51" t="s">
        <v>37</v>
      </c>
      <c r="EY12" s="52">
        <f>SUM(EY6:EY11)</f>
        <v>3581</v>
      </c>
      <c r="EZ12" s="52">
        <f t="shared" ref="EZ12" si="104">SUM(EZ6:EZ11)</f>
        <v>3252</v>
      </c>
      <c r="FA12" s="52">
        <f>SUM(FA6:FA11)</f>
        <v>329</v>
      </c>
      <c r="FB12" s="52">
        <f t="shared" ref="FB12" si="105">SUM(FB6:FB11)</f>
        <v>802</v>
      </c>
      <c r="FC12" s="53">
        <f>(FC6*FN6+FC7*FN7+FC8*FN8+FC9*FN9+FC10*FN10+FC11*FN11)/FN12</f>
        <v>16.297043010752688</v>
      </c>
      <c r="FD12" s="52">
        <f t="shared" ref="FD12" si="106">SUM(FD6:FD11)</f>
        <v>0</v>
      </c>
      <c r="FE12" s="53">
        <f>(FE6*FN6+FE7*FN7+FE8*FN8+FE9*FN9+FE10*FN10+FE11*FN11)/FN12</f>
        <v>0</v>
      </c>
      <c r="FF12" s="55">
        <f>SUM(FF6:FF11)</f>
        <v>81</v>
      </c>
      <c r="FG12" s="53">
        <f>(FG6*FN6+FG7*FN7+FG8*FN8+FG9*FN9+FG10*FN10+FG11*FN11)/FN12</f>
        <v>1.839717741935484</v>
      </c>
      <c r="FH12" s="52">
        <f>SUM(FH6:FH11)</f>
        <v>217</v>
      </c>
      <c r="FI12" s="53">
        <f>(FI6*FN6+FI7*FN7+FI8*FN8+FI9*FN9+FI10*FN10+FI11*FN11)/FN12</f>
        <v>81.863239247311824</v>
      </c>
      <c r="FJ12" s="14">
        <f>(FJ6*FN6+FJ7*FN7+FJ8*FN8+FJ9*FN9+FJ10*FN10+FJ11*FN11)/FN12</f>
        <v>77.091733870967744</v>
      </c>
      <c r="FK12" s="14">
        <f>(FK6*FN6+FK7*FN7+FK8*FN8+FK9*FN9+FK10*FN10+FK11*FN11)/FN12</f>
        <v>25.518252876995309</v>
      </c>
      <c r="FL12" s="14">
        <f>(FL6*FN6+FL7*FN7+FL8*FN8+FL9*FN9+FL10*FN10+FL11*FN11)/FN12</f>
        <v>57.793178763440871</v>
      </c>
      <c r="FM12" s="145">
        <f>SUM(FM6:FM11)</f>
        <v>275188</v>
      </c>
      <c r="FN12" s="55">
        <f>SUM(FN6:FN11)</f>
        <v>640</v>
      </c>
      <c r="FO12" s="36"/>
      <c r="FP12" s="44"/>
      <c r="FQ12" s="51" t="s">
        <v>37</v>
      </c>
      <c r="FR12" s="54">
        <f>SUM(FR6:FR11)</f>
        <v>1824</v>
      </c>
      <c r="FS12" s="54">
        <f t="shared" ref="FS12" si="107">SUM(FS6:FS11)</f>
        <v>1824</v>
      </c>
      <c r="FT12" s="52">
        <f>SUM(FT6:FT11)</f>
        <v>0</v>
      </c>
      <c r="FU12" s="54">
        <f t="shared" ref="FU12" si="108">SUM(FU6:FU11)</f>
        <v>2496</v>
      </c>
      <c r="FV12" s="53">
        <f>(FV6*GH6+FV7*GH7+FV8*GH8+FV9*GH9+FV10*GH10+FV11*GH11)/GH12</f>
        <v>57.573784722222229</v>
      </c>
      <c r="FW12" s="52">
        <f t="shared" ref="FW12" si="109">SUM(FW6:FW11)</f>
        <v>0</v>
      </c>
      <c r="FX12" s="53">
        <f>(FX6*GH6+FX7*GH7+FX8*GH8+FX9*GH9+FX10*GH10+FX11*GH11)/GH12</f>
        <v>0</v>
      </c>
      <c r="FY12" s="55">
        <f>SUM(FY6:FY11)</f>
        <v>0</v>
      </c>
      <c r="FZ12" s="53">
        <f>(FZ6*GH6+FZ7*GH7+FZ8*GH8+FZ9*GH9+FZ10*GH10+FZ11*GH11)/GH12</f>
        <v>0</v>
      </c>
      <c r="GA12" s="52">
        <f>SUM(GA6:GA11)</f>
        <v>78</v>
      </c>
      <c r="GB12" s="53">
        <f>(GB6*GH6+GB7*GH7+GB8*GH8+GB9*GH9+GB10*GH10+GB11*GH11)/GH12</f>
        <v>42.426215277777771</v>
      </c>
      <c r="GC12" s="14">
        <f>(GC6*GH6+GC7*GH7+GC8*GH8+GC9*GH9+GC10*GH10+GC11*GH11)/GH12</f>
        <v>40.733506944444443</v>
      </c>
      <c r="GD12" s="14">
        <f>(GD6*GH6+GD7*GH7+GD8*GH8+GD9*GH9+GD10*GH10+GD11*GH11)/GH12</f>
        <v>59.266493055555557</v>
      </c>
      <c r="GE12" s="88">
        <f t="shared" si="68"/>
        <v>35.665581597222221</v>
      </c>
      <c r="GF12" s="151">
        <f>SUM(GF6:GF11)</f>
        <v>5</v>
      </c>
      <c r="GG12" s="145">
        <f>SUM(GG6:GG11)</f>
        <v>164347</v>
      </c>
      <c r="GH12" s="55">
        <f>SUM(GH6:GH11)</f>
        <v>640</v>
      </c>
      <c r="GI12" s="36"/>
      <c r="GJ12" s="44"/>
      <c r="GK12" s="51" t="s">
        <v>37</v>
      </c>
      <c r="GL12" s="52">
        <f>SUM(GL6:GL11)</f>
        <v>2182</v>
      </c>
      <c r="GM12" s="52">
        <f t="shared" ref="GM12" si="110">SUM(GM6:GM11)</f>
        <v>2182</v>
      </c>
      <c r="GN12" s="52">
        <f>SUM(GN6:GN11)</f>
        <v>0</v>
      </c>
      <c r="GO12" s="52">
        <f t="shared" ref="GO12" si="111">SUM(GO6:GO11)</f>
        <v>2253</v>
      </c>
      <c r="GP12" s="244">
        <f t="shared" si="69"/>
        <v>302.82258064516128</v>
      </c>
      <c r="GQ12" s="52">
        <f t="shared" ref="GQ12" si="112">SUM(GQ6:GQ11)</f>
        <v>0</v>
      </c>
      <c r="GR12" s="244">
        <f t="shared" si="70"/>
        <v>0</v>
      </c>
      <c r="GS12" s="55">
        <f>SUM(GS6:GS11)</f>
        <v>29</v>
      </c>
      <c r="GT12" s="244">
        <f t="shared" si="71"/>
        <v>3.8978494623655915</v>
      </c>
      <c r="GU12" s="52">
        <f>SUM(GU6:GU11)</f>
        <v>284</v>
      </c>
      <c r="GV12" s="244">
        <f t="shared" si="72"/>
        <v>293.27956989247309</v>
      </c>
      <c r="GW12" s="244">
        <f t="shared" si="73"/>
        <v>255.10752688172045</v>
      </c>
      <c r="GX12" s="237">
        <f t="shared" si="74"/>
        <v>53.761390125026487</v>
      </c>
      <c r="GY12" s="238">
        <f t="shared" si="75"/>
        <v>39.47097614247312</v>
      </c>
      <c r="GZ12" s="55">
        <f>SUM(GZ6:GZ11)</f>
        <v>2</v>
      </c>
      <c r="HA12" s="145">
        <f>SUM(HA6:HA11)</f>
        <v>187945</v>
      </c>
      <c r="HB12" s="55">
        <f>SUM(HB6:HB11)</f>
        <v>640</v>
      </c>
      <c r="HC12" s="36"/>
      <c r="HD12" s="44"/>
      <c r="HE12" s="59" t="s">
        <v>37</v>
      </c>
      <c r="HF12" s="52">
        <f>SUM(HF6:HF11)</f>
        <v>2080</v>
      </c>
      <c r="HG12" s="52">
        <f t="shared" ref="HG12" si="113">SUM(HG6:HG11)</f>
        <v>2080</v>
      </c>
      <c r="HH12" s="52">
        <f>SUM(HH6:HH11)</f>
        <v>0</v>
      </c>
      <c r="HI12" s="52">
        <f t="shared" ref="HI12" si="114">SUM(HI6:HI11)</f>
        <v>2240</v>
      </c>
      <c r="HJ12" s="244">
        <f t="shared" si="76"/>
        <v>311.11111111111114</v>
      </c>
      <c r="HK12" s="52">
        <f t="shared" ref="HK12" si="115">SUM(HK6:HK11)</f>
        <v>0</v>
      </c>
      <c r="HL12" s="244">
        <f t="shared" si="77"/>
        <v>0</v>
      </c>
      <c r="HM12" s="55">
        <f>SUM(HM6:HM11)</f>
        <v>0</v>
      </c>
      <c r="HN12" s="244">
        <f t="shared" si="78"/>
        <v>0</v>
      </c>
      <c r="HO12" s="52">
        <f>SUM(HO6:HO11)</f>
        <v>22</v>
      </c>
      <c r="HP12" s="244">
        <f t="shared" si="79"/>
        <v>288.88888888888886</v>
      </c>
      <c r="HQ12" s="244">
        <f t="shared" si="80"/>
        <v>285.83333333333331</v>
      </c>
      <c r="HR12" s="237">
        <f t="shared" si="81"/>
        <v>44.66824644549763</v>
      </c>
      <c r="HS12" s="238">
        <f t="shared" si="82"/>
        <v>47.898871527777779</v>
      </c>
      <c r="HT12" s="55">
        <f>SUM(HT6:HT11)</f>
        <v>14</v>
      </c>
      <c r="HU12" s="145">
        <f>SUM(HU6:HU11)</f>
        <v>220718</v>
      </c>
      <c r="HV12" s="55">
        <f>SUM(HV6:HV11)</f>
        <v>640</v>
      </c>
      <c r="HW12" s="36"/>
    </row>
    <row r="13" spans="1:231" ht="13.8" x14ac:dyDescent="0.3">
      <c r="A13" s="43" t="s">
        <v>38</v>
      </c>
      <c r="B13" s="44">
        <v>3</v>
      </c>
      <c r="C13" s="13">
        <f>[1]DISP_JUL!$C$30</f>
        <v>532</v>
      </c>
      <c r="D13" s="13">
        <f>[1]DISP_JUL!$D$30</f>
        <v>532</v>
      </c>
      <c r="E13" s="13">
        <f>[1]DISP_JUL!$E$30</f>
        <v>0</v>
      </c>
      <c r="F13" s="13">
        <f>[1]DISP_JUL!$F$30</f>
        <v>212</v>
      </c>
      <c r="G13" s="188">
        <f>(F13/$B$4)</f>
        <v>0.28494623655913981</v>
      </c>
      <c r="H13" s="13">
        <f>[1]DISP_JUL!$G$30</f>
        <v>0</v>
      </c>
      <c r="I13" s="162">
        <f>(H13/$B$4)</f>
        <v>0</v>
      </c>
      <c r="J13" s="13">
        <f>[1]DISP_JUL!$H$30</f>
        <v>0</v>
      </c>
      <c r="K13" s="162">
        <f>(J13/$B$4)</f>
        <v>0</v>
      </c>
      <c r="L13" s="36">
        <v>102</v>
      </c>
      <c r="M13" s="162">
        <f>(C13/$B$4)</f>
        <v>0.71505376344086025</v>
      </c>
      <c r="N13" s="162">
        <f>((C13-L13)/$B$4)</f>
        <v>0.57795698924731187</v>
      </c>
      <c r="O13" s="168">
        <f>IF((AND(D13=0,F13=0)),0,(F13+L13)/(D13+F13+L13))</f>
        <v>0.37115839243498816</v>
      </c>
      <c r="P13" s="162">
        <f>(Q13/($B$4*R13))</f>
        <v>0.48836992234169652</v>
      </c>
      <c r="Q13" s="95">
        <f>[1]DISP_JUL!$M$30</f>
        <v>78483</v>
      </c>
      <c r="R13" s="47">
        <v>216</v>
      </c>
      <c r="T13" s="43" t="s">
        <v>38</v>
      </c>
      <c r="U13" s="44">
        <v>3</v>
      </c>
      <c r="V13" s="13">
        <f>[1]DISP_AGO!$C$30</f>
        <v>493</v>
      </c>
      <c r="W13" s="13">
        <f>[1]DISP_AGO!$D$30</f>
        <v>493</v>
      </c>
      <c r="X13" s="13">
        <f>[1]DISP_AGO!$E$30</f>
        <v>0</v>
      </c>
      <c r="Y13" s="13">
        <f>[1]DISP_AGO!$F$30</f>
        <v>251</v>
      </c>
      <c r="Z13" s="13">
        <f>(Y13/$U$4)*100</f>
        <v>33.736559139784944</v>
      </c>
      <c r="AA13" s="13">
        <f>[1]DISP_AGO!$G$30</f>
        <v>0</v>
      </c>
      <c r="AB13" s="13">
        <f>(AA13/$U$4)*100</f>
        <v>0</v>
      </c>
      <c r="AC13" s="13">
        <f>[1]DISP_AGO!$H$30</f>
        <v>0</v>
      </c>
      <c r="AD13" s="13">
        <f>(AC13/$U$4)*100</f>
        <v>0</v>
      </c>
      <c r="AE13" s="15">
        <v>101</v>
      </c>
      <c r="AF13" s="13">
        <f>(V13/$U$4)*100</f>
        <v>66.263440860215056</v>
      </c>
      <c r="AG13" s="13">
        <f t="shared" si="83"/>
        <v>52.688172043010752</v>
      </c>
      <c r="AH13" s="45">
        <f t="shared" ref="AH13:AH32" si="116">IF((AND(W13=0,Y13=0)),0,(Y13+AE13)/(W13+Y13)*100)</f>
        <v>47.311827956989248</v>
      </c>
      <c r="AI13" s="13">
        <f>(AJ13/($U$4*AK13))*100</f>
        <v>43.572655316606927</v>
      </c>
      <c r="AJ13" s="95">
        <f>[1]DISP_AGO!$M$30</f>
        <v>70023</v>
      </c>
      <c r="AK13" s="47">
        <v>216</v>
      </c>
      <c r="AM13" s="43" t="s">
        <v>38</v>
      </c>
      <c r="AN13" s="44">
        <v>3</v>
      </c>
      <c r="AO13" s="13">
        <f>[1]DISP_SEP!$C$30</f>
        <v>656</v>
      </c>
      <c r="AP13" s="13">
        <f>[1]DISP_SEP!$D$30</f>
        <v>656</v>
      </c>
      <c r="AQ13" s="13">
        <f>[1]DISP_SEP!$E$30</f>
        <v>0</v>
      </c>
      <c r="AR13" s="13">
        <f>[1]DISP_SEP!$F$30</f>
        <v>64</v>
      </c>
      <c r="AS13" s="13">
        <f>(AR13/$AN$4)*100</f>
        <v>8.8888888888888893</v>
      </c>
      <c r="AT13" s="13">
        <f>[1]DISP_SEP!$G$30</f>
        <v>0</v>
      </c>
      <c r="AU13" s="13">
        <f>(AT13/$AN$4)*100</f>
        <v>0</v>
      </c>
      <c r="AV13" s="13">
        <f>[1]DISP_SEP!$H$30</f>
        <v>0</v>
      </c>
      <c r="AW13" s="13">
        <f>(AV13/$AN$4)*100</f>
        <v>0</v>
      </c>
      <c r="AX13" s="15">
        <v>109</v>
      </c>
      <c r="AY13" s="240">
        <f>(AO13/$AN$4)*100</f>
        <v>91.111111111111114</v>
      </c>
      <c r="AZ13" s="240">
        <f t="shared" si="51"/>
        <v>75.972222222222214</v>
      </c>
      <c r="BA13" s="241">
        <f t="shared" si="52"/>
        <v>20.868516284680339</v>
      </c>
      <c r="BB13" s="238">
        <f t="shared" si="53"/>
        <v>65.583204732510296</v>
      </c>
      <c r="BC13" s="95">
        <f>[1]DISP_SEP!$M$30</f>
        <v>101995</v>
      </c>
      <c r="BD13" s="47">
        <v>216</v>
      </c>
      <c r="BF13" s="43" t="s">
        <v>38</v>
      </c>
      <c r="BG13" s="44">
        <v>3</v>
      </c>
      <c r="BH13" s="13">
        <f>[1]DISP_OCT!$C$30</f>
        <v>734</v>
      </c>
      <c r="BI13" s="13">
        <f>[1]DISP_OCT!$D$30</f>
        <v>734</v>
      </c>
      <c r="BJ13" s="13">
        <f>[1]DISP_OCT!$E$30</f>
        <v>0</v>
      </c>
      <c r="BK13" s="13">
        <f>[1]DISP_OCT!$F$30</f>
        <v>0</v>
      </c>
      <c r="BL13" s="13">
        <f>(BK13/$BG$4)*100</f>
        <v>0</v>
      </c>
      <c r="BM13" s="13">
        <f>[1]DISP_OCT!$G$30</f>
        <v>10</v>
      </c>
      <c r="BN13" s="13">
        <f>(BM13/$BG$4)*100</f>
        <v>1.3440860215053763</v>
      </c>
      <c r="BO13" s="13">
        <f>[1]DISP_OCT!$H$30</f>
        <v>0</v>
      </c>
      <c r="BP13" s="13">
        <f>(BO13/$BG$4)*100</f>
        <v>0</v>
      </c>
      <c r="BQ13" s="15">
        <v>122</v>
      </c>
      <c r="BR13" s="13">
        <f>(BH13/$BG$4)*100</f>
        <v>98.655913978494624</v>
      </c>
      <c r="BS13" s="13">
        <f>((BH13-BQ13)/$BG$4)*100</f>
        <v>82.258064516129039</v>
      </c>
      <c r="BT13" s="45">
        <f t="shared" ref="BT13:BT14" si="117">IF((AND(BI13=0,BK13=0)),0,(BK13+BQ13)/(BI13+BK13)*100)</f>
        <v>16.621253405994551</v>
      </c>
      <c r="BU13" s="13">
        <f>(BV13/($BG$4*BW13))*100</f>
        <v>68.212365591397855</v>
      </c>
      <c r="BV13" s="95">
        <f>[1]DISP_OCT!$M$30</f>
        <v>109620</v>
      </c>
      <c r="BW13" s="47">
        <v>216</v>
      </c>
      <c r="BY13" s="43" t="s">
        <v>38</v>
      </c>
      <c r="BZ13" s="44">
        <v>3</v>
      </c>
      <c r="CA13" s="13">
        <f>[1]DISP_NOV!$C$30</f>
        <v>505</v>
      </c>
      <c r="CB13" s="13">
        <f>[1]DISP_NOV!$D$30</f>
        <v>505</v>
      </c>
      <c r="CC13" s="13">
        <f>[1]DISP_NOV!$E$30</f>
        <v>0</v>
      </c>
      <c r="CD13" s="13">
        <f>[1]DISP_NOV!$F$30</f>
        <v>0</v>
      </c>
      <c r="CE13" s="13">
        <f>(CD13/$BZ$4)*100</f>
        <v>0</v>
      </c>
      <c r="CF13" s="13">
        <f>[1]DISP_NOV!$G$30</f>
        <v>215</v>
      </c>
      <c r="CG13" s="13">
        <f>(CF13/$BZ$4)*100</f>
        <v>29.861111111111111</v>
      </c>
      <c r="CH13" s="13">
        <f>[1]DISP_NOV!$H$30</f>
        <v>0</v>
      </c>
      <c r="CI13" s="13">
        <f>(CH13/$BZ$4)*100</f>
        <v>0</v>
      </c>
      <c r="CJ13" s="15">
        <v>96</v>
      </c>
      <c r="CK13" s="13">
        <f>(CA13/$BZ$4)*100</f>
        <v>70.138888888888886</v>
      </c>
      <c r="CL13" s="13">
        <f>((CA13-CJ13)/$BZ$4)*100</f>
        <v>56.805555555555557</v>
      </c>
      <c r="CM13" s="45">
        <f t="shared" ref="CM13:CM14" si="118">IF((AND(CB13=0,CD13=0)),0,(CD13+CJ13)/(CB13+CD13)*100)</f>
        <v>19.009900990099009</v>
      </c>
      <c r="CN13" s="13">
        <f>(CO13/($BZ$4*CP13))*100</f>
        <v>49.574331275720162</v>
      </c>
      <c r="CO13" s="95">
        <f>[1]DISP_NOV!$M$30</f>
        <v>77098</v>
      </c>
      <c r="CP13" s="47">
        <v>216</v>
      </c>
      <c r="CQ13" s="47"/>
      <c r="CR13" s="43" t="s">
        <v>38</v>
      </c>
      <c r="CS13" s="44">
        <v>3</v>
      </c>
      <c r="CT13" s="13">
        <f>[1]DISP_DIC!$C$30</f>
        <v>0</v>
      </c>
      <c r="CU13" s="13">
        <f>[1]DISP_DIC!$D$30</f>
        <v>0</v>
      </c>
      <c r="CV13" s="13">
        <f>[1]DISP_DIC!$E$30</f>
        <v>0</v>
      </c>
      <c r="CW13" s="13">
        <f>[1]DISP_DIC!$F$30</f>
        <v>0</v>
      </c>
      <c r="CX13" s="13">
        <f>(CW13/$CS$4)*100</f>
        <v>0</v>
      </c>
      <c r="CY13" s="13">
        <f>[1]DISP_DIC!$G$30</f>
        <v>744</v>
      </c>
      <c r="CZ13" s="13">
        <f>(CY13/$CS$4)*100</f>
        <v>100</v>
      </c>
      <c r="DA13" s="13">
        <f>[1]DISP_DIC!$H$30</f>
        <v>0</v>
      </c>
      <c r="DB13" s="13">
        <f>(DA13/$CS$4)*100</f>
        <v>0</v>
      </c>
      <c r="DD13" s="13">
        <f>(CT13/$CS$4)*100</f>
        <v>0</v>
      </c>
      <c r="DE13" s="15">
        <f>((CT13-DC13)/$CS$4)</f>
        <v>0</v>
      </c>
      <c r="DF13" s="45">
        <f t="shared" ref="DF13:DF14" si="119">IF((AND(CU13=0,CW13=0)),0,(CW13+DC13)/(CU13+CW13)*100)</f>
        <v>0</v>
      </c>
      <c r="DG13" s="13">
        <f>(DH13/($CS$4*DI13))*100</f>
        <v>0</v>
      </c>
      <c r="DH13" s="95">
        <f>[1]DISP_DIC!$M$30</f>
        <v>0</v>
      </c>
      <c r="DI13" s="47">
        <v>216</v>
      </c>
      <c r="DK13" s="43" t="s">
        <v>38</v>
      </c>
      <c r="DL13" s="44">
        <v>3</v>
      </c>
      <c r="DM13" s="13">
        <f>[2]DISP_ENE!$C$30</f>
        <v>0</v>
      </c>
      <c r="DN13" s="13">
        <f>[2]DISP_ENE!$D$30</f>
        <v>0</v>
      </c>
      <c r="DO13" s="13">
        <f>[2]DISP_ENE!$E$30</f>
        <v>0</v>
      </c>
      <c r="DP13" s="13">
        <f>[2]DISP_ENE!$F$30</f>
        <v>0</v>
      </c>
      <c r="DQ13" s="13">
        <f>(DP13/$DL$4)*100</f>
        <v>0</v>
      </c>
      <c r="DR13" s="13">
        <f>[2]DISP_ENE!$G$30</f>
        <v>744</v>
      </c>
      <c r="DS13" s="13">
        <f>(DR13/$DL$4)*100</f>
        <v>100</v>
      </c>
      <c r="DT13" s="13">
        <f>[2]DISP_ENE!$H$30</f>
        <v>0</v>
      </c>
      <c r="DU13" s="13">
        <f>(DT13/$DL$4)*100</f>
        <v>0</v>
      </c>
      <c r="DV13" s="15">
        <v>0</v>
      </c>
      <c r="DW13" s="13">
        <f>(DM13/$DL$4)*100</f>
        <v>0</v>
      </c>
      <c r="DX13" s="13">
        <f>((DM13-DV13)/$DL$4)*100</f>
        <v>0</v>
      </c>
      <c r="DY13" s="45">
        <f t="shared" ref="DY13:DY14" si="120">IF((AND(DN13=0,DP13=0)),0,(DP13+DV13)/(DN13+DP13)*100)</f>
        <v>0</v>
      </c>
      <c r="DZ13" s="13">
        <f>(EA13/($DL$4*EB13))*100</f>
        <v>0</v>
      </c>
      <c r="EA13" s="95">
        <f>[2]DISP_ENE!$M$30</f>
        <v>0</v>
      </c>
      <c r="EB13" s="47">
        <v>216</v>
      </c>
      <c r="ED13" s="43" t="s">
        <v>38</v>
      </c>
      <c r="EE13" s="44">
        <v>3</v>
      </c>
      <c r="EF13" s="13">
        <f>[2]DISP_FEB!$C$30</f>
        <v>0</v>
      </c>
      <c r="EG13" s="13">
        <f>[2]DISP_FEB!$D$30</f>
        <v>0</v>
      </c>
      <c r="EH13" s="13">
        <f>[2]DISP_FEB!$E$30</f>
        <v>0</v>
      </c>
      <c r="EI13" s="13">
        <f>[2]DISP_FEB!$F$30</f>
        <v>0</v>
      </c>
      <c r="EJ13" s="13">
        <f>(EI13/$EE$4)*100</f>
        <v>0</v>
      </c>
      <c r="EK13" s="13">
        <f>[2]DISP_FEB!$G$30</f>
        <v>696</v>
      </c>
      <c r="EL13" s="13">
        <f>(EK13/$EE$4)*100</f>
        <v>100</v>
      </c>
      <c r="EM13" s="13">
        <f>[2]DISP_FEB!$H$30</f>
        <v>0</v>
      </c>
      <c r="EN13" s="13">
        <f>(EM13/$EE$4)*100</f>
        <v>0</v>
      </c>
      <c r="EO13" s="15">
        <v>0</v>
      </c>
      <c r="EP13" s="13">
        <f>(EF13/$EE$4)*100</f>
        <v>0</v>
      </c>
      <c r="EQ13" s="13">
        <f>((EF13-EO13)/$EE$4)*100</f>
        <v>0</v>
      </c>
      <c r="ER13" s="45">
        <f t="shared" ref="ER13:ER14" si="121">IF((AND(EG13=0,EI13=0)),0,(EI13+EO13)/(EG13+EI13)*100)</f>
        <v>0</v>
      </c>
      <c r="ES13" s="13">
        <f>(ET13/($EE$4*EU13))*100</f>
        <v>0</v>
      </c>
      <c r="ET13" s="95">
        <f>[2]DISP_FEB!$M$30</f>
        <v>0</v>
      </c>
      <c r="EU13" s="47">
        <v>216</v>
      </c>
      <c r="EW13" s="43" t="s">
        <v>38</v>
      </c>
      <c r="EX13" s="44">
        <v>3</v>
      </c>
      <c r="EY13" s="13">
        <f>[2]DISP_MAR!$C$30</f>
        <v>0</v>
      </c>
      <c r="EZ13" s="13">
        <f>[2]DISP_MAR!$D$30</f>
        <v>0</v>
      </c>
      <c r="FA13" s="13">
        <f>[2]DISP_MAR!$E$30</f>
        <v>0</v>
      </c>
      <c r="FB13" s="13">
        <f>[2]DISP_MAR!$F$30</f>
        <v>0</v>
      </c>
      <c r="FC13" s="13">
        <f>(FB13/$EX$4)*100</f>
        <v>0</v>
      </c>
      <c r="FD13" s="13">
        <f>[2]DISP_MAR!$G$30</f>
        <v>744</v>
      </c>
      <c r="FE13" s="13">
        <f>(FD13/$EX$4)*100</f>
        <v>100</v>
      </c>
      <c r="FF13" s="13">
        <f>[2]DISP_MAR!$H$30</f>
        <v>0</v>
      </c>
      <c r="FG13" s="13">
        <f>(FF13/$EX$4)*100</f>
        <v>0</v>
      </c>
      <c r="FI13" s="13">
        <f>(EY13/$EX$4)*100</f>
        <v>0</v>
      </c>
      <c r="FJ13" s="13">
        <f>((EY13-FH13)/$EX$4)*100</f>
        <v>0</v>
      </c>
      <c r="FK13" s="45">
        <f t="shared" ref="FK13:FK14" si="122">IF((AND(EZ13=0,FB13=0)),0,(FB13+FH13)/(EZ13+FB13)*100)</f>
        <v>0</v>
      </c>
      <c r="FL13" s="13">
        <f>(FM13/($EX$4*FN13))*100</f>
        <v>0</v>
      </c>
      <c r="FM13" s="95">
        <f>[2]DISP_MAR!$M$30</f>
        <v>0</v>
      </c>
      <c r="FN13" s="47">
        <v>216</v>
      </c>
      <c r="FP13" s="43" t="s">
        <v>38</v>
      </c>
      <c r="FQ13" s="44">
        <v>3</v>
      </c>
      <c r="FR13" s="13">
        <f>[2]DISP_ABR!$C$30</f>
        <v>0</v>
      </c>
      <c r="FS13" s="13">
        <f>[2]DISP_ABR!$D$30</f>
        <v>0</v>
      </c>
      <c r="FT13" s="13">
        <f>[2]DISP_ABR!$E$30</f>
        <v>0</v>
      </c>
      <c r="FU13" s="13">
        <f>[2]DISP_ABR!$F$30</f>
        <v>0</v>
      </c>
      <c r="FV13" s="13">
        <f>(FU13/$FQ$4)*100</f>
        <v>0</v>
      </c>
      <c r="FW13" s="13">
        <f>[2]DISP_ABR!$G$30</f>
        <v>720</v>
      </c>
      <c r="FX13" s="13">
        <f>(FW13/$FQ$4)*100</f>
        <v>100</v>
      </c>
      <c r="FY13" s="13">
        <f>[2]DISP_ABR!$H$30</f>
        <v>0</v>
      </c>
      <c r="FZ13" s="13">
        <f>(FY13/$FQ$4)*100</f>
        <v>0</v>
      </c>
      <c r="GB13" s="13">
        <f>(FR13/$FQ$4)*100</f>
        <v>0</v>
      </c>
      <c r="GC13" s="13">
        <f>((FR13-GA13)/$FQ$4)*100</f>
        <v>0</v>
      </c>
      <c r="GD13" s="45">
        <f t="shared" ref="GD13:GD14" si="123">IF((AND(FS13=0,FU13=0)),0,(FU13+GA13)/(FS13+FU13)*100)</f>
        <v>0</v>
      </c>
      <c r="GE13" s="88">
        <f t="shared" si="68"/>
        <v>0</v>
      </c>
      <c r="GF13" s="36">
        <v>0</v>
      </c>
      <c r="GG13" s="36">
        <f>[2]DISP_ABR!$M$30</f>
        <v>0</v>
      </c>
      <c r="GH13" s="47">
        <v>216</v>
      </c>
      <c r="GJ13" s="43" t="s">
        <v>38</v>
      </c>
      <c r="GK13" s="44">
        <v>3</v>
      </c>
      <c r="GL13" s="13">
        <f>[2]DISP_MAY!$C$30</f>
        <v>0</v>
      </c>
      <c r="GM13" s="13">
        <f>[2]DISP_MAY!$D$30</f>
        <v>0</v>
      </c>
      <c r="GN13" s="13">
        <f>[2]DISP_MAY!$E$30</f>
        <v>0</v>
      </c>
      <c r="GO13" s="13">
        <f>[2]DISP_MAY!$F$30</f>
        <v>0</v>
      </c>
      <c r="GP13" s="244">
        <f t="shared" si="69"/>
        <v>0</v>
      </c>
      <c r="GQ13" s="13">
        <f>[2]DISP_MAY!$G$30</f>
        <v>744</v>
      </c>
      <c r="GR13" s="244">
        <f t="shared" si="70"/>
        <v>100</v>
      </c>
      <c r="GS13" s="13">
        <f>[2]DISP_MAY!$H$30</f>
        <v>0</v>
      </c>
      <c r="GT13" s="244">
        <f t="shared" si="71"/>
        <v>0</v>
      </c>
      <c r="GV13" s="244">
        <f t="shared" si="72"/>
        <v>0</v>
      </c>
      <c r="GW13" s="244">
        <f t="shared" si="73"/>
        <v>0</v>
      </c>
      <c r="GX13" s="237">
        <f t="shared" si="74"/>
        <v>0</v>
      </c>
      <c r="GY13" s="238">
        <f t="shared" si="75"/>
        <v>0</v>
      </c>
      <c r="GZ13" s="36">
        <v>0</v>
      </c>
      <c r="HA13" s="95">
        <f>[2]DISP_MAY!$M$30</f>
        <v>0</v>
      </c>
      <c r="HB13" s="47">
        <v>216</v>
      </c>
      <c r="HD13" s="43" t="s">
        <v>38</v>
      </c>
      <c r="HE13" s="44">
        <v>3</v>
      </c>
      <c r="HF13" s="13">
        <f>[2]DISP_JUN!$C$30</f>
        <v>0</v>
      </c>
      <c r="HG13" s="13">
        <f>[2]DISP_JUN!$D$30</f>
        <v>0</v>
      </c>
      <c r="HH13" s="13">
        <f>[2]DISP_JUN!$E$30</f>
        <v>0</v>
      </c>
      <c r="HI13" s="13">
        <f>[2]DISP_JUN!$F$30</f>
        <v>0</v>
      </c>
      <c r="HJ13" s="244">
        <f t="shared" si="76"/>
        <v>0</v>
      </c>
      <c r="HK13" s="13">
        <f>[2]DISP_JUN!$G$30</f>
        <v>720</v>
      </c>
      <c r="HL13" s="244">
        <f t="shared" si="77"/>
        <v>100</v>
      </c>
      <c r="HM13" s="13">
        <f>[2]DISP_JUN!$H$30</f>
        <v>0</v>
      </c>
      <c r="HN13" s="244">
        <f t="shared" si="78"/>
        <v>0</v>
      </c>
      <c r="HO13" s="15">
        <v>0</v>
      </c>
      <c r="HP13" s="244">
        <f t="shared" si="79"/>
        <v>0</v>
      </c>
      <c r="HQ13" s="244">
        <f t="shared" si="80"/>
        <v>0</v>
      </c>
      <c r="HR13" s="237">
        <f t="shared" si="81"/>
        <v>0</v>
      </c>
      <c r="HS13" s="238">
        <f t="shared" si="82"/>
        <v>0</v>
      </c>
      <c r="HT13" s="36">
        <v>0</v>
      </c>
      <c r="HU13" s="95">
        <f>[2]DISP_JUN!$M$30</f>
        <v>0</v>
      </c>
      <c r="HV13" s="47">
        <v>216</v>
      </c>
    </row>
    <row r="14" spans="1:231" ht="13.8" x14ac:dyDescent="0.3">
      <c r="A14" s="43" t="s">
        <v>39</v>
      </c>
      <c r="B14" s="44">
        <v>4</v>
      </c>
      <c r="C14" s="13">
        <f>[1]DISP_JUL!$C$32</f>
        <v>736</v>
      </c>
      <c r="D14" s="13">
        <f>[1]DISP_JUL!$D$32</f>
        <v>736</v>
      </c>
      <c r="E14" s="13">
        <f>[1]DISP_JUL!$E$32</f>
        <v>0</v>
      </c>
      <c r="F14" s="13">
        <f>[1]DISP_JUL!$F$32</f>
        <v>8</v>
      </c>
      <c r="G14" s="188">
        <f>(F14/$B$4)</f>
        <v>1.0752688172043012E-2</v>
      </c>
      <c r="H14" s="13">
        <f>[1]DISP_JUL!$G$32</f>
        <v>0</v>
      </c>
      <c r="I14" s="162">
        <f>(H14/$B$4)</f>
        <v>0</v>
      </c>
      <c r="J14" s="13">
        <f>[1]DISP_JUL!$H$32</f>
        <v>0</v>
      </c>
      <c r="K14" s="162">
        <f>(J14/$B$4)</f>
        <v>0</v>
      </c>
      <c r="L14" s="36">
        <v>112</v>
      </c>
      <c r="M14" s="162">
        <f>(C14/$B$4)</f>
        <v>0.989247311827957</v>
      </c>
      <c r="N14" s="162">
        <f>((C14-L14)/$B$4)</f>
        <v>0.83870967741935487</v>
      </c>
      <c r="O14" s="168">
        <f>IF((AND(D14=0,F14=0)),0,(F14+L14)/(D14+F14+L14))</f>
        <v>0.14018691588785046</v>
      </c>
      <c r="P14" s="162">
        <f>(Q14/($B$4*R14))</f>
        <v>0.71793483671843883</v>
      </c>
      <c r="Q14" s="95">
        <f>[1]DISP_JUL!$M$32</f>
        <v>115375</v>
      </c>
      <c r="R14" s="47">
        <v>216</v>
      </c>
      <c r="T14" s="43" t="s">
        <v>39</v>
      </c>
      <c r="U14" s="44">
        <v>4</v>
      </c>
      <c r="V14" s="13">
        <f>[1]DISP_AGO!$C$32</f>
        <v>191</v>
      </c>
      <c r="W14" s="13">
        <f>[1]DISP_AGO!$D$32</f>
        <v>191</v>
      </c>
      <c r="X14" s="13">
        <f>[1]DISP_AGO!$E$32</f>
        <v>0</v>
      </c>
      <c r="Y14" s="13">
        <f>[1]DISP_AGO!$F$32</f>
        <v>553</v>
      </c>
      <c r="Z14" s="13">
        <f>(Y14/$U$4)*100</f>
        <v>74.327956989247312</v>
      </c>
      <c r="AA14" s="13">
        <f>[1]DISP_AGO!$G$32</f>
        <v>0</v>
      </c>
      <c r="AB14" s="13">
        <f>(AA14/$U$4)*100</f>
        <v>0</v>
      </c>
      <c r="AC14" s="13">
        <f>[1]DISP_AGO!$H$32</f>
        <v>0</v>
      </c>
      <c r="AD14" s="13">
        <f>(AC14/$U$4)*100</f>
        <v>0</v>
      </c>
      <c r="AE14" s="15">
        <v>36</v>
      </c>
      <c r="AF14" s="13">
        <f>(V14/$U$4)*100</f>
        <v>25.672043010752688</v>
      </c>
      <c r="AG14" s="13">
        <f t="shared" si="83"/>
        <v>20.833333333333336</v>
      </c>
      <c r="AH14" s="45">
        <f t="shared" si="116"/>
        <v>79.166666666666657</v>
      </c>
      <c r="AI14" s="13">
        <f>(AJ14/($U$4*AK14))*100</f>
        <v>17.091049382716051</v>
      </c>
      <c r="AJ14" s="95">
        <f>[1]DISP_AGO!$M$32</f>
        <v>27466</v>
      </c>
      <c r="AK14" s="47">
        <v>216</v>
      </c>
      <c r="AM14" s="43" t="s">
        <v>39</v>
      </c>
      <c r="AN14" s="44">
        <v>4</v>
      </c>
      <c r="AO14" s="13">
        <f>[1]DISP_SEP!$C$32</f>
        <v>0</v>
      </c>
      <c r="AP14" s="13">
        <f>[1]DISP_SEP!$D$32</f>
        <v>0</v>
      </c>
      <c r="AQ14" s="13">
        <f>[1]DISP_SEP!$E$32</f>
        <v>0</v>
      </c>
      <c r="AR14" s="13">
        <f>[1]DISP_SEP!$F$32</f>
        <v>720</v>
      </c>
      <c r="AS14" s="13">
        <f>(AR14/$AN$4)*100</f>
        <v>100</v>
      </c>
      <c r="AT14" s="13">
        <f>[1]DISP_SEP!$G$32</f>
        <v>0</v>
      </c>
      <c r="AU14" s="13">
        <f>(AT14/$AN$4)*100</f>
        <v>0</v>
      </c>
      <c r="AV14" s="13">
        <f>[1]DISP_SEP!$H$32</f>
        <v>0</v>
      </c>
      <c r="AW14" s="13">
        <f>(AV14/$AN$4)*100</f>
        <v>0</v>
      </c>
      <c r="AX14" s="15">
        <v>0</v>
      </c>
      <c r="AY14" s="15">
        <f>(AO14/$AN$4)*100</f>
        <v>0</v>
      </c>
      <c r="AZ14" s="15">
        <f t="shared" si="51"/>
        <v>0</v>
      </c>
      <c r="BA14" s="237">
        <f t="shared" si="52"/>
        <v>100</v>
      </c>
      <c r="BB14" s="238">
        <f t="shared" si="53"/>
        <v>0</v>
      </c>
      <c r="BC14" s="95">
        <f>[1]DISP_SEP!$M$32</f>
        <v>0</v>
      </c>
      <c r="BD14" s="47">
        <v>216</v>
      </c>
      <c r="BF14" s="43" t="s">
        <v>39</v>
      </c>
      <c r="BG14" s="44">
        <v>4</v>
      </c>
      <c r="BH14" s="13">
        <f>[1]DISP_OCT!$C$32</f>
        <v>0</v>
      </c>
      <c r="BI14" s="13">
        <f>[1]DISP_OCT!$D$32</f>
        <v>0</v>
      </c>
      <c r="BJ14" s="13">
        <f>[1]DISP_OCT!$E$32</f>
        <v>0</v>
      </c>
      <c r="BK14" s="13">
        <f>[1]DISP_OCT!$F$32</f>
        <v>744</v>
      </c>
      <c r="BL14" s="13">
        <f>(BK14/$BG$4)*100</f>
        <v>100</v>
      </c>
      <c r="BM14" s="13">
        <f>[1]DISP_OCT!$G$32</f>
        <v>0</v>
      </c>
      <c r="BN14" s="13">
        <f>(BM14/$BG$4)*100</f>
        <v>0</v>
      </c>
      <c r="BO14" s="13">
        <f>[1]DISP_OCT!$H$32</f>
        <v>0</v>
      </c>
      <c r="BP14" s="13">
        <f>(BO14/$BG$4)*100</f>
        <v>0</v>
      </c>
      <c r="BR14" s="15">
        <f>(BH14/$BG$4)*100</f>
        <v>0</v>
      </c>
      <c r="BS14" s="13">
        <f>((BH14-BQ14)/$BG$4)*100</f>
        <v>0</v>
      </c>
      <c r="BT14" s="45">
        <f t="shared" si="117"/>
        <v>100</v>
      </c>
      <c r="BU14" s="13">
        <f>(BV14/($BG$4*BW14))*100</f>
        <v>0</v>
      </c>
      <c r="BV14" s="95">
        <f>[1]DISP_OCT!$M$32</f>
        <v>0</v>
      </c>
      <c r="BW14" s="47">
        <v>216</v>
      </c>
      <c r="BY14" s="43" t="s">
        <v>39</v>
      </c>
      <c r="BZ14" s="44">
        <v>4</v>
      </c>
      <c r="CA14" s="13">
        <f>[1]DISP_NOV!$C$32</f>
        <v>0</v>
      </c>
      <c r="CB14" s="13">
        <f>[1]DISP_NOV!$D$32</f>
        <v>0</v>
      </c>
      <c r="CC14" s="13">
        <f>[1]DISP_NOV!$E$32</f>
        <v>0</v>
      </c>
      <c r="CD14" s="13">
        <f>[1]DISP_NOV!$F$32</f>
        <v>720</v>
      </c>
      <c r="CE14" s="13">
        <f>(CD14/$BZ$4)*100</f>
        <v>100</v>
      </c>
      <c r="CF14" s="13">
        <f>[1]DISP_NOV!$G$32</f>
        <v>0</v>
      </c>
      <c r="CG14" s="13">
        <f>(CF14/$BZ$4)*100</f>
        <v>0</v>
      </c>
      <c r="CH14" s="13">
        <f>[1]DISP_NOV!$H$32</f>
        <v>0</v>
      </c>
      <c r="CI14" s="13">
        <f>(CH14/$BZ$4)*100</f>
        <v>0</v>
      </c>
      <c r="CJ14" s="15">
        <v>0</v>
      </c>
      <c r="CK14" s="15">
        <f>(CA14/$BZ$4)*100</f>
        <v>0</v>
      </c>
      <c r="CL14" s="13">
        <f>((CA14-CJ14)/$BZ$4)*100</f>
        <v>0</v>
      </c>
      <c r="CM14" s="45">
        <f t="shared" si="118"/>
        <v>100</v>
      </c>
      <c r="CN14" s="13">
        <f>(CO14/($BZ$4*CP14))*100</f>
        <v>0</v>
      </c>
      <c r="CO14" s="95">
        <f>[1]DISP_NOV!$M$32</f>
        <v>0</v>
      </c>
      <c r="CP14" s="47">
        <v>216</v>
      </c>
      <c r="CQ14" s="47"/>
      <c r="CR14" s="43" t="s">
        <v>39</v>
      </c>
      <c r="CS14" s="44">
        <v>4</v>
      </c>
      <c r="CT14" s="13">
        <f>[1]DISP_DIC!$C$32</f>
        <v>0</v>
      </c>
      <c r="CU14" s="13">
        <f>[1]DISP_DIC!$D$32</f>
        <v>0</v>
      </c>
      <c r="CV14" s="13">
        <f>[1]DISP_DIC!$E$32</f>
        <v>0</v>
      </c>
      <c r="CW14" s="13">
        <f>[1]DISP_DIC!$F$32</f>
        <v>744</v>
      </c>
      <c r="CX14" s="13">
        <f>(CW14/$CS$4)*100</f>
        <v>100</v>
      </c>
      <c r="CY14" s="13">
        <f>[1]DISP_DIC!$G$32</f>
        <v>0</v>
      </c>
      <c r="CZ14" s="13">
        <f>(CY14/$CS$4)*100</f>
        <v>0</v>
      </c>
      <c r="DA14" s="13">
        <f>[1]DISP_DIC!$H$32</f>
        <v>0</v>
      </c>
      <c r="DB14" s="13">
        <f>(DA14/$CS$4)*100</f>
        <v>0</v>
      </c>
      <c r="DD14" s="15">
        <f>(CT14/$CS$4)*100</f>
        <v>0</v>
      </c>
      <c r="DE14" s="15">
        <f t="shared" ref="DE14" si="124">((CT14-DC14)/$CS$4)</f>
        <v>0</v>
      </c>
      <c r="DF14" s="45">
        <f t="shared" si="119"/>
        <v>100</v>
      </c>
      <c r="DG14" s="13">
        <f>(DH14/($CS$4*DI14))*100</f>
        <v>0</v>
      </c>
      <c r="DH14" s="95">
        <f>[1]DISP_DIC!$M$32</f>
        <v>0</v>
      </c>
      <c r="DI14" s="47">
        <v>216</v>
      </c>
      <c r="DK14" s="43" t="s">
        <v>39</v>
      </c>
      <c r="DL14" s="44">
        <v>4</v>
      </c>
      <c r="DM14" s="13">
        <f>[2]DISP_ENE!$C$32</f>
        <v>0</v>
      </c>
      <c r="DN14" s="13">
        <f>[2]DISP_ENE!$D$32</f>
        <v>0</v>
      </c>
      <c r="DO14" s="13">
        <f>[2]DISP_ENE!$E$32</f>
        <v>0</v>
      </c>
      <c r="DP14" s="13">
        <f>[2]DISP_ENE!$F$32</f>
        <v>744</v>
      </c>
      <c r="DQ14" s="13">
        <f>(DP14/$DL$4)*100</f>
        <v>100</v>
      </c>
      <c r="DR14" s="13">
        <f>[2]DISP_ENE!$G$32</f>
        <v>0</v>
      </c>
      <c r="DS14" s="13">
        <f>(DR14/$DL$4)*100</f>
        <v>0</v>
      </c>
      <c r="DT14" s="13">
        <f>[2]DISP_ENE!$H$32</f>
        <v>0</v>
      </c>
      <c r="DU14" s="13">
        <f>(DT14/$DL$4)*100</f>
        <v>0</v>
      </c>
      <c r="DV14" s="15">
        <v>0</v>
      </c>
      <c r="DW14" s="15">
        <f>(DM14/$DL$4)*100</f>
        <v>0</v>
      </c>
      <c r="DX14" s="13">
        <f>((DM14-DV14)/$DL$4)*100</f>
        <v>0</v>
      </c>
      <c r="DY14" s="45">
        <f t="shared" si="120"/>
        <v>100</v>
      </c>
      <c r="DZ14" s="13">
        <f>(EA14/($DL$4*EB14))*100</f>
        <v>0</v>
      </c>
      <c r="EA14" s="95">
        <f>[2]DISP_ENE!$M$32</f>
        <v>0</v>
      </c>
      <c r="EB14" s="47">
        <v>216</v>
      </c>
      <c r="ED14" s="43" t="s">
        <v>39</v>
      </c>
      <c r="EE14" s="44">
        <v>4</v>
      </c>
      <c r="EF14" s="13">
        <f>[2]DISP_FEB!$C$32</f>
        <v>0</v>
      </c>
      <c r="EG14" s="13">
        <f>[2]DISP_FEB!$D$32</f>
        <v>0</v>
      </c>
      <c r="EH14" s="13">
        <f>[2]DISP_FEB!$E$32</f>
        <v>0</v>
      </c>
      <c r="EI14" s="13">
        <f>[2]DISP_FEB!$F$32</f>
        <v>696</v>
      </c>
      <c r="EJ14" s="13">
        <f>(EI14/$EE$4)*100</f>
        <v>100</v>
      </c>
      <c r="EK14" s="13">
        <f>[2]DISP_FEB!$G$32</f>
        <v>0</v>
      </c>
      <c r="EL14" s="13">
        <f>(EK14/$EE$4)*100</f>
        <v>0</v>
      </c>
      <c r="EM14" s="13">
        <f>[2]DISP_FEB!$H$32</f>
        <v>0</v>
      </c>
      <c r="EN14" s="13">
        <f>(EM14/$EE$4)*100</f>
        <v>0</v>
      </c>
      <c r="EO14" s="15">
        <v>0</v>
      </c>
      <c r="EP14" s="15">
        <f>(EF14/$EE$4)*100</f>
        <v>0</v>
      </c>
      <c r="EQ14" s="13">
        <f>((EF14-EO14)/$EE$4)*100</f>
        <v>0</v>
      </c>
      <c r="ER14" s="45">
        <f t="shared" si="121"/>
        <v>100</v>
      </c>
      <c r="ES14" s="13">
        <f>(ET14/($EE$4*EU14))*100</f>
        <v>0</v>
      </c>
      <c r="ET14" s="95">
        <f>[2]DISP_FEB!$M$32</f>
        <v>0</v>
      </c>
      <c r="EU14" s="47">
        <v>216</v>
      </c>
      <c r="EW14" s="43" t="s">
        <v>39</v>
      </c>
      <c r="EX14" s="44">
        <v>4</v>
      </c>
      <c r="EY14" s="13">
        <f>[2]DISP_MAR!$C$32</f>
        <v>0</v>
      </c>
      <c r="EZ14" s="13">
        <f>[2]DISP_MAR!$D$32</f>
        <v>0</v>
      </c>
      <c r="FA14" s="13">
        <f>[2]DISP_MAR!$E$32</f>
        <v>0</v>
      </c>
      <c r="FB14" s="13">
        <f>[2]DISP_MAR!$F$32</f>
        <v>744</v>
      </c>
      <c r="FC14" s="13">
        <f>(FB14/$EX$4)*100</f>
        <v>100</v>
      </c>
      <c r="FD14" s="13">
        <f>[2]DISP_MAR!$G$32</f>
        <v>0</v>
      </c>
      <c r="FE14" s="13">
        <f>(FD14/$EX$4)*100</f>
        <v>0</v>
      </c>
      <c r="FF14" s="13">
        <f>[2]DISP_MAR!$H$32</f>
        <v>0</v>
      </c>
      <c r="FG14" s="13">
        <f>(FF14/$EX$4)*100</f>
        <v>0</v>
      </c>
      <c r="FI14" s="15">
        <f>(EY14/$EX$4)*100</f>
        <v>0</v>
      </c>
      <c r="FJ14" s="13">
        <f>((EY14-FH14)/$EX$4)*100</f>
        <v>0</v>
      </c>
      <c r="FK14" s="45">
        <f t="shared" si="122"/>
        <v>100</v>
      </c>
      <c r="FL14" s="13">
        <f>(FM14/($EX$4*FN14))*100</f>
        <v>0</v>
      </c>
      <c r="FM14" s="95">
        <f>[2]DISP_MAR!$M$32</f>
        <v>0</v>
      </c>
      <c r="FN14" s="47">
        <v>216</v>
      </c>
      <c r="FP14" s="43" t="s">
        <v>39</v>
      </c>
      <c r="FQ14" s="44">
        <v>4</v>
      </c>
      <c r="FR14" s="13">
        <f>[2]DISP_ABR!$C$32</f>
        <v>0</v>
      </c>
      <c r="FS14" s="13">
        <f>[2]DISP_ABR!$D$32</f>
        <v>0</v>
      </c>
      <c r="FT14" s="13">
        <f>[2]DISP_ABR!$E$32</f>
        <v>0</v>
      </c>
      <c r="FU14" s="13">
        <f>[2]DISP_ABR!$F$32</f>
        <v>720</v>
      </c>
      <c r="FV14" s="13">
        <f>(FU14/$FQ$4)*100</f>
        <v>100</v>
      </c>
      <c r="FW14" s="13">
        <f>[2]DISP_ABR!$G$32</f>
        <v>0</v>
      </c>
      <c r="FX14" s="13">
        <f>(FW14/$FQ$4)*100</f>
        <v>0</v>
      </c>
      <c r="FY14" s="13">
        <f>[2]DISP_ABR!$H$32</f>
        <v>0</v>
      </c>
      <c r="FZ14" s="13">
        <f>(FY14/$FQ$4)*100</f>
        <v>0</v>
      </c>
      <c r="GB14" s="15">
        <f>(FR14/$FQ$4)*100</f>
        <v>0</v>
      </c>
      <c r="GC14" s="13">
        <f>((FR14-GA14)/$FQ$4)*100</f>
        <v>0</v>
      </c>
      <c r="GD14" s="45">
        <f t="shared" si="123"/>
        <v>100</v>
      </c>
      <c r="GE14" s="88">
        <f t="shared" si="68"/>
        <v>0</v>
      </c>
      <c r="GF14" s="36">
        <v>0</v>
      </c>
      <c r="GG14" s="36">
        <f>[2]DISP_ABR!$M$32</f>
        <v>0</v>
      </c>
      <c r="GH14" s="47">
        <v>216</v>
      </c>
      <c r="GJ14" s="43" t="s">
        <v>39</v>
      </c>
      <c r="GK14" s="44">
        <v>4</v>
      </c>
      <c r="GL14" s="13">
        <f>[2]DISP_MAY!$C$32</f>
        <v>0</v>
      </c>
      <c r="GM14" s="13">
        <f>[2]DISP_MAY!$D$32</f>
        <v>0</v>
      </c>
      <c r="GN14" s="13">
        <f>[2]DISP_MAY!$E$32</f>
        <v>0</v>
      </c>
      <c r="GO14" s="13">
        <f>[2]DISP_MAY!$F$32</f>
        <v>744</v>
      </c>
      <c r="GP14" s="244">
        <f t="shared" si="69"/>
        <v>100</v>
      </c>
      <c r="GQ14" s="13">
        <f>[2]DISP_MAY!$G$32</f>
        <v>0</v>
      </c>
      <c r="GR14" s="244">
        <f t="shared" si="70"/>
        <v>0</v>
      </c>
      <c r="GS14" s="13">
        <f>[2]DISP_MAY!$H$32</f>
        <v>0</v>
      </c>
      <c r="GT14" s="244">
        <f t="shared" si="71"/>
        <v>0</v>
      </c>
      <c r="GV14" s="244">
        <f t="shared" si="72"/>
        <v>0</v>
      </c>
      <c r="GW14" s="244">
        <f t="shared" si="73"/>
        <v>0</v>
      </c>
      <c r="GX14" s="237">
        <f t="shared" si="74"/>
        <v>100</v>
      </c>
      <c r="GY14" s="238">
        <f t="shared" si="75"/>
        <v>0</v>
      </c>
      <c r="GZ14" s="36">
        <v>0</v>
      </c>
      <c r="HA14" s="95">
        <f>[2]DISP_MAY!$M$32</f>
        <v>0</v>
      </c>
      <c r="HB14" s="47">
        <v>216</v>
      </c>
      <c r="HD14" s="43" t="s">
        <v>39</v>
      </c>
      <c r="HE14" s="44">
        <v>4</v>
      </c>
      <c r="HF14" s="13">
        <f>[2]DISP_JUN!$C$32</f>
        <v>0</v>
      </c>
      <c r="HG14" s="13">
        <f>[2]DISP_JUN!$D$32</f>
        <v>0</v>
      </c>
      <c r="HH14" s="13">
        <f>[2]DISP_JUN!$E$32</f>
        <v>0</v>
      </c>
      <c r="HI14" s="13">
        <f>[2]DISP_JUN!$F$32</f>
        <v>720</v>
      </c>
      <c r="HJ14" s="244">
        <f t="shared" si="76"/>
        <v>100</v>
      </c>
      <c r="HK14" s="13">
        <f>[2]DISP_JUN!$G$32</f>
        <v>0</v>
      </c>
      <c r="HL14" s="244">
        <f t="shared" si="77"/>
        <v>0</v>
      </c>
      <c r="HM14" s="13">
        <f>[2]DISP_JUN!$H$32</f>
        <v>0</v>
      </c>
      <c r="HN14" s="244">
        <f t="shared" si="78"/>
        <v>0</v>
      </c>
      <c r="HO14" s="15">
        <v>0</v>
      </c>
      <c r="HP14" s="244">
        <f t="shared" si="79"/>
        <v>0</v>
      </c>
      <c r="HQ14" s="244">
        <f t="shared" si="80"/>
        <v>0</v>
      </c>
      <c r="HR14" s="237">
        <f t="shared" si="81"/>
        <v>100</v>
      </c>
      <c r="HS14" s="238">
        <f t="shared" si="82"/>
        <v>0</v>
      </c>
      <c r="HT14" s="36">
        <v>0</v>
      </c>
      <c r="HU14" s="95">
        <f>[2]DISP_JUN!$M$32</f>
        <v>0</v>
      </c>
      <c r="HV14" s="47">
        <v>216</v>
      </c>
    </row>
    <row r="15" spans="1:231" ht="13.8" hidden="1" x14ac:dyDescent="0.3">
      <c r="A15" s="43"/>
      <c r="B15" s="51" t="s">
        <v>37</v>
      </c>
      <c r="C15" s="52">
        <f>SUM(C13:C14)</f>
        <v>1268</v>
      </c>
      <c r="D15" s="52">
        <f t="shared" ref="D15:L15" si="125">SUM(D13:D14)</f>
        <v>1268</v>
      </c>
      <c r="E15" s="52">
        <f>SUM(E13:E14)</f>
        <v>0</v>
      </c>
      <c r="F15" s="52">
        <f t="shared" si="125"/>
        <v>220</v>
      </c>
      <c r="G15" s="187">
        <f>(G13*R13+G14*R14)/R15</f>
        <v>0.14784946236559141</v>
      </c>
      <c r="H15" s="52">
        <f t="shared" si="125"/>
        <v>0</v>
      </c>
      <c r="I15" s="187">
        <f>(I13*R13+I14*R14)/R15</f>
        <v>0</v>
      </c>
      <c r="J15" s="53">
        <f>SUM(J13:J14)</f>
        <v>0</v>
      </c>
      <c r="K15" s="164">
        <f>(K13*R13+K14*R14)/R15</f>
        <v>0</v>
      </c>
      <c r="L15" s="52">
        <f t="shared" si="125"/>
        <v>214</v>
      </c>
      <c r="M15" s="164">
        <f>(M13*R13+M14*R14)/R15</f>
        <v>0.85215053763440862</v>
      </c>
      <c r="N15" s="186">
        <f>(N13*R13+N14*R14)/R15</f>
        <v>0.70833333333333337</v>
      </c>
      <c r="O15" s="186">
        <f>(O13*R13+O14*R14)/R15</f>
        <v>0.25567265416141932</v>
      </c>
      <c r="P15" s="186">
        <f>(P13*R13+P14*R14)/R15</f>
        <v>0.60315237953006773</v>
      </c>
      <c r="Q15" s="54">
        <f>SUM(Q13:Q14)</f>
        <v>193858</v>
      </c>
      <c r="R15" s="55">
        <f>SUM(R13:R14)</f>
        <v>432</v>
      </c>
      <c r="S15" s="36"/>
      <c r="T15" s="43"/>
      <c r="U15" s="51" t="s">
        <v>37</v>
      </c>
      <c r="V15" s="52">
        <f>SUM(V13:V14)</f>
        <v>684</v>
      </c>
      <c r="W15" s="52">
        <f t="shared" ref="W15:AE15" si="126">SUM(W13:W14)</f>
        <v>684</v>
      </c>
      <c r="X15" s="52">
        <f>SUM(X13:X14)</f>
        <v>0</v>
      </c>
      <c r="Y15" s="52">
        <f t="shared" si="126"/>
        <v>804</v>
      </c>
      <c r="Z15" s="53">
        <f>(Z13*AK13+Z14*AK14)/AK15</f>
        <v>54.032258064516128</v>
      </c>
      <c r="AA15" s="52">
        <f t="shared" si="126"/>
        <v>0</v>
      </c>
      <c r="AB15" s="53">
        <f>(AB13*AK13+AB14*AK14)/AK15</f>
        <v>0</v>
      </c>
      <c r="AC15" s="53">
        <f>SUM(AC13:AC14)</f>
        <v>0</v>
      </c>
      <c r="AD15" s="53">
        <f>(AD13*AK13+AD14*AK14)/AK15</f>
        <v>0</v>
      </c>
      <c r="AE15" s="52">
        <f t="shared" si="126"/>
        <v>137</v>
      </c>
      <c r="AF15" s="53">
        <f>(AF13*AK13+AF14*AK14)/AK15</f>
        <v>45.967741935483872</v>
      </c>
      <c r="AG15" s="13">
        <f t="shared" si="83"/>
        <v>73.521505376344081</v>
      </c>
      <c r="AH15" s="14">
        <f>(AH13*AK13+AH14*AK14)/AK15</f>
        <v>63.239247311827953</v>
      </c>
      <c r="AI15" s="14">
        <f>(AI13*AK13+AI14*AK14)/AK15</f>
        <v>30.331852349661489</v>
      </c>
      <c r="AJ15" s="54">
        <f>SUM(AJ13:AJ14)</f>
        <v>97489</v>
      </c>
      <c r="AK15" s="55">
        <f>SUM(AK13:AK14)</f>
        <v>432</v>
      </c>
      <c r="AL15" s="36"/>
      <c r="AM15" s="43"/>
      <c r="AN15" s="59" t="s">
        <v>37</v>
      </c>
      <c r="AO15" s="52">
        <f>SUM(AO13:AO14)</f>
        <v>656</v>
      </c>
      <c r="AP15" s="52">
        <f t="shared" ref="AP15" si="127">SUM(AP13:AP14)</f>
        <v>656</v>
      </c>
      <c r="AQ15" s="52">
        <f>SUM(AQ13:AQ14)</f>
        <v>0</v>
      </c>
      <c r="AR15" s="52">
        <f t="shared" ref="AR15" si="128">SUM(AR13:AR14)</f>
        <v>784</v>
      </c>
      <c r="AS15" s="53">
        <f>(AS13*BD13+AS14*BD14)/BD15</f>
        <v>54.444444444444443</v>
      </c>
      <c r="AT15" s="52">
        <f t="shared" ref="AT15" si="129">SUM(AT13:AT14)</f>
        <v>0</v>
      </c>
      <c r="AU15" s="53">
        <f>(AU13*BD13+AU14*BD14)/BD15</f>
        <v>0</v>
      </c>
      <c r="AV15" s="53">
        <f>SUM(AV13:AV14)</f>
        <v>0</v>
      </c>
      <c r="AW15" s="53">
        <f>(AW13*BD13+AW14*BD14)/BD15</f>
        <v>0</v>
      </c>
      <c r="AX15" s="52">
        <f t="shared" ref="AX15" si="130">SUM(AX13:AX14)</f>
        <v>109</v>
      </c>
      <c r="AY15" s="53">
        <f>(AY13*BD13+AY14*BD14)/BD15</f>
        <v>45.555555555555557</v>
      </c>
      <c r="AZ15" s="15">
        <f t="shared" si="51"/>
        <v>75.972222222222214</v>
      </c>
      <c r="BA15" s="237">
        <f t="shared" si="52"/>
        <v>57.650096836668816</v>
      </c>
      <c r="BB15" s="238">
        <f t="shared" si="53"/>
        <v>32.791602366255148</v>
      </c>
      <c r="BC15" s="54">
        <f>SUM(BC13:BC14)</f>
        <v>101995</v>
      </c>
      <c r="BD15" s="55">
        <f>SUM(BD13:BD14)</f>
        <v>432</v>
      </c>
      <c r="BF15" s="43"/>
      <c r="BG15" s="59" t="s">
        <v>37</v>
      </c>
      <c r="BH15" s="52">
        <f>SUM(BH13:BH14)</f>
        <v>734</v>
      </c>
      <c r="BI15" s="52">
        <f t="shared" ref="BI15" si="131">SUM(BI13:BI14)</f>
        <v>734</v>
      </c>
      <c r="BJ15" s="52">
        <f>SUM(BJ13:BJ14)</f>
        <v>0</v>
      </c>
      <c r="BK15" s="52">
        <f t="shared" ref="BK15" si="132">SUM(BK13:BK14)</f>
        <v>744</v>
      </c>
      <c r="BL15" s="53">
        <f>(BL13*BW13+BL14*BW14)/BW15</f>
        <v>50</v>
      </c>
      <c r="BM15" s="52">
        <f t="shared" ref="BM15" si="133">SUM(BM13:BM14)</f>
        <v>10</v>
      </c>
      <c r="BN15" s="53">
        <f>(BN13*BW13+BN14*BW14)/BW15</f>
        <v>0.67204301075268813</v>
      </c>
      <c r="BO15" s="53">
        <f>SUM(BO13:BO14)</f>
        <v>0</v>
      </c>
      <c r="BP15" s="53">
        <f>(BP13*BW13+BP14*BW14)/BW15</f>
        <v>0</v>
      </c>
      <c r="BQ15" s="52">
        <f t="shared" ref="BQ15" si="134">SUM(BQ13:BQ14)</f>
        <v>122</v>
      </c>
      <c r="BR15" s="53">
        <f>(BR13*BW13+BR14*BW14)/BW15</f>
        <v>49.327956989247305</v>
      </c>
      <c r="BS15" s="14">
        <f>(BS13*BW13+BS14*BW14)/BW15</f>
        <v>41.12903225806452</v>
      </c>
      <c r="BT15" s="14">
        <f>(BT13*BW13+BT14*BW14)/BW15</f>
        <v>58.310626702997268</v>
      </c>
      <c r="BU15" s="14">
        <f>(BU13*BW13+BU14*BW14)/BW15</f>
        <v>34.106182795698928</v>
      </c>
      <c r="BV15" s="54">
        <f>SUM(BV13:BV14)</f>
        <v>109620</v>
      </c>
      <c r="BW15" s="55">
        <f>SUM(BW13:BW14)</f>
        <v>432</v>
      </c>
      <c r="BX15" s="36"/>
      <c r="BY15" s="43"/>
      <c r="BZ15" s="59" t="s">
        <v>37</v>
      </c>
      <c r="CA15" s="52">
        <f>SUM(CA13:CA14)</f>
        <v>505</v>
      </c>
      <c r="CB15" s="52">
        <f t="shared" ref="CB15" si="135">SUM(CB13:CB14)</f>
        <v>505</v>
      </c>
      <c r="CC15" s="52">
        <f>SUM(CC13:CC14)</f>
        <v>0</v>
      </c>
      <c r="CD15" s="52">
        <f t="shared" ref="CD15" si="136">SUM(CD13:CD14)</f>
        <v>720</v>
      </c>
      <c r="CE15" s="53">
        <f>(CE13*CP13+CE14*CP14)/CP15</f>
        <v>50</v>
      </c>
      <c r="CF15" s="52">
        <f t="shared" ref="CF15" si="137">SUM(CF13:CF14)</f>
        <v>215</v>
      </c>
      <c r="CG15" s="53">
        <f>(CG13*CP13+CG14*CP14)/CP15</f>
        <v>14.930555555555555</v>
      </c>
      <c r="CH15" s="53">
        <f>SUM(CH13:CH14)</f>
        <v>0</v>
      </c>
      <c r="CI15" s="53">
        <f>(CI13*CP13+CI14*CP14)/CP15</f>
        <v>0</v>
      </c>
      <c r="CJ15" s="52">
        <f t="shared" ref="CJ15" si="138">SUM(CJ13:CJ14)</f>
        <v>96</v>
      </c>
      <c r="CK15" s="53">
        <f>(CK13*CP13+CK14*CP14)/CP15</f>
        <v>35.069444444444443</v>
      </c>
      <c r="CL15" s="14">
        <f>(CL13*CP13+CL14*CP14)/CP15</f>
        <v>28.402777777777779</v>
      </c>
      <c r="CM15" s="14">
        <f>(CM13*CP13+CM14*CP14)/CP15</f>
        <v>59.504950495049506</v>
      </c>
      <c r="CN15" s="14">
        <f>(CN13*CP13+CN14*CP14)/CP15</f>
        <v>24.787165637860081</v>
      </c>
      <c r="CO15" s="54">
        <f>SUM(CO13:CO14)</f>
        <v>77098</v>
      </c>
      <c r="CP15" s="55">
        <f>SUM(CP13:CP14)</f>
        <v>432</v>
      </c>
      <c r="CQ15" s="36"/>
      <c r="CR15" s="43"/>
      <c r="CS15" s="59" t="s">
        <v>37</v>
      </c>
      <c r="CT15" s="52">
        <f>SUM(CT13:CT14)</f>
        <v>0</v>
      </c>
      <c r="CU15" s="52">
        <f t="shared" ref="CU15" si="139">SUM(CU13:CU14)</f>
        <v>0</v>
      </c>
      <c r="CV15" s="52">
        <f>SUM(CV13:CV14)</f>
        <v>0</v>
      </c>
      <c r="CW15" s="52">
        <f t="shared" ref="CW15" si="140">SUM(CW13:CW14)</f>
        <v>744</v>
      </c>
      <c r="CX15" s="53">
        <f>(CX13*DI13+CX14*DI14)/DI15</f>
        <v>50</v>
      </c>
      <c r="CY15" s="52">
        <f t="shared" ref="CY15" si="141">SUM(CY13:CY14)</f>
        <v>744</v>
      </c>
      <c r="CZ15" s="53">
        <f>(CZ13*DI13+CZ14*DI14)/DI15</f>
        <v>50</v>
      </c>
      <c r="DA15" s="53">
        <f>SUM(DA13:DA14)</f>
        <v>0</v>
      </c>
      <c r="DB15" s="53">
        <f>(DB13*DI13+DB14*DI14)/DI15</f>
        <v>0</v>
      </c>
      <c r="DC15" s="52">
        <f t="shared" ref="DC15" si="142">SUM(DC13:DC14)</f>
        <v>0</v>
      </c>
      <c r="DD15" s="53">
        <f>(DD13*DI13+DD14*DI14)/DI15</f>
        <v>0</v>
      </c>
      <c r="DE15" s="243">
        <f>(DE13*DI13+DE14*DI14)/DI15</f>
        <v>0</v>
      </c>
      <c r="DF15" s="14">
        <f>(DF13*DI13+DF14*DI14)/DI15</f>
        <v>50</v>
      </c>
      <c r="DG15" s="14">
        <f>(DG13*DI13+DG14*DI14)/DI15</f>
        <v>0</v>
      </c>
      <c r="DH15" s="54">
        <f>SUM(DH13:DH14)</f>
        <v>0</v>
      </c>
      <c r="DI15" s="55">
        <f>SUM(DI13:DI14)</f>
        <v>432</v>
      </c>
      <c r="DJ15" s="36"/>
      <c r="DK15" s="43"/>
      <c r="DL15" s="59" t="s">
        <v>37</v>
      </c>
      <c r="DM15" s="52">
        <f>SUM(DM13:DM14)</f>
        <v>0</v>
      </c>
      <c r="DN15" s="52">
        <f t="shared" ref="DN15" si="143">SUM(DN13:DN14)</f>
        <v>0</v>
      </c>
      <c r="DO15" s="52">
        <f>SUM(DO13:DO14)</f>
        <v>0</v>
      </c>
      <c r="DP15" s="52">
        <f t="shared" ref="DP15" si="144">SUM(DP13:DP14)</f>
        <v>744</v>
      </c>
      <c r="DQ15" s="53">
        <f>(DQ13*EB13+DQ14*EB14)/EB15</f>
        <v>50</v>
      </c>
      <c r="DR15" s="52">
        <f t="shared" ref="DR15" si="145">SUM(DR13:DR14)</f>
        <v>744</v>
      </c>
      <c r="DS15" s="53">
        <f>(DS13*EB13+DS14*EB14)/EB15</f>
        <v>50</v>
      </c>
      <c r="DT15" s="53">
        <f>SUM(DT13:DT14)</f>
        <v>0</v>
      </c>
      <c r="DU15" s="53">
        <f>(DU13*EB13+DU14*EB14)/EB15</f>
        <v>0</v>
      </c>
      <c r="DV15" s="52">
        <f t="shared" ref="DV15" si="146">SUM(DV13:DV14)</f>
        <v>0</v>
      </c>
      <c r="DW15" s="53">
        <f>(DW13*EB13+DW14*EB14)/EB15</f>
        <v>0</v>
      </c>
      <c r="DX15" s="14">
        <f>(DX13*EB13+DX14*EB14)/EB15</f>
        <v>0</v>
      </c>
      <c r="DY15" s="14">
        <f>(DY13*EB13+DY14*EB14)/EB15</f>
        <v>50</v>
      </c>
      <c r="DZ15" s="14">
        <f>(DZ13*EB13+DZ14*EB14)/EB15</f>
        <v>0</v>
      </c>
      <c r="EA15" s="54">
        <f>SUM(EA13:EA14)</f>
        <v>0</v>
      </c>
      <c r="EB15" s="55">
        <f>SUM(EB13:EB14)</f>
        <v>432</v>
      </c>
      <c r="EC15" s="36"/>
      <c r="ED15" s="43"/>
      <c r="EE15" s="51" t="s">
        <v>37</v>
      </c>
      <c r="EF15" s="52">
        <f>SUM(EF13:EF14)</f>
        <v>0</v>
      </c>
      <c r="EG15" s="52">
        <f t="shared" ref="EG15" si="147">SUM(EG13:EG14)</f>
        <v>0</v>
      </c>
      <c r="EH15" s="52">
        <f>SUM(EH13:EH14)</f>
        <v>0</v>
      </c>
      <c r="EI15" s="52">
        <f t="shared" ref="EI15" si="148">SUM(EI13:EI14)</f>
        <v>696</v>
      </c>
      <c r="EJ15" s="53">
        <f>(EJ13*EU13+EJ14*EU14)/EU15</f>
        <v>50</v>
      </c>
      <c r="EK15" s="52">
        <f t="shared" ref="EK15" si="149">SUM(EK13:EK14)</f>
        <v>696</v>
      </c>
      <c r="EL15" s="53">
        <f>(EL13*EU13+EL14*EU14)/EU15</f>
        <v>50</v>
      </c>
      <c r="EM15" s="53">
        <f>SUM(EM13:EM14)</f>
        <v>0</v>
      </c>
      <c r="EN15" s="53">
        <f>(EN13*EU13+EN14*EU14)/EU15</f>
        <v>0</v>
      </c>
      <c r="EO15" s="52">
        <f t="shared" ref="EO15" si="150">SUM(EO13:EO14)</f>
        <v>0</v>
      </c>
      <c r="EP15" s="53">
        <f>(EP13*EU13+EP14*EU14)/EU15</f>
        <v>0</v>
      </c>
      <c r="EQ15" s="14">
        <f>(EQ13*EU13+EQ14*EU14)/EU15</f>
        <v>0</v>
      </c>
      <c r="ER15" s="14">
        <f>(ER13*EU13+ER14*EU14)/EU15</f>
        <v>50</v>
      </c>
      <c r="ES15" s="14">
        <f>(ES13*EU13+ES14*EU14)/EU15</f>
        <v>0</v>
      </c>
      <c r="ET15" s="54">
        <f>SUM(ET13:ET14)</f>
        <v>0</v>
      </c>
      <c r="EU15" s="55">
        <f>SUM(EU13:EU14)</f>
        <v>432</v>
      </c>
      <c r="EV15" s="36"/>
      <c r="EW15" s="43"/>
      <c r="EX15" s="51" t="s">
        <v>37</v>
      </c>
      <c r="EY15" s="52">
        <f>SUM(EY13:EY14)</f>
        <v>0</v>
      </c>
      <c r="EZ15" s="52">
        <f t="shared" ref="EZ15" si="151">SUM(EZ13:EZ14)</f>
        <v>0</v>
      </c>
      <c r="FA15" s="52">
        <f>SUM(FA13:FA14)</f>
        <v>0</v>
      </c>
      <c r="FB15" s="52">
        <f t="shared" ref="FB15" si="152">SUM(FB13:FB14)</f>
        <v>744</v>
      </c>
      <c r="FC15" s="53">
        <f>(FC13*FN13+FC14*FN14)/FN15</f>
        <v>50</v>
      </c>
      <c r="FD15" s="52">
        <f t="shared" ref="FD15" si="153">SUM(FD13:FD14)</f>
        <v>744</v>
      </c>
      <c r="FE15" s="53">
        <f>(FE13*FN13+FE14*FN14)/FN15</f>
        <v>50</v>
      </c>
      <c r="FF15" s="53">
        <f>SUM(FF13:FF14)</f>
        <v>0</v>
      </c>
      <c r="FG15" s="53">
        <f>(FG13*FN13+FG14*FN14)/FN15</f>
        <v>0</v>
      </c>
      <c r="FH15" s="52">
        <f t="shared" ref="FH15" si="154">SUM(FH13:FH14)</f>
        <v>0</v>
      </c>
      <c r="FI15" s="53">
        <f>(FI13*FN13+FI14*FN14)/FN15</f>
        <v>0</v>
      </c>
      <c r="FJ15" s="14">
        <f>(FJ13*FN13+FJ14*FN14)/FN15</f>
        <v>0</v>
      </c>
      <c r="FK15" s="14">
        <f>(FK13*FN13+FK14*FN14)/FN15</f>
        <v>50</v>
      </c>
      <c r="FL15" s="14">
        <f>(FL13*FN13+FL14*FN14)/FN15</f>
        <v>0</v>
      </c>
      <c r="FM15" s="54">
        <f>SUM(FM13:FM14)</f>
        <v>0</v>
      </c>
      <c r="FN15" s="55">
        <f>SUM(FN13:FN14)</f>
        <v>432</v>
      </c>
      <c r="FO15" s="36"/>
      <c r="FP15" s="43"/>
      <c r="FQ15" s="59" t="s">
        <v>37</v>
      </c>
      <c r="FR15" s="52">
        <f>SUM(FR13:FR14)</f>
        <v>0</v>
      </c>
      <c r="FS15" s="52">
        <f t="shared" ref="FS15" si="155">SUM(FS13:FS14)</f>
        <v>0</v>
      </c>
      <c r="FT15" s="52">
        <f>SUM(FT13:FT14)</f>
        <v>0</v>
      </c>
      <c r="FU15" s="52">
        <f t="shared" ref="FU15" si="156">SUM(FU13:FU14)</f>
        <v>720</v>
      </c>
      <c r="FV15" s="53">
        <f>(FV13*GH13+FV14*GH14)/GH15</f>
        <v>50</v>
      </c>
      <c r="FW15" s="52">
        <f t="shared" ref="FW15" si="157">SUM(FW13:FW14)</f>
        <v>720</v>
      </c>
      <c r="FX15" s="53">
        <f>(FX13*GH13+FX14*GH14)/GH15</f>
        <v>50</v>
      </c>
      <c r="FY15" s="53">
        <f>SUM(FY13:FY14)</f>
        <v>0</v>
      </c>
      <c r="FZ15" s="53">
        <f>(FZ13*GH13+FZ14*GH14)/GH15</f>
        <v>0</v>
      </c>
      <c r="GA15" s="52">
        <f t="shared" ref="GA15" si="158">SUM(GA13:GA14)</f>
        <v>0</v>
      </c>
      <c r="GB15" s="53">
        <f>(GB13*GH13+GB14*GH14)/GH15</f>
        <v>0</v>
      </c>
      <c r="GC15" s="14">
        <f>(GC13*GH13+GC14*GH14)/GH15</f>
        <v>0</v>
      </c>
      <c r="GD15" s="14">
        <f>(GD13*GH13+GD14*GH14)/GH15</f>
        <v>50</v>
      </c>
      <c r="GE15" s="14">
        <f>(GE13*GH13+GE14*GH14)/GH15</f>
        <v>0</v>
      </c>
      <c r="GF15" s="55">
        <f>SUM(GF13:GF14)</f>
        <v>0</v>
      </c>
      <c r="GG15" s="55">
        <f>SUM(GG13:GG14)</f>
        <v>0</v>
      </c>
      <c r="GH15" s="55">
        <f>SUM(GH13:GH14)</f>
        <v>432</v>
      </c>
      <c r="GI15" s="36"/>
      <c r="GJ15" s="43"/>
      <c r="GK15" s="59" t="s">
        <v>37</v>
      </c>
      <c r="GL15" s="52">
        <f>SUM(GL13:GL14)</f>
        <v>0</v>
      </c>
      <c r="GM15" s="52">
        <f t="shared" ref="GM15" si="159">SUM(GM13:GM14)</f>
        <v>0</v>
      </c>
      <c r="GN15" s="52">
        <f>SUM(GN13:GN14)</f>
        <v>0</v>
      </c>
      <c r="GO15" s="52">
        <f t="shared" ref="GO15" si="160">SUM(GO13:GO14)</f>
        <v>744</v>
      </c>
      <c r="GP15" s="244">
        <f t="shared" si="69"/>
        <v>100</v>
      </c>
      <c r="GQ15" s="52">
        <f t="shared" ref="GQ15" si="161">SUM(GQ13:GQ14)</f>
        <v>744</v>
      </c>
      <c r="GR15" s="244">
        <f t="shared" si="70"/>
        <v>100</v>
      </c>
      <c r="GS15" s="53">
        <f>SUM(GS13:GS14)</f>
        <v>0</v>
      </c>
      <c r="GT15" s="244">
        <f t="shared" si="71"/>
        <v>0</v>
      </c>
      <c r="GU15" s="52">
        <f t="shared" ref="GU15" si="162">SUM(GU13:GU14)</f>
        <v>0</v>
      </c>
      <c r="GV15" s="244">
        <f t="shared" si="72"/>
        <v>0</v>
      </c>
      <c r="GW15" s="244">
        <f t="shared" si="73"/>
        <v>0</v>
      </c>
      <c r="GX15" s="237">
        <f t="shared" si="74"/>
        <v>100</v>
      </c>
      <c r="GY15" s="238">
        <f t="shared" si="75"/>
        <v>0</v>
      </c>
      <c r="GZ15" s="55">
        <f>SUM(GZ13:GZ14)</f>
        <v>0</v>
      </c>
      <c r="HA15" s="54">
        <f>SUM(HA13:HA14)</f>
        <v>0</v>
      </c>
      <c r="HB15" s="55">
        <f>SUM(HB13:HB14)</f>
        <v>432</v>
      </c>
      <c r="HC15" s="36"/>
      <c r="HD15" s="43"/>
      <c r="HE15" s="59" t="s">
        <v>37</v>
      </c>
      <c r="HF15" s="52">
        <f>SUM(HF13:HF14)</f>
        <v>0</v>
      </c>
      <c r="HG15" s="52">
        <f t="shared" ref="HG15" si="163">SUM(HG13:HG14)</f>
        <v>0</v>
      </c>
      <c r="HH15" s="52">
        <f>SUM(HH13:HH14)</f>
        <v>0</v>
      </c>
      <c r="HI15" s="52">
        <f t="shared" ref="HI15" si="164">SUM(HI13:HI14)</f>
        <v>720</v>
      </c>
      <c r="HJ15" s="244">
        <f t="shared" si="76"/>
        <v>100</v>
      </c>
      <c r="HK15" s="52">
        <f t="shared" ref="HK15" si="165">SUM(HK13:HK14)</f>
        <v>720</v>
      </c>
      <c r="HL15" s="244">
        <f t="shared" si="77"/>
        <v>100</v>
      </c>
      <c r="HM15" s="53">
        <f>SUM(HM13:HM14)</f>
        <v>0</v>
      </c>
      <c r="HN15" s="244">
        <f t="shared" si="78"/>
        <v>0</v>
      </c>
      <c r="HO15" s="52">
        <f t="shared" ref="HO15" si="166">SUM(HO13:HO14)</f>
        <v>0</v>
      </c>
      <c r="HP15" s="244">
        <f t="shared" si="79"/>
        <v>0</v>
      </c>
      <c r="HQ15" s="244">
        <f t="shared" si="80"/>
        <v>0</v>
      </c>
      <c r="HR15" s="245">
        <f>(HR13*HV13+HR14*HV14)/HV15</f>
        <v>50</v>
      </c>
      <c r="HS15" s="238">
        <f t="shared" si="82"/>
        <v>0</v>
      </c>
      <c r="HT15" s="55">
        <f>SUM(HT13:HT14)</f>
        <v>0</v>
      </c>
      <c r="HU15" s="54">
        <f>SUM(HU13:HU14)</f>
        <v>0</v>
      </c>
      <c r="HV15" s="55">
        <f>SUM(HV13:HV14)</f>
        <v>432</v>
      </c>
      <c r="HW15" s="36"/>
    </row>
    <row r="16" spans="1:231" ht="13.8" x14ac:dyDescent="0.3">
      <c r="A16" s="43" t="s">
        <v>40</v>
      </c>
      <c r="B16" s="44">
        <v>5</v>
      </c>
      <c r="C16" s="13">
        <f>[1]DISP_JUL!$C$44</f>
        <v>73</v>
      </c>
      <c r="D16" s="13">
        <f>[1]DISP_JUL!$D$44</f>
        <v>73</v>
      </c>
      <c r="E16" s="13">
        <f>[1]DISP_JUL!$E$44</f>
        <v>0</v>
      </c>
      <c r="F16" s="13">
        <f>[1]DISP_JUL!$F$44</f>
        <v>95</v>
      </c>
      <c r="G16" s="188">
        <f>(F16/$B$4)</f>
        <v>0.12768817204301075</v>
      </c>
      <c r="H16" s="13">
        <f>[1]DISP_JUL!$G$44</f>
        <v>576</v>
      </c>
      <c r="I16" s="162">
        <f>(H16/$B$4)</f>
        <v>0.77419354838709675</v>
      </c>
      <c r="J16" s="13">
        <f>[1]DISP_JUL!$H$44</f>
        <v>0</v>
      </c>
      <c r="K16" s="162">
        <f>(J16/$B$4)</f>
        <v>0</v>
      </c>
      <c r="L16" s="15">
        <v>37</v>
      </c>
      <c r="M16" s="162">
        <f>(C16/$B$4)</f>
        <v>9.8118279569892469E-2</v>
      </c>
      <c r="N16" s="162">
        <f>((C16-L16)/$B$4)</f>
        <v>4.8387096774193547E-2</v>
      </c>
      <c r="O16" s="168">
        <f>IF((AND(D16=0,F16=0)),0,(F16+L16)/(D16+F16+L16))</f>
        <v>0.64390243902439026</v>
      </c>
      <c r="P16" s="162">
        <f>(Q16/($B$4*R16))</f>
        <v>4.2912404930500921E-2</v>
      </c>
      <c r="Q16" s="95">
        <f>[1]DISP_JUL!$M$44</f>
        <v>13090</v>
      </c>
      <c r="R16" s="15">
        <v>410</v>
      </c>
      <c r="T16" s="43" t="s">
        <v>40</v>
      </c>
      <c r="U16" s="44">
        <v>5</v>
      </c>
      <c r="V16" s="13">
        <f>[1]DISP_AGO!$C$44</f>
        <v>0</v>
      </c>
      <c r="W16" s="13">
        <f>[1]DISP_AGO!$D$44</f>
        <v>0</v>
      </c>
      <c r="X16" s="13">
        <f>[1]DISP_AGO!$E$44</f>
        <v>0</v>
      </c>
      <c r="Y16" s="13">
        <f>[1]DISP_AGO!$F$44</f>
        <v>0</v>
      </c>
      <c r="Z16" s="13">
        <f>(Y16/$U$4)*100</f>
        <v>0</v>
      </c>
      <c r="AA16" s="13">
        <f>[1]DISP_AGO!$G$44</f>
        <v>744</v>
      </c>
      <c r="AB16" s="13">
        <f>(AA16/$U$4)*100</f>
        <v>100</v>
      </c>
      <c r="AC16" s="13">
        <f>[1]DISP_AGO!$H$44</f>
        <v>0</v>
      </c>
      <c r="AD16" s="13">
        <f>(AC16/$U$4)*100</f>
        <v>0</v>
      </c>
      <c r="AE16" s="15">
        <v>0</v>
      </c>
      <c r="AF16" s="13">
        <f>(V16/$U$4)*100</f>
        <v>0</v>
      </c>
      <c r="AG16" s="13">
        <f t="shared" si="83"/>
        <v>0</v>
      </c>
      <c r="AH16" s="45">
        <f t="shared" si="116"/>
        <v>0</v>
      </c>
      <c r="AI16" s="13">
        <f>(AJ16/($U$4*AK16))*100</f>
        <v>0</v>
      </c>
      <c r="AJ16" s="95">
        <f>[1]DISP_AGO!$M$44</f>
        <v>0</v>
      </c>
      <c r="AK16" s="15">
        <v>410</v>
      </c>
      <c r="AM16" s="43" t="s">
        <v>40</v>
      </c>
      <c r="AN16" s="44">
        <v>5</v>
      </c>
      <c r="AO16" s="13">
        <f>[1]DISP_SEP!$C$44</f>
        <v>0</v>
      </c>
      <c r="AP16" s="13">
        <f>[1]DISP_SEP!$D$44</f>
        <v>0</v>
      </c>
      <c r="AQ16" s="13">
        <f>[1]DISP_SEP!$E$44</f>
        <v>0</v>
      </c>
      <c r="AR16" s="13">
        <f>[1]DISP_SEP!$F$44</f>
        <v>0</v>
      </c>
      <c r="AS16" s="13">
        <f>(AR16/$AN$4)*100</f>
        <v>0</v>
      </c>
      <c r="AT16" s="13">
        <f>[1]DISP_SEP!$G$44</f>
        <v>720</v>
      </c>
      <c r="AU16" s="13">
        <f>(AT16/$AN$4)*100</f>
        <v>100</v>
      </c>
      <c r="AV16" s="13">
        <f>[1]DISP_SEP!$H$44</f>
        <v>0</v>
      </c>
      <c r="AW16" s="13">
        <f>(AV16/$AN$4)*100</f>
        <v>0</v>
      </c>
      <c r="AX16" s="15">
        <v>0</v>
      </c>
      <c r="AY16" s="13">
        <f>(AO16/$AN$4)*100</f>
        <v>0</v>
      </c>
      <c r="AZ16" s="15">
        <f t="shared" si="51"/>
        <v>0</v>
      </c>
      <c r="BA16" s="237">
        <f t="shared" si="52"/>
        <v>0</v>
      </c>
      <c r="BB16" s="238">
        <f t="shared" si="53"/>
        <v>0</v>
      </c>
      <c r="BC16" s="95">
        <f>[1]DISP_SEP!$M$44</f>
        <v>0</v>
      </c>
      <c r="BD16" s="15">
        <v>410</v>
      </c>
      <c r="BF16" s="43" t="s">
        <v>40</v>
      </c>
      <c r="BG16" s="44">
        <v>5</v>
      </c>
      <c r="BH16" s="13">
        <f>[1]DISP_OCT!$C$44</f>
        <v>0</v>
      </c>
      <c r="BI16" s="13">
        <f>[1]DISP_OCT!$D$44</f>
        <v>0</v>
      </c>
      <c r="BJ16" s="13">
        <f>[1]DISP_OCT!$E$44</f>
        <v>0</v>
      </c>
      <c r="BK16" s="13">
        <f>[1]DISP_OCT!$F$44</f>
        <v>0</v>
      </c>
      <c r="BL16" s="13">
        <f>(BK16/$BG$4)*100</f>
        <v>0</v>
      </c>
      <c r="BM16" s="13">
        <f>[1]DISP_OCT!$G$44</f>
        <v>744</v>
      </c>
      <c r="BN16" s="13">
        <f>(BM16/$BG$4)*100</f>
        <v>100</v>
      </c>
      <c r="BO16" s="13">
        <f>[1]DISP_OCT!$H$44</f>
        <v>0</v>
      </c>
      <c r="BP16" s="13">
        <f>(BO16/$BG$4)*100</f>
        <v>0</v>
      </c>
      <c r="BQ16" s="15">
        <v>0</v>
      </c>
      <c r="BR16" s="13">
        <f>(BH16/$BG$4)*100</f>
        <v>0</v>
      </c>
      <c r="BS16" s="13">
        <f>((BH16-BQ16)/$BG$4)*100</f>
        <v>0</v>
      </c>
      <c r="BT16" s="45">
        <f t="shared" ref="BT16:BT17" si="167">IF((AND(BI16=0,BK16=0)),0,(BK16+BQ16)/(BI16+BK16)*100)</f>
        <v>0</v>
      </c>
      <c r="BU16" s="13">
        <f>(BV16/($BG$4*BW16))*100</f>
        <v>0</v>
      </c>
      <c r="BV16" s="95">
        <f>[1]DISP_OCT!$M$44</f>
        <v>0</v>
      </c>
      <c r="BW16" s="15">
        <v>410</v>
      </c>
      <c r="BY16" s="43" t="s">
        <v>40</v>
      </c>
      <c r="BZ16" s="44">
        <v>5</v>
      </c>
      <c r="CA16" s="13">
        <f>[1]DISP_NOV!$C$44</f>
        <v>0</v>
      </c>
      <c r="CB16" s="13">
        <f>[1]DISP_NOV!$D$44</f>
        <v>0</v>
      </c>
      <c r="CC16" s="13">
        <f>[1]DISP_NOV!$E$44</f>
        <v>0</v>
      </c>
      <c r="CD16" s="13">
        <f>[1]DISP_NOV!$F$44</f>
        <v>0</v>
      </c>
      <c r="CE16" s="13">
        <f>(CD16/$BZ$4)*100</f>
        <v>0</v>
      </c>
      <c r="CF16" s="13">
        <f>[1]DISP_NOV!$G$44</f>
        <v>720</v>
      </c>
      <c r="CG16" s="13">
        <f>(CF16/$BZ$4)*100</f>
        <v>100</v>
      </c>
      <c r="CH16" s="13">
        <f>[1]DISP_NOV!$H$44</f>
        <v>0</v>
      </c>
      <c r="CI16" s="13">
        <f>(CH16/$BZ$4)*100</f>
        <v>0</v>
      </c>
      <c r="CJ16" s="15">
        <v>0</v>
      </c>
      <c r="CK16" s="13">
        <f>(CA16/$BZ$4)*100</f>
        <v>0</v>
      </c>
      <c r="CL16" s="13">
        <f>((CA16-CJ16)/$BZ$4)*100</f>
        <v>0</v>
      </c>
      <c r="CM16" s="45">
        <f t="shared" ref="CM16:CM17" si="168">IF((AND(CB16=0,CD16=0)),0,(CD16+CJ16)/(CB16+CD16)*100)</f>
        <v>0</v>
      </c>
      <c r="CN16" s="13">
        <f>(CO16/($BZ$4*CP16))*100</f>
        <v>0</v>
      </c>
      <c r="CO16" s="95">
        <f>[1]DISP_NOV!$M$44</f>
        <v>0</v>
      </c>
      <c r="CP16" s="15">
        <v>410</v>
      </c>
      <c r="CR16" s="43" t="s">
        <v>40</v>
      </c>
      <c r="CS16" s="44">
        <v>5</v>
      </c>
      <c r="CT16" s="13">
        <f>[1]DISP_DIC!$C$44</f>
        <v>0</v>
      </c>
      <c r="CU16" s="13">
        <f>[1]DISP_DIC!$D$44</f>
        <v>0</v>
      </c>
      <c r="CV16" s="13">
        <f>[1]DISP_DIC!$E$44</f>
        <v>0</v>
      </c>
      <c r="CW16" s="13">
        <f>[1]DISP_DIC!$F$44</f>
        <v>0</v>
      </c>
      <c r="CX16" s="13">
        <f>(CW16/$CS$4)*100</f>
        <v>0</v>
      </c>
      <c r="CY16" s="13">
        <f>[1]DISP_DIC!$G$44</f>
        <v>744</v>
      </c>
      <c r="CZ16" s="13">
        <f>(CY16/$CS$4)*100</f>
        <v>100</v>
      </c>
      <c r="DA16" s="13">
        <f>[1]DISP_DIC!$H$44</f>
        <v>0</v>
      </c>
      <c r="DB16" s="13">
        <f>(DA16/$CS$4)*100</f>
        <v>0</v>
      </c>
      <c r="DC16" s="15">
        <v>0</v>
      </c>
      <c r="DD16" s="13">
        <f>(CT16/$CS$4)*100</f>
        <v>0</v>
      </c>
      <c r="DE16" s="15">
        <f>((CT16-DC16)/$CS$4)*(100)</f>
        <v>0</v>
      </c>
      <c r="DF16" s="45">
        <f t="shared" ref="DF16:DF17" si="169">IF((AND(CU16=0,CW16=0)),0,(CW16+DC16)/(CU16+CW16)*100)</f>
        <v>0</v>
      </c>
      <c r="DG16" s="13">
        <f>(DH16/($CS$4*DI16))*100</f>
        <v>0</v>
      </c>
      <c r="DH16" s="95">
        <f>[1]DISP_DIC!$M$44</f>
        <v>0</v>
      </c>
      <c r="DI16" s="15">
        <v>410</v>
      </c>
      <c r="DK16" s="43" t="s">
        <v>40</v>
      </c>
      <c r="DL16" s="44">
        <v>5</v>
      </c>
      <c r="DM16" s="13">
        <f>[2]DISP_ENE!$C$44</f>
        <v>0</v>
      </c>
      <c r="DN16" s="13">
        <f>[2]DISP_ENE!$D$44</f>
        <v>0</v>
      </c>
      <c r="DO16" s="13">
        <f>[2]DISP_ENE!$E$44</f>
        <v>0</v>
      </c>
      <c r="DP16" s="13">
        <f>[2]DISP_ENE!$F$44</f>
        <v>0</v>
      </c>
      <c r="DQ16" s="13">
        <f>(DP16/$DL$4)*100</f>
        <v>0</v>
      </c>
      <c r="DR16" s="13">
        <f>[2]DISP_ENE!$G$44</f>
        <v>744</v>
      </c>
      <c r="DS16" s="13">
        <f>(DR16/$DL$4)*100</f>
        <v>100</v>
      </c>
      <c r="DT16" s="13">
        <f>[2]DISP_ENE!$H$44</f>
        <v>0</v>
      </c>
      <c r="DU16" s="13">
        <f>(DT16/$DL$4)*100</f>
        <v>0</v>
      </c>
      <c r="DV16" s="15">
        <v>0</v>
      </c>
      <c r="DW16" s="13">
        <f>(DM16/$DL$4)*100</f>
        <v>0</v>
      </c>
      <c r="DX16" s="13">
        <f>((DM16-DV16)/$DL$4)*100</f>
        <v>0</v>
      </c>
      <c r="DY16" s="45">
        <f t="shared" ref="DY16:DY17" si="170">IF((AND(DN16=0,DP16=0)),0,(DP16+DV16)/(DN16+DP16)*100)</f>
        <v>0</v>
      </c>
      <c r="DZ16" s="13">
        <f>(EA16/($DL$4*EB16))*100</f>
        <v>0</v>
      </c>
      <c r="EA16" s="95">
        <f>[2]DISP_ENE!$M$44</f>
        <v>0</v>
      </c>
      <c r="EB16" s="15">
        <v>410</v>
      </c>
      <c r="ED16" s="43" t="s">
        <v>40</v>
      </c>
      <c r="EE16" s="44">
        <v>5</v>
      </c>
      <c r="EF16" s="13">
        <f>[2]DISP_FEB!$C$44</f>
        <v>35</v>
      </c>
      <c r="EG16" s="13">
        <f>[2]DISP_FEB!$D$44</f>
        <v>35</v>
      </c>
      <c r="EH16" s="13">
        <f>[2]DISP_FEB!$E$44</f>
        <v>0</v>
      </c>
      <c r="EI16" s="13">
        <f>[2]DISP_FEB!$F$44</f>
        <v>0</v>
      </c>
      <c r="EJ16" s="13">
        <f>(EI16/$EE$4)*100</f>
        <v>0</v>
      </c>
      <c r="EK16" s="13">
        <f>[2]DISP_FEB!$G$44</f>
        <v>661</v>
      </c>
      <c r="EL16" s="13">
        <f>(EK16/$EE$4)*100</f>
        <v>94.97126436781609</v>
      </c>
      <c r="EM16" s="13">
        <f>[2]DISP_FEB!$H$44</f>
        <v>0</v>
      </c>
      <c r="EN16" s="13">
        <f>(EM16/$EE$4)*100</f>
        <v>0</v>
      </c>
      <c r="EO16" s="15">
        <v>0</v>
      </c>
      <c r="EP16" s="13">
        <f>(EF16/$EE$4)*100</f>
        <v>5.0287356321839081</v>
      </c>
      <c r="EQ16" s="13">
        <f>((EF16-EO16)/$EE$4)*100</f>
        <v>5.0287356321839081</v>
      </c>
      <c r="ER16" s="45">
        <f t="shared" ref="ER16:ER17" si="171">IF((AND(EG16=0,EI16=0)),0,(EI16+EO16)/(EG16+EI16)*100)</f>
        <v>0</v>
      </c>
      <c r="ES16" s="13">
        <f>(ET16/($EE$4*EU16))*100</f>
        <v>0.81300813008130091</v>
      </c>
      <c r="ET16" s="95">
        <f>[2]DISP_FEB!$M$44</f>
        <v>2320</v>
      </c>
      <c r="EU16" s="15">
        <v>410</v>
      </c>
      <c r="EW16" s="43" t="s">
        <v>40</v>
      </c>
      <c r="EX16" s="44">
        <v>5</v>
      </c>
      <c r="EY16" s="13">
        <f>[2]DISP_MAR!$C$44</f>
        <v>425</v>
      </c>
      <c r="EZ16" s="13">
        <f>[2]DISP_MAR!$D$44</f>
        <v>425</v>
      </c>
      <c r="FA16" s="13">
        <f>[2]DISP_MAR!$E$44</f>
        <v>0</v>
      </c>
      <c r="FB16" s="13">
        <f>[2]DISP_MAR!$F$44</f>
        <v>319</v>
      </c>
      <c r="FC16" s="13">
        <f>(FB16/$EX$4)*100</f>
        <v>42.876344086021504</v>
      </c>
      <c r="FD16" s="13">
        <f>[2]DISP_MAR!$G$44</f>
        <v>0</v>
      </c>
      <c r="FE16" s="13">
        <f>(FD16/$EX$4)*100</f>
        <v>0</v>
      </c>
      <c r="FF16" s="13">
        <f>[2]DISP_MAR!$H$44</f>
        <v>0</v>
      </c>
      <c r="FG16" s="13">
        <f>(FF16/$EX$4)*100</f>
        <v>0</v>
      </c>
      <c r="FH16" s="15">
        <v>168</v>
      </c>
      <c r="FI16" s="13">
        <f>(EY16/$EX$4)*100</f>
        <v>57.123655913978496</v>
      </c>
      <c r="FJ16" s="13">
        <f>((EY16-FH16)/$EX$4)*100</f>
        <v>34.543010752688176</v>
      </c>
      <c r="FK16" s="45">
        <f t="shared" ref="FK16:FK17" si="172">IF((AND(EZ16=0,FB16=0)),0,(FB16+FH16)/(EZ16+FB16)*100)</f>
        <v>65.456989247311824</v>
      </c>
      <c r="FL16" s="13">
        <f>(FM16/($EX$4*FN16))*100</f>
        <v>23.734592184631524</v>
      </c>
      <c r="FM16" s="95">
        <f>[2]DISP_MAR!$M$44</f>
        <v>72400</v>
      </c>
      <c r="FN16" s="15">
        <v>410</v>
      </c>
      <c r="FP16" s="43" t="s">
        <v>40</v>
      </c>
      <c r="FQ16" s="44">
        <v>5</v>
      </c>
      <c r="FR16" s="13">
        <f>[2]DISP_ABR!$C$44</f>
        <v>664</v>
      </c>
      <c r="FS16" s="13">
        <f>[2]DISP_ABR!$D$44</f>
        <v>664</v>
      </c>
      <c r="FT16" s="13">
        <f>[2]DISP_ABR!$E$44</f>
        <v>0</v>
      </c>
      <c r="FU16" s="13">
        <f>[2]DISP_ABR!$F$44</f>
        <v>0</v>
      </c>
      <c r="FV16" s="13">
        <f>(FU16/$FQ$4)*100</f>
        <v>0</v>
      </c>
      <c r="FW16" s="13">
        <f>[2]DISP_ABR!$G$44</f>
        <v>0</v>
      </c>
      <c r="FX16" s="13">
        <f>(FW16/$FQ$4)*100</f>
        <v>0</v>
      </c>
      <c r="FY16" s="13">
        <f>[2]DISP_ABR!$H$44</f>
        <v>56</v>
      </c>
      <c r="FZ16" s="13">
        <f>(FY16/$FQ$4)*100</f>
        <v>7.7777777777777777</v>
      </c>
      <c r="GA16" s="15">
        <v>108</v>
      </c>
      <c r="GB16" s="13">
        <f>(FR16/$FQ$4)*100</f>
        <v>92.222222222222229</v>
      </c>
      <c r="GC16" s="13">
        <f>((FR16-GA16)/$FQ$4)*100</f>
        <v>77.222222222222229</v>
      </c>
      <c r="GD16" s="45">
        <f t="shared" ref="GD16:GD17" si="173">IF((AND(FS16=0,FU16=0)),0,(FU16+GA16)/(FS16+FU16)*100)</f>
        <v>16.265060240963855</v>
      </c>
      <c r="GE16" s="13">
        <f>(GG16/($FQ$4*GH16))*100</f>
        <v>64.671409214092151</v>
      </c>
      <c r="GF16" s="36">
        <v>0</v>
      </c>
      <c r="GG16" s="88">
        <f>[2]DISP_ABR!$M$44</f>
        <v>190910</v>
      </c>
      <c r="GH16" s="15">
        <v>410</v>
      </c>
      <c r="GJ16" s="43" t="s">
        <v>40</v>
      </c>
      <c r="GK16" s="44">
        <v>5</v>
      </c>
      <c r="GL16" s="13">
        <f>[2]DISP_MAY!$C$44</f>
        <v>744</v>
      </c>
      <c r="GM16" s="13">
        <f>[2]DISP_MAY!$D$44</f>
        <v>744</v>
      </c>
      <c r="GN16" s="13">
        <f>[2]DISP_MAY!$E$44</f>
        <v>0</v>
      </c>
      <c r="GO16" s="13">
        <f>[2]DISP_MAY!$F$44</f>
        <v>0</v>
      </c>
      <c r="GP16" s="244">
        <f t="shared" si="69"/>
        <v>0</v>
      </c>
      <c r="GQ16" s="13">
        <f>[2]DISP_MAY!$G$44</f>
        <v>0</v>
      </c>
      <c r="GR16" s="244">
        <f t="shared" si="70"/>
        <v>0</v>
      </c>
      <c r="GS16" s="13">
        <f>[2]DISP_MAY!$H$44</f>
        <v>0</v>
      </c>
      <c r="GT16" s="244">
        <f t="shared" si="71"/>
        <v>0</v>
      </c>
      <c r="GU16" s="15">
        <v>246</v>
      </c>
      <c r="GV16" s="244">
        <f t="shared" si="72"/>
        <v>100</v>
      </c>
      <c r="GW16" s="244">
        <f t="shared" si="73"/>
        <v>66.935483870967744</v>
      </c>
      <c r="GX16" s="237">
        <f t="shared" si="74"/>
        <v>24.848484848484848</v>
      </c>
      <c r="GY16" s="238">
        <f t="shared" si="75"/>
        <v>57.346577498033049</v>
      </c>
      <c r="GZ16" s="36">
        <v>0</v>
      </c>
      <c r="HA16" s="95">
        <f>[2]DISP_MAY!$M$44</f>
        <v>174930</v>
      </c>
      <c r="HB16" s="15">
        <v>410</v>
      </c>
      <c r="HD16" s="43" t="s">
        <v>40</v>
      </c>
      <c r="HE16" s="44">
        <v>5</v>
      </c>
      <c r="HF16" s="13">
        <f>[2]DISP_JUN!$C$44</f>
        <v>600</v>
      </c>
      <c r="HG16" s="13">
        <f>[2]DISP_JUN!$D$44</f>
        <v>600</v>
      </c>
      <c r="HH16" s="13">
        <f>[2]DISP_JUN!$E$44</f>
        <v>0</v>
      </c>
      <c r="HI16" s="13">
        <f>[2]DISP_JUN!$F$44</f>
        <v>120</v>
      </c>
      <c r="HJ16" s="244">
        <f t="shared" si="76"/>
        <v>16.666666666666664</v>
      </c>
      <c r="HK16" s="13">
        <f>[2]DISP_JUN!$G$44</f>
        <v>0</v>
      </c>
      <c r="HL16" s="244">
        <f t="shared" si="77"/>
        <v>0</v>
      </c>
      <c r="HM16" s="13">
        <f>[2]DISP_JUN!$H$44</f>
        <v>0</v>
      </c>
      <c r="HN16" s="244">
        <f t="shared" si="78"/>
        <v>0</v>
      </c>
      <c r="HO16" s="15">
        <v>177</v>
      </c>
      <c r="HP16" s="244">
        <f t="shared" si="79"/>
        <v>83.333333333333343</v>
      </c>
      <c r="HQ16" s="244">
        <f t="shared" si="80"/>
        <v>58.75</v>
      </c>
      <c r="HR16" s="237">
        <v>22.916666666666664</v>
      </c>
      <c r="HS16" s="238">
        <f t="shared" si="82"/>
        <v>42.926829268292686</v>
      </c>
      <c r="HT16" s="36">
        <v>2</v>
      </c>
      <c r="HU16" s="95">
        <f>[2]DISP_JUN!$M$44</f>
        <v>126720</v>
      </c>
      <c r="HV16" s="15">
        <v>410</v>
      </c>
    </row>
    <row r="17" spans="1:231" ht="13.8" x14ac:dyDescent="0.3">
      <c r="A17" s="43" t="s">
        <v>41</v>
      </c>
      <c r="B17" s="44">
        <v>6</v>
      </c>
      <c r="C17" s="13">
        <f>[1]DISP_JUL!$C$46</f>
        <v>643</v>
      </c>
      <c r="D17" s="13">
        <f>[1]DISP_JUL!$D$46</f>
        <v>643</v>
      </c>
      <c r="E17" s="13">
        <f>[1]DISP_JUL!$E$46</f>
        <v>0</v>
      </c>
      <c r="F17" s="13">
        <f>[1]DISP_JUL!$F$46</f>
        <v>47</v>
      </c>
      <c r="G17" s="188">
        <f>(F17/$B$4)</f>
        <v>6.3172043010752688E-2</v>
      </c>
      <c r="H17" s="13">
        <f>[1]DISP_JUL!$G$46</f>
        <v>0</v>
      </c>
      <c r="I17" s="162">
        <f>(H17/$B$4)</f>
        <v>0</v>
      </c>
      <c r="J17" s="13">
        <f>[1]DISP_JUL!$H$46</f>
        <v>54</v>
      </c>
      <c r="K17" s="162">
        <f>(J17/$B$4)</f>
        <v>7.2580645161290328E-2</v>
      </c>
      <c r="L17" s="15">
        <v>258</v>
      </c>
      <c r="M17" s="162">
        <f>(C17/$B$4)</f>
        <v>0.864247311827957</v>
      </c>
      <c r="N17" s="162">
        <f>((C17-L17)/$B$4)</f>
        <v>0.51747311827956988</v>
      </c>
      <c r="O17" s="168">
        <f>IF((AND(D17=0,F17=0)),0,(F17+L17)/(D17+F17+L17))</f>
        <v>0.32172995780590719</v>
      </c>
      <c r="P17" s="162">
        <f>(Q17/($B$4*R17))</f>
        <v>0.46567663257277736</v>
      </c>
      <c r="Q17" s="95">
        <f>[1]DISP_JUL!$M$46</f>
        <v>142050</v>
      </c>
      <c r="R17" s="15">
        <v>410</v>
      </c>
      <c r="T17" s="43" t="s">
        <v>41</v>
      </c>
      <c r="U17" s="44">
        <v>6</v>
      </c>
      <c r="V17" s="13">
        <f>[1]DISP_AGO!$C$46</f>
        <v>744</v>
      </c>
      <c r="W17" s="13">
        <f>[1]DISP_AGO!$D$46</f>
        <v>744</v>
      </c>
      <c r="X17" s="13">
        <f>[1]DISP_AGO!$E$46</f>
        <v>0</v>
      </c>
      <c r="Y17" s="13">
        <f>[1]DISP_AGO!$F$46</f>
        <v>0</v>
      </c>
      <c r="Z17" s="13">
        <f>(Y17/$U$4)*100</f>
        <v>0</v>
      </c>
      <c r="AA17" s="13">
        <f>[1]DISP_AGO!$G$46</f>
        <v>0</v>
      </c>
      <c r="AB17" s="13">
        <f>(AA17/$U$4)*100</f>
        <v>0</v>
      </c>
      <c r="AC17" s="13">
        <f>[1]DISP_AGO!$H$46</f>
        <v>0</v>
      </c>
      <c r="AD17" s="13">
        <f>(AC17/$U$4)*100</f>
        <v>0</v>
      </c>
      <c r="AE17" s="15">
        <v>0</v>
      </c>
      <c r="AF17" s="15">
        <f>(V17/$U$4)*100</f>
        <v>100</v>
      </c>
      <c r="AG17" s="13">
        <f t="shared" si="83"/>
        <v>100</v>
      </c>
      <c r="AH17" s="45">
        <f t="shared" si="116"/>
        <v>0</v>
      </c>
      <c r="AI17" s="13">
        <f>(AJ17/($U$4*AK17))*100</f>
        <v>76.816155258326773</v>
      </c>
      <c r="AJ17" s="95">
        <f>[1]DISP_AGO!$M$46</f>
        <v>234320</v>
      </c>
      <c r="AK17" s="15">
        <v>410</v>
      </c>
      <c r="AM17" s="43" t="s">
        <v>41</v>
      </c>
      <c r="AN17" s="44">
        <v>6</v>
      </c>
      <c r="AO17" s="13">
        <f>[1]DISP_SEP!$C$46</f>
        <v>628</v>
      </c>
      <c r="AP17" s="13">
        <f>[1]DISP_SEP!$D$46</f>
        <v>628</v>
      </c>
      <c r="AQ17" s="13">
        <f>[1]DISP_SEP!$E$46</f>
        <v>0</v>
      </c>
      <c r="AR17" s="13">
        <f>[1]DISP_SEP!$F$46</f>
        <v>92</v>
      </c>
      <c r="AS17" s="13">
        <f>(AR17/$AN$4)*100</f>
        <v>12.777777777777777</v>
      </c>
      <c r="AT17" s="13">
        <f>[1]DISP_SEP!$G$46</f>
        <v>0</v>
      </c>
      <c r="AU17" s="13">
        <f>(AT17/$AN$4)*100</f>
        <v>0</v>
      </c>
      <c r="AV17" s="13">
        <f>[1]DISP_SEP!$H$46</f>
        <v>0</v>
      </c>
      <c r="AW17" s="13">
        <f>(AV17/$AN$4)*100</f>
        <v>0</v>
      </c>
      <c r="AX17" s="15">
        <v>106</v>
      </c>
      <c r="AY17" s="13">
        <f>(AO17/$AN$4)*100</f>
        <v>87.222222222222229</v>
      </c>
      <c r="AZ17" s="13">
        <f t="shared" si="51"/>
        <v>72.5</v>
      </c>
      <c r="BA17" s="239">
        <f t="shared" si="52"/>
        <v>23.970944309927361</v>
      </c>
      <c r="BB17" s="238">
        <f t="shared" si="53"/>
        <v>67.100271002710031</v>
      </c>
      <c r="BC17" s="95">
        <f>[1]DISP_SEP!$M$46</f>
        <v>198080</v>
      </c>
      <c r="BD17" s="15">
        <v>410</v>
      </c>
      <c r="BF17" s="43" t="s">
        <v>41</v>
      </c>
      <c r="BG17" s="44">
        <v>6</v>
      </c>
      <c r="BH17" s="13">
        <f>[1]DISP_OCT!$C$46</f>
        <v>734</v>
      </c>
      <c r="BI17" s="13">
        <f>[1]DISP_OCT!$D$46</f>
        <v>734</v>
      </c>
      <c r="BJ17" s="13">
        <f>[1]DISP_OCT!$E$46</f>
        <v>0</v>
      </c>
      <c r="BK17" s="13">
        <f>[1]DISP_OCT!$F$46</f>
        <v>0</v>
      </c>
      <c r="BL17" s="13">
        <f>(BK17/$BG$4)*100</f>
        <v>0</v>
      </c>
      <c r="BM17" s="13">
        <f>[1]DISP_OCT!$G$46</f>
        <v>0</v>
      </c>
      <c r="BN17" s="13">
        <f>(BM17/$BG$4)*100</f>
        <v>0</v>
      </c>
      <c r="BO17" s="13">
        <f>[1]DISP_OCT!$H$46</f>
        <v>10</v>
      </c>
      <c r="BP17" s="13">
        <f>(BO17/$BG$4)*100</f>
        <v>1.3440860215053763</v>
      </c>
      <c r="BQ17" s="15">
        <v>126</v>
      </c>
      <c r="BR17" s="15">
        <f>(BH17/$BG$4)*100</f>
        <v>98.655913978494624</v>
      </c>
      <c r="BS17" s="13">
        <f>((BH17-BQ17)/$BG$4)*100</f>
        <v>81.72043010752688</v>
      </c>
      <c r="BT17" s="45">
        <f t="shared" si="167"/>
        <v>17.166212534059948</v>
      </c>
      <c r="BU17" s="13">
        <f>(BV17/($BG$4*BW17))*100</f>
        <v>74.790191450301606</v>
      </c>
      <c r="BV17" s="95">
        <f>[1]DISP_OCT!$M$46</f>
        <v>228140</v>
      </c>
      <c r="BW17" s="15">
        <v>410</v>
      </c>
      <c r="BY17" s="43" t="s">
        <v>41</v>
      </c>
      <c r="BZ17" s="44">
        <v>6</v>
      </c>
      <c r="CA17" s="13">
        <f>[1]DISP_NOV!$C$46</f>
        <v>720</v>
      </c>
      <c r="CB17" s="13">
        <f>[1]DISP_NOV!$D$46</f>
        <v>720</v>
      </c>
      <c r="CC17" s="13">
        <f>[1]DISP_NOV!$E$46</f>
        <v>0</v>
      </c>
      <c r="CD17" s="13">
        <f>[1]DISP_NOV!$F$46</f>
        <v>0</v>
      </c>
      <c r="CE17" s="13">
        <f>(CD17/$BZ$4)*100</f>
        <v>0</v>
      </c>
      <c r="CF17" s="13">
        <f>[1]DISP_NOV!$G$46</f>
        <v>0</v>
      </c>
      <c r="CG17" s="13">
        <f>(CF17/$BZ$4)*100</f>
        <v>0</v>
      </c>
      <c r="CH17" s="13">
        <f>[1]DISP_NOV!$H$46</f>
        <v>0</v>
      </c>
      <c r="CI17" s="13">
        <f>(CH17/$BZ$4)*100</f>
        <v>0</v>
      </c>
      <c r="CJ17" s="15">
        <v>76</v>
      </c>
      <c r="CK17" s="15">
        <f>(CA17/$BZ$4)*100</f>
        <v>100</v>
      </c>
      <c r="CL17" s="13">
        <f>((CA17-CJ17)/$BZ$4)*100</f>
        <v>89.444444444444443</v>
      </c>
      <c r="CM17" s="45">
        <f t="shared" si="168"/>
        <v>10.555555555555555</v>
      </c>
      <c r="CN17" s="13">
        <f>(CO17/($BZ$4*CP17))*100</f>
        <v>72.117208672086718</v>
      </c>
      <c r="CO17" s="95">
        <f>[1]DISP_NOV!$M$46</f>
        <v>212890</v>
      </c>
      <c r="CP17" s="15">
        <v>410</v>
      </c>
      <c r="CR17" s="43" t="s">
        <v>41</v>
      </c>
      <c r="CS17" s="44">
        <v>6</v>
      </c>
      <c r="CT17" s="13">
        <f>[1]DISP_DIC!$C$46</f>
        <v>744</v>
      </c>
      <c r="CU17" s="13">
        <f>[1]DISP_DIC!$D$46</f>
        <v>744</v>
      </c>
      <c r="CV17" s="13">
        <f>[1]DISP_DIC!$E$46</f>
        <v>0</v>
      </c>
      <c r="CW17" s="13">
        <f>[1]DISP_DIC!$F$46</f>
        <v>0</v>
      </c>
      <c r="CX17" s="13">
        <f>(CW17/$CS$4)*100</f>
        <v>0</v>
      </c>
      <c r="CY17" s="13">
        <f>[1]DISP_DIC!$G$46</f>
        <v>0</v>
      </c>
      <c r="CZ17" s="13">
        <f>(CY17/$CS$4)*100</f>
        <v>0</v>
      </c>
      <c r="DA17" s="13">
        <f>[1]DISP_DIC!$H$46</f>
        <v>0</v>
      </c>
      <c r="DB17" s="13">
        <f>(DA17/$CS$4)*100</f>
        <v>0</v>
      </c>
      <c r="DC17" s="15">
        <v>75</v>
      </c>
      <c r="DD17" s="15">
        <f>(CT17/$CS$4)*100</f>
        <v>100</v>
      </c>
      <c r="DE17" s="15">
        <f t="shared" ref="DE17:DE20" si="174">((CT17-DC17)/$CS$4)*(100)</f>
        <v>89.91935483870968</v>
      </c>
      <c r="DF17" s="45">
        <f t="shared" si="169"/>
        <v>10.080645161290322</v>
      </c>
      <c r="DG17" s="13">
        <f>(DH17/($CS$4*DI17))*100</f>
        <v>68.587726199842649</v>
      </c>
      <c r="DH17" s="95">
        <f>[1]DISP_DIC!$M$46</f>
        <v>209220</v>
      </c>
      <c r="DI17" s="15">
        <v>410</v>
      </c>
      <c r="DK17" s="43" t="s">
        <v>41</v>
      </c>
      <c r="DL17" s="44">
        <v>6</v>
      </c>
      <c r="DM17" s="13">
        <f>[2]DISP_ENE!$C$46</f>
        <v>96</v>
      </c>
      <c r="DN17" s="13">
        <f>[2]DISP_ENE!$D$46</f>
        <v>96</v>
      </c>
      <c r="DO17" s="13">
        <f>[2]DISP_ENE!$E$46</f>
        <v>0</v>
      </c>
      <c r="DP17" s="13">
        <f>[2]DISP_ENE!$F$46</f>
        <v>0</v>
      </c>
      <c r="DQ17" s="13">
        <f>(DP17/$DL$4)*100</f>
        <v>0</v>
      </c>
      <c r="DR17" s="13">
        <f>[2]DISP_ENE!$G$46</f>
        <v>648</v>
      </c>
      <c r="DS17" s="13">
        <f>(DR17/$DL$4)*100</f>
        <v>87.096774193548384</v>
      </c>
      <c r="DT17" s="13">
        <f>[2]DISP_ENE!$H$46</f>
        <v>0</v>
      </c>
      <c r="DU17" s="13">
        <f>(DT17/$DL$4)*100</f>
        <v>0</v>
      </c>
      <c r="DV17" s="15">
        <v>9</v>
      </c>
      <c r="DW17" s="15">
        <f>(DM17/$DL$4)*100</f>
        <v>12.903225806451612</v>
      </c>
      <c r="DX17" s="13">
        <f>((DM17-DV17)/$DL$4)*100</f>
        <v>11.693548387096774</v>
      </c>
      <c r="DY17" s="45">
        <f t="shared" si="170"/>
        <v>9.375</v>
      </c>
      <c r="DZ17" s="13">
        <f>(EA17/($DL$4*EB17))*100</f>
        <v>8.47102019407291</v>
      </c>
      <c r="EA17" s="95">
        <f>[2]DISP_ENE!$M$46</f>
        <v>25840</v>
      </c>
      <c r="EB17" s="15">
        <v>410</v>
      </c>
      <c r="ED17" s="43" t="s">
        <v>41</v>
      </c>
      <c r="EE17" s="44">
        <v>6</v>
      </c>
      <c r="EF17" s="13">
        <f>[2]DISP_FEB!$C$46</f>
        <v>0</v>
      </c>
      <c r="EG17" s="13">
        <f>[2]DISP_FEB!$D$46</f>
        <v>0</v>
      </c>
      <c r="EH17" s="13">
        <f>[2]DISP_FEB!$E$46</f>
        <v>0</v>
      </c>
      <c r="EI17" s="13">
        <f>[2]DISP_FEB!$F$46</f>
        <v>0</v>
      </c>
      <c r="EJ17" s="13">
        <f>(EI17/$EE$4)*100</f>
        <v>0</v>
      </c>
      <c r="EK17" s="13">
        <f>[2]DISP_FEB!$G$46</f>
        <v>696</v>
      </c>
      <c r="EL17" s="13">
        <f>(EK17/$EE$4)*100</f>
        <v>100</v>
      </c>
      <c r="EM17" s="13">
        <f>[2]DISP_FEB!$H$46</f>
        <v>0</v>
      </c>
      <c r="EN17" s="13">
        <f>(EM17/$EE$4)*100</f>
        <v>0</v>
      </c>
      <c r="EO17" s="15">
        <v>0</v>
      </c>
      <c r="EP17" s="15">
        <f>(EF17/$EE$4)*100</f>
        <v>0</v>
      </c>
      <c r="EQ17" s="13">
        <f>((EF17-EO17)/$EE$4)*100</f>
        <v>0</v>
      </c>
      <c r="ER17" s="45">
        <f t="shared" si="171"/>
        <v>0</v>
      </c>
      <c r="ES17" s="13">
        <f>(ET17/($EE$4*EU17))*100</f>
        <v>0</v>
      </c>
      <c r="ET17" s="95">
        <f>[2]DISP_FEB!$M$46</f>
        <v>0</v>
      </c>
      <c r="EU17" s="15">
        <v>410</v>
      </c>
      <c r="EW17" s="43" t="s">
        <v>41</v>
      </c>
      <c r="EX17" s="44">
        <v>6</v>
      </c>
      <c r="EY17" s="13">
        <f>[2]DISP_MAR!$C$46</f>
        <v>0</v>
      </c>
      <c r="EZ17" s="13">
        <f>[2]DISP_MAR!$D$46</f>
        <v>0</v>
      </c>
      <c r="FA17" s="13">
        <f>[2]DISP_MAR!$E$46</f>
        <v>0</v>
      </c>
      <c r="FB17" s="13">
        <f>[2]DISP_MAR!$F$46</f>
        <v>0</v>
      </c>
      <c r="FC17" s="13">
        <f>(FB17/$EX$4)*100</f>
        <v>0</v>
      </c>
      <c r="FD17" s="13">
        <f>[2]DISP_MAR!$G$46</f>
        <v>744</v>
      </c>
      <c r="FE17" s="13">
        <f>(FD17/$EX$4)*100</f>
        <v>100</v>
      </c>
      <c r="FF17" s="13">
        <f>[2]DISP_MAR!$H$46</f>
        <v>0</v>
      </c>
      <c r="FG17" s="13">
        <f>(FF17/$EX$4)*100</f>
        <v>0</v>
      </c>
      <c r="FH17" s="15">
        <v>0</v>
      </c>
      <c r="FI17" s="15">
        <f>(EY17/$EX$4)*100</f>
        <v>0</v>
      </c>
      <c r="FJ17" s="13">
        <f>((EY17-FH17)/$EX$4)*100</f>
        <v>0</v>
      </c>
      <c r="FK17" s="45">
        <f t="shared" si="172"/>
        <v>0</v>
      </c>
      <c r="FL17" s="13">
        <f>(FM17/($EX$4*FN17))*100</f>
        <v>0</v>
      </c>
      <c r="FM17" s="95">
        <f>[2]DISP_MAR!$M$46</f>
        <v>0</v>
      </c>
      <c r="FN17" s="15">
        <v>410</v>
      </c>
      <c r="FP17" s="43" t="s">
        <v>41</v>
      </c>
      <c r="FQ17" s="44">
        <v>6</v>
      </c>
      <c r="FR17" s="13">
        <f>[2]DISP_ABR!$C$46</f>
        <v>0</v>
      </c>
      <c r="FS17" s="13">
        <f>[2]DISP_ABR!$D$46</f>
        <v>0</v>
      </c>
      <c r="FT17" s="13">
        <f>[2]DISP_ABR!$E$46</f>
        <v>0</v>
      </c>
      <c r="FU17" s="13">
        <f>[2]DISP_ABR!$F$46</f>
        <v>0</v>
      </c>
      <c r="FV17" s="13">
        <f>(FU17/$FQ$4)*100</f>
        <v>0</v>
      </c>
      <c r="FW17" s="13">
        <f>[2]DISP_ABR!$G$46</f>
        <v>720</v>
      </c>
      <c r="FX17" s="13">
        <f>(FW17/$FQ$4)*100</f>
        <v>100</v>
      </c>
      <c r="FY17" s="13">
        <f>[2]DISP_ABR!$H$46</f>
        <v>0</v>
      </c>
      <c r="FZ17" s="13">
        <f>(FY17/$FQ$4)*100</f>
        <v>0</v>
      </c>
      <c r="GA17" s="15">
        <v>0</v>
      </c>
      <c r="GB17" s="15">
        <f>(FR17/$FQ$4)*100</f>
        <v>0</v>
      </c>
      <c r="GC17" s="13">
        <f>((FR17-GA17)/$FQ$4)*100</f>
        <v>0</v>
      </c>
      <c r="GD17" s="45">
        <f t="shared" si="173"/>
        <v>0</v>
      </c>
      <c r="GE17" s="13">
        <f>(GG17/($FQ$4*GH17))*100</f>
        <v>0</v>
      </c>
      <c r="GF17" s="36">
        <v>0</v>
      </c>
      <c r="GG17" s="36">
        <f>[2]DISP_ABR!$M$46</f>
        <v>0</v>
      </c>
      <c r="GH17" s="15">
        <v>410</v>
      </c>
      <c r="GJ17" s="43" t="s">
        <v>41</v>
      </c>
      <c r="GK17" s="44">
        <v>6</v>
      </c>
      <c r="GL17" s="13">
        <f>[2]DISP_MAY!$C$46</f>
        <v>443</v>
      </c>
      <c r="GM17" s="13">
        <f>[2]DISP_MAY!$D$46</f>
        <v>443</v>
      </c>
      <c r="GN17" s="13">
        <f>[2]DISP_MAY!$E$46</f>
        <v>0</v>
      </c>
      <c r="GO17" s="13">
        <f>[2]DISP_MAY!$F$46</f>
        <v>68</v>
      </c>
      <c r="GP17" s="246">
        <f t="shared" si="69"/>
        <v>9.1397849462365599</v>
      </c>
      <c r="GQ17" s="13">
        <f>[2]DISP_MAY!$G$46</f>
        <v>233</v>
      </c>
      <c r="GR17" s="246">
        <f t="shared" si="70"/>
        <v>31.317204301075268</v>
      </c>
      <c r="GS17" s="13">
        <f>[2]DISP_MAY!$H$46</f>
        <v>0</v>
      </c>
      <c r="GT17" s="244">
        <f t="shared" si="71"/>
        <v>0</v>
      </c>
      <c r="GU17" s="15">
        <v>125</v>
      </c>
      <c r="GV17" s="244">
        <f t="shared" si="72"/>
        <v>59.543010752688176</v>
      </c>
      <c r="GW17" s="244">
        <f t="shared" si="73"/>
        <v>42.741935483870968</v>
      </c>
      <c r="GX17" s="237">
        <f t="shared" si="74"/>
        <v>30.345911949685533</v>
      </c>
      <c r="GY17" s="238">
        <f t="shared" si="75"/>
        <v>28.671649619722007</v>
      </c>
      <c r="GZ17" s="36">
        <v>2</v>
      </c>
      <c r="HA17" s="95">
        <f>[2]DISP_MAY!$M$46</f>
        <v>87460</v>
      </c>
      <c r="HB17" s="15">
        <v>410</v>
      </c>
      <c r="HD17" s="43" t="s">
        <v>41</v>
      </c>
      <c r="HE17" s="44">
        <v>6</v>
      </c>
      <c r="HF17" s="13">
        <f>[2]DISP_JUN!$C$46</f>
        <v>705</v>
      </c>
      <c r="HG17" s="13">
        <f>[2]DISP_JUN!$D$46</f>
        <v>705</v>
      </c>
      <c r="HH17" s="13">
        <f>[2]DISP_JUN!$E$46</f>
        <v>0</v>
      </c>
      <c r="HI17" s="13">
        <f>[2]DISP_JUN!$F$46</f>
        <v>15</v>
      </c>
      <c r="HJ17" s="244">
        <f t="shared" si="76"/>
        <v>2.083333333333333</v>
      </c>
      <c r="HK17" s="13">
        <f>[2]DISP_JUN!$G$46</f>
        <v>0</v>
      </c>
      <c r="HL17" s="244">
        <f t="shared" si="77"/>
        <v>0</v>
      </c>
      <c r="HM17" s="13">
        <f>[2]DISP_JUN!$H$46</f>
        <v>0</v>
      </c>
      <c r="HN17" s="244">
        <f t="shared" si="78"/>
        <v>0</v>
      </c>
      <c r="HO17" s="15">
        <v>75</v>
      </c>
      <c r="HP17" s="244">
        <f t="shared" si="79"/>
        <v>97.916666666666657</v>
      </c>
      <c r="HQ17" s="244">
        <f t="shared" si="80"/>
        <v>87.5</v>
      </c>
      <c r="HR17" s="237">
        <v>12.5</v>
      </c>
      <c r="HS17" s="238">
        <f t="shared" si="82"/>
        <v>72.699864498644985</v>
      </c>
      <c r="HT17" s="36">
        <v>1</v>
      </c>
      <c r="HU17" s="95">
        <f>[2]DISP_JUN!$M$46</f>
        <v>214610</v>
      </c>
      <c r="HV17" s="15">
        <v>410</v>
      </c>
    </row>
    <row r="18" spans="1:231" ht="13.8" hidden="1" x14ac:dyDescent="0.3">
      <c r="A18" s="43"/>
      <c r="B18" s="81" t="s">
        <v>37</v>
      </c>
      <c r="C18" s="56">
        <f>SUM(C16:C17)</f>
        <v>716</v>
      </c>
      <c r="D18" s="56">
        <f t="shared" ref="D18" si="175">SUM(D16:D17)</f>
        <v>716</v>
      </c>
      <c r="E18" s="52">
        <f>SUM(E16:E17)</f>
        <v>0</v>
      </c>
      <c r="F18" s="56">
        <f t="shared" ref="F18" si="176">SUM(F16:F17)</f>
        <v>142</v>
      </c>
      <c r="G18" s="187">
        <f>(G16*R16+G17*R17)/R18</f>
        <v>9.5430107526881719E-2</v>
      </c>
      <c r="H18" s="56">
        <f t="shared" ref="H18:L18" si="177">SUM(H16:H17)</f>
        <v>576</v>
      </c>
      <c r="I18" s="187">
        <f>(I16*R16+I17*R17)/R18</f>
        <v>0.38709677419354843</v>
      </c>
      <c r="J18" s="53">
        <f>SUM(J16:J17)</f>
        <v>54</v>
      </c>
      <c r="K18" s="164">
        <f>(K16*R16+K17*R17)/R18</f>
        <v>3.6290322580645164E-2</v>
      </c>
      <c r="L18" s="56">
        <f t="shared" si="177"/>
        <v>295</v>
      </c>
      <c r="M18" s="164">
        <f>(M16*R16+M17*R17)/R18</f>
        <v>0.4811827956989248</v>
      </c>
      <c r="N18" s="186">
        <f>(N16*R16+N17*R17)/R18</f>
        <v>0.28293010752688169</v>
      </c>
      <c r="O18" s="186">
        <f>(O16*R16+O17*R17)/R18</f>
        <v>0.48281619841514872</v>
      </c>
      <c r="P18" s="186">
        <f>(P16*R16+P17*R17)/R18</f>
        <v>0.25429451875163916</v>
      </c>
      <c r="Q18" s="147">
        <f>SUM(Q16:Q17)</f>
        <v>155140</v>
      </c>
      <c r="R18" s="58">
        <f>SUM(R16:R17)</f>
        <v>820</v>
      </c>
      <c r="S18" s="36"/>
      <c r="T18" s="43"/>
      <c r="U18" s="81" t="s">
        <v>37</v>
      </c>
      <c r="V18" s="56">
        <f>SUM(V16:V17)</f>
        <v>744</v>
      </c>
      <c r="W18" s="56">
        <f t="shared" ref="W18" si="178">SUM(W16:W17)</f>
        <v>744</v>
      </c>
      <c r="X18" s="52">
        <f>SUM(X16:X17)</f>
        <v>0</v>
      </c>
      <c r="Y18" s="56">
        <f t="shared" ref="Y18" si="179">SUM(Y16:Y17)</f>
        <v>0</v>
      </c>
      <c r="Z18" s="53">
        <f>(Z16*AK16+Z17*AK17)/AK18</f>
        <v>0</v>
      </c>
      <c r="AA18" s="56">
        <f t="shared" ref="AA18:AE18" si="180">SUM(AA16:AA17)</f>
        <v>744</v>
      </c>
      <c r="AB18" s="53">
        <f>(AB16*AK16+AB17*AK17)/AK18</f>
        <v>50</v>
      </c>
      <c r="AC18" s="53">
        <f>SUM(AC16:AC17)</f>
        <v>0</v>
      </c>
      <c r="AD18" s="53">
        <f>(AD16*AK16+AD17*AK17)/AK18</f>
        <v>0</v>
      </c>
      <c r="AE18" s="56">
        <f t="shared" si="180"/>
        <v>0</v>
      </c>
      <c r="AF18" s="53">
        <f>(AF16*AK16+AF17*AK17)/AK18</f>
        <v>50</v>
      </c>
      <c r="AG18" s="13">
        <f t="shared" si="83"/>
        <v>100</v>
      </c>
      <c r="AH18" s="14">
        <f>(AH16*AK16+AH17*AK17)/AK18</f>
        <v>0</v>
      </c>
      <c r="AI18" s="14">
        <f>(AI16*AK16+AI17*AK17)/AK18</f>
        <v>38.408077629163387</v>
      </c>
      <c r="AJ18" s="147">
        <f>SUM(AJ16:AJ17)</f>
        <v>234320</v>
      </c>
      <c r="AK18" s="58">
        <f>SUM(AK16:AK17)</f>
        <v>820</v>
      </c>
      <c r="AL18" s="36"/>
      <c r="AM18" s="43"/>
      <c r="AN18" s="81" t="s">
        <v>37</v>
      </c>
      <c r="AO18" s="56">
        <f>SUM(AO16:AO17)</f>
        <v>628</v>
      </c>
      <c r="AP18" s="56">
        <f t="shared" ref="AP18" si="181">SUM(AP16:AP17)</f>
        <v>628</v>
      </c>
      <c r="AQ18" s="52">
        <f>SUM(AQ16:AQ17)</f>
        <v>0</v>
      </c>
      <c r="AR18" s="56">
        <f t="shared" ref="AR18" si="182">SUM(AR16:AR17)</f>
        <v>92</v>
      </c>
      <c r="AS18" s="53">
        <f>(AS16*BD16+AS17*BD17)/BD18</f>
        <v>6.3888888888888884</v>
      </c>
      <c r="AT18" s="56">
        <f t="shared" ref="AT18" si="183">SUM(AT16:AT17)</f>
        <v>720</v>
      </c>
      <c r="AU18" s="53">
        <f>(AU16*BD16+AU17*BD17)/BD18</f>
        <v>50</v>
      </c>
      <c r="AV18" s="53">
        <f>SUM(AV16:AV17)</f>
        <v>0</v>
      </c>
      <c r="AW18" s="53">
        <f>(AW16*BD16+AW17*BD17)/BD18</f>
        <v>0</v>
      </c>
      <c r="AX18" s="56">
        <f t="shared" ref="AX18" si="184">SUM(AX16:AX17)</f>
        <v>106</v>
      </c>
      <c r="AY18" s="53">
        <f>(AY16*BD16+AY17*BD17)/BD18</f>
        <v>43.611111111111121</v>
      </c>
      <c r="AZ18" s="15">
        <f t="shared" si="51"/>
        <v>72.5</v>
      </c>
      <c r="BA18" s="237">
        <f t="shared" si="52"/>
        <v>23.970944309927361</v>
      </c>
      <c r="BB18" s="238">
        <f t="shared" si="53"/>
        <v>33.550135501355015</v>
      </c>
      <c r="BC18" s="147">
        <f>SUM(BC16:BC17)</f>
        <v>198080</v>
      </c>
      <c r="BD18" s="58">
        <f>SUM(BD16:BD17)</f>
        <v>820</v>
      </c>
      <c r="BE18" s="36"/>
      <c r="BF18" s="43"/>
      <c r="BG18" s="81" t="s">
        <v>37</v>
      </c>
      <c r="BH18" s="56">
        <f>SUM(BH16:BH17)</f>
        <v>734</v>
      </c>
      <c r="BI18" s="56">
        <f t="shared" ref="BI18" si="185">SUM(BI16:BI17)</f>
        <v>734</v>
      </c>
      <c r="BJ18" s="52">
        <f>SUM(BJ16:BJ17)</f>
        <v>0</v>
      </c>
      <c r="BK18" s="56">
        <f t="shared" ref="BK18" si="186">SUM(BK16:BK17)</f>
        <v>0</v>
      </c>
      <c r="BL18" s="53">
        <f>(BL16*BW16+BL17*BW17)/BW18</f>
        <v>0</v>
      </c>
      <c r="BM18" s="56">
        <f t="shared" ref="BM18" si="187">SUM(BM16:BM17)</f>
        <v>744</v>
      </c>
      <c r="BN18" s="53">
        <f>(BN16*BW16+BN17*BW17)/BW18</f>
        <v>50</v>
      </c>
      <c r="BO18" s="53">
        <f>SUM(BO16:BO17)</f>
        <v>10</v>
      </c>
      <c r="BP18" s="53">
        <f>(BP16*BW16+BP17*BW17)/BW18</f>
        <v>0.67204301075268813</v>
      </c>
      <c r="BQ18" s="56">
        <f t="shared" ref="BQ18" si="188">SUM(BQ16:BQ17)</f>
        <v>126</v>
      </c>
      <c r="BR18" s="53">
        <f>(BR16*BW16+BR17*BW17)/BW18</f>
        <v>49.327956989247312</v>
      </c>
      <c r="BS18" s="14">
        <f>(BS16*BW16+BS17*BW17)/BW18</f>
        <v>40.86021505376344</v>
      </c>
      <c r="BT18" s="14">
        <f>(BT16*BW16+BT17*BW17)/BW18</f>
        <v>8.583106267029974</v>
      </c>
      <c r="BU18" s="14">
        <f>(BU16*BW16+BU17*BW17)/BW18</f>
        <v>37.395095725150803</v>
      </c>
      <c r="BV18" s="147">
        <f>SUM(BV16:BV17)</f>
        <v>228140</v>
      </c>
      <c r="BW18" s="58">
        <f>SUM(BW16:BW17)</f>
        <v>820</v>
      </c>
      <c r="BX18" s="36"/>
      <c r="BY18" s="43"/>
      <c r="BZ18" s="81" t="s">
        <v>37</v>
      </c>
      <c r="CA18" s="56">
        <f>SUM(CA16:CA17)</f>
        <v>720</v>
      </c>
      <c r="CB18" s="56">
        <f t="shared" ref="CB18" si="189">SUM(CB16:CB17)</f>
        <v>720</v>
      </c>
      <c r="CC18" s="52">
        <f>SUM(CC16:CC17)</f>
        <v>0</v>
      </c>
      <c r="CD18" s="56">
        <f t="shared" ref="CD18" si="190">SUM(CD16:CD17)</f>
        <v>0</v>
      </c>
      <c r="CE18" s="53">
        <f>(CE16*CP16+CE17*CP17)/CP18</f>
        <v>0</v>
      </c>
      <c r="CF18" s="56">
        <f t="shared" ref="CF18" si="191">SUM(CF16:CF17)</f>
        <v>720</v>
      </c>
      <c r="CG18" s="53">
        <f>(CG16*CP16+CG17*CP17)/CP18</f>
        <v>50</v>
      </c>
      <c r="CH18" s="53">
        <f>SUM(CH16:CH17)</f>
        <v>0</v>
      </c>
      <c r="CI18" s="53">
        <f>(CI16*CP16+CI17*CP17)/CP18</f>
        <v>0</v>
      </c>
      <c r="CJ18" s="56">
        <f t="shared" ref="CJ18" si="192">SUM(CJ16:CJ17)</f>
        <v>76</v>
      </c>
      <c r="CK18" s="53">
        <f>(CK16*CP16+CK17*CP17)/CP18</f>
        <v>50</v>
      </c>
      <c r="CL18" s="14">
        <f>(CL16*CP16+CL17*CP17)/CP18</f>
        <v>44.722222222222221</v>
      </c>
      <c r="CM18" s="14">
        <f>(CM16*CP16+CM17*CP17)/CP18</f>
        <v>5.2777777777777777</v>
      </c>
      <c r="CN18" s="14">
        <f>(CN16*CP16+CN17*CP17)/CP18</f>
        <v>36.058604336043359</v>
      </c>
      <c r="CO18" s="147">
        <f>SUM(CO16:CO17)</f>
        <v>212890</v>
      </c>
      <c r="CP18" s="58">
        <f>SUM(CP16:CP17)</f>
        <v>820</v>
      </c>
      <c r="CQ18" s="36"/>
      <c r="CR18" s="43"/>
      <c r="CS18" s="81" t="s">
        <v>37</v>
      </c>
      <c r="CT18" s="56">
        <f>SUM(CT16:CT17)</f>
        <v>744</v>
      </c>
      <c r="CU18" s="56">
        <f t="shared" ref="CU18" si="193">SUM(CU16:CU17)</f>
        <v>744</v>
      </c>
      <c r="CV18" s="52">
        <f>SUM(CV16:CV17)</f>
        <v>0</v>
      </c>
      <c r="CW18" s="56">
        <f t="shared" ref="CW18" si="194">SUM(CW16:CW17)</f>
        <v>0</v>
      </c>
      <c r="CX18" s="53">
        <f>(CX16*DI16+CX17*DI17)/DI18</f>
        <v>0</v>
      </c>
      <c r="CY18" s="56">
        <f t="shared" ref="CY18" si="195">SUM(CY16:CY17)</f>
        <v>744</v>
      </c>
      <c r="CZ18" s="53">
        <f>(CZ16*DI16+CZ17*DI17)/DI18</f>
        <v>50</v>
      </c>
      <c r="DA18" s="53">
        <f>SUM(DA16:DA17)</f>
        <v>0</v>
      </c>
      <c r="DB18" s="53">
        <f>(DB16*DI16+DB17*DI17)/DI18</f>
        <v>0</v>
      </c>
      <c r="DC18" s="56">
        <f t="shared" ref="DC18" si="196">SUM(DC16:DC17)</f>
        <v>75</v>
      </c>
      <c r="DD18" s="53">
        <f>(DD16*DI16+DD17*DI17)/DI18</f>
        <v>50</v>
      </c>
      <c r="DE18" s="15">
        <f t="shared" si="174"/>
        <v>89.91935483870968</v>
      </c>
      <c r="DF18" s="14">
        <f>(DF16*DI16+DF17*DI17)/DI18</f>
        <v>5.040322580645161</v>
      </c>
      <c r="DG18" s="14">
        <f>(DG16*DI16+DG17*DI17)/DI18</f>
        <v>34.293863099921325</v>
      </c>
      <c r="DH18" s="147">
        <f>SUM(DH16:DH17)</f>
        <v>209220</v>
      </c>
      <c r="DI18" s="58">
        <f>SUM(DI16:DI17)</f>
        <v>820</v>
      </c>
      <c r="DJ18" s="36"/>
      <c r="DK18" s="43"/>
      <c r="DL18" s="81" t="s">
        <v>37</v>
      </c>
      <c r="DM18" s="56">
        <f>SUM(DM16:DM17)</f>
        <v>96</v>
      </c>
      <c r="DN18" s="56">
        <f t="shared" ref="DN18" si="197">SUM(DN16:DN17)</f>
        <v>96</v>
      </c>
      <c r="DO18" s="52">
        <f>SUM(DO16:DO17)</f>
        <v>0</v>
      </c>
      <c r="DP18" s="56">
        <f t="shared" ref="DP18" si="198">SUM(DP16:DP17)</f>
        <v>0</v>
      </c>
      <c r="DQ18" s="53">
        <f>(DQ16*EB16+DQ17*EB17)/EB18</f>
        <v>0</v>
      </c>
      <c r="DR18" s="56">
        <f t="shared" ref="DR18" si="199">SUM(DR16:DR17)</f>
        <v>1392</v>
      </c>
      <c r="DS18" s="53">
        <f>(DS16*EB16+DS17*EB17)/EB18</f>
        <v>93.548387096774206</v>
      </c>
      <c r="DT18" s="53">
        <f>SUM(DT16:DT17)</f>
        <v>0</v>
      </c>
      <c r="DU18" s="53">
        <f>(DU16*EB16+DU17*EB17)/EB18</f>
        <v>0</v>
      </c>
      <c r="DV18" s="56">
        <f t="shared" ref="DV18" si="200">SUM(DV16:DV17)</f>
        <v>9</v>
      </c>
      <c r="DW18" s="53">
        <f>(DW16*EB16+DW17*EB17)/EB18</f>
        <v>6.4516129032258061</v>
      </c>
      <c r="DX18" s="14">
        <f>(DX16*EB16+DX17*EB17)/EB18</f>
        <v>5.846774193548387</v>
      </c>
      <c r="DY18" s="14">
        <f>(DY16*EB16+DY17*EB17)/EB18</f>
        <v>4.6875</v>
      </c>
      <c r="DZ18" s="14">
        <f>(DZ16*EB16+DZ17*EB17)/EB18</f>
        <v>4.235510097036455</v>
      </c>
      <c r="EA18" s="147">
        <f>SUM(EA16:EA17)</f>
        <v>25840</v>
      </c>
      <c r="EB18" s="58">
        <f>SUM(EB16:EB17)</f>
        <v>820</v>
      </c>
      <c r="EC18" s="36"/>
      <c r="ED18" s="43"/>
      <c r="EE18" s="148" t="s">
        <v>37</v>
      </c>
      <c r="EF18" s="56">
        <f>SUM(EF16:EF17)</f>
        <v>35</v>
      </c>
      <c r="EG18" s="56">
        <f t="shared" ref="EG18" si="201">SUM(EG16:EG17)</f>
        <v>35</v>
      </c>
      <c r="EH18" s="52">
        <f>SUM(EH16:EH17)</f>
        <v>0</v>
      </c>
      <c r="EI18" s="56">
        <f t="shared" ref="EI18" si="202">SUM(EI16:EI17)</f>
        <v>0</v>
      </c>
      <c r="EJ18" s="53">
        <f>(EJ16*EU16+EJ17*EU17)/EU18</f>
        <v>0</v>
      </c>
      <c r="EK18" s="56">
        <f t="shared" ref="EK18" si="203">SUM(EK16:EK17)</f>
        <v>1357</v>
      </c>
      <c r="EL18" s="53">
        <f>(EL16*EU16+EL17*EU17)/EU18</f>
        <v>97.485632183908052</v>
      </c>
      <c r="EM18" s="53">
        <f>SUM(EM16:EM17)</f>
        <v>0</v>
      </c>
      <c r="EN18" s="53">
        <f>(EN16*EU16+EN17*EU17)/EU18</f>
        <v>0</v>
      </c>
      <c r="EO18" s="56">
        <f t="shared" ref="EO18" si="204">SUM(EO16:EO17)</f>
        <v>0</v>
      </c>
      <c r="EP18" s="53">
        <f>(EP16*EU16+EP17*EU17)/EU18</f>
        <v>2.514367816091954</v>
      </c>
      <c r="EQ18" s="14">
        <f>(EQ16*EU16+EQ17*EU17)/EU18</f>
        <v>2.514367816091954</v>
      </c>
      <c r="ER18" s="14">
        <f>(ER16*EU16+ER17*EU17)/EU18</f>
        <v>0</v>
      </c>
      <c r="ES18" s="14">
        <f>(ES16*EU16+ES17*EU17)/EU18</f>
        <v>0.40650406504065045</v>
      </c>
      <c r="ET18" s="147">
        <f>SUM(ET16:ET17)</f>
        <v>2320</v>
      </c>
      <c r="EU18" s="58">
        <f>SUM(EU16:EU17)</f>
        <v>820</v>
      </c>
      <c r="EV18" s="36"/>
      <c r="EW18" s="43"/>
      <c r="EX18" s="81" t="s">
        <v>37</v>
      </c>
      <c r="EY18" s="56">
        <f>SUM(EY16:EY17)</f>
        <v>425</v>
      </c>
      <c r="EZ18" s="56">
        <f t="shared" ref="EZ18" si="205">SUM(EZ16:EZ17)</f>
        <v>425</v>
      </c>
      <c r="FA18" s="52">
        <f>SUM(FA16:FA17)</f>
        <v>0</v>
      </c>
      <c r="FB18" s="56">
        <f t="shared" ref="FB18" si="206">SUM(FB16:FB17)</f>
        <v>319</v>
      </c>
      <c r="FC18" s="53">
        <f>(FC16*FN16+FC17*FN17)/FN18</f>
        <v>21.438172043010752</v>
      </c>
      <c r="FD18" s="56">
        <f t="shared" ref="FD18" si="207">SUM(FD16:FD17)</f>
        <v>744</v>
      </c>
      <c r="FE18" s="53">
        <f>(FE16*FN16+FE17*FN17)/FN18</f>
        <v>50</v>
      </c>
      <c r="FF18" s="53">
        <f>SUM(FF16:FF17)</f>
        <v>0</v>
      </c>
      <c r="FG18" s="53">
        <f>(FG16*FN16+FG17*FN17)/FN18</f>
        <v>0</v>
      </c>
      <c r="FH18" s="56">
        <f t="shared" ref="FH18" si="208">SUM(FH16:FH17)</f>
        <v>168</v>
      </c>
      <c r="FI18" s="53">
        <f>(FI16*FN16+FI17*FN17)/FN18</f>
        <v>28.561827956989248</v>
      </c>
      <c r="FJ18" s="14">
        <f>(FJ16*FN16+FJ17*FN17)/FN18</f>
        <v>17.271505376344088</v>
      </c>
      <c r="FK18" s="14">
        <f>(FK16*FN16+FK17*FN17)/FN18</f>
        <v>32.728494623655912</v>
      </c>
      <c r="FL18" s="14">
        <f>(FL16*FN16+FL17*FN17)/FN18</f>
        <v>11.867296092315764</v>
      </c>
      <c r="FM18" s="147">
        <f>SUM(FM16:FM17)</f>
        <v>72400</v>
      </c>
      <c r="FN18" s="58">
        <f>SUM(FN16:FN17)</f>
        <v>820</v>
      </c>
      <c r="FO18" s="36"/>
      <c r="FP18" s="43"/>
      <c r="FQ18" s="81" t="s">
        <v>37</v>
      </c>
      <c r="FR18" s="56">
        <f>SUM(FR16:FR17)</f>
        <v>664</v>
      </c>
      <c r="FS18" s="56">
        <f t="shared" ref="FS18" si="209">SUM(FS16:FS17)</f>
        <v>664</v>
      </c>
      <c r="FT18" s="52">
        <f>SUM(FT16:FT17)</f>
        <v>0</v>
      </c>
      <c r="FU18" s="56">
        <f t="shared" ref="FU18" si="210">SUM(FU16:FU17)</f>
        <v>0</v>
      </c>
      <c r="FV18" s="53">
        <f>(FV16*GH16+FV17*GH17)/GH18</f>
        <v>0</v>
      </c>
      <c r="FW18" s="56">
        <f t="shared" ref="FW18" si="211">SUM(FW16:FW17)</f>
        <v>720</v>
      </c>
      <c r="FX18" s="53">
        <f>(FX16*GH16+FX17*GH17)/GH18</f>
        <v>50</v>
      </c>
      <c r="FY18" s="53">
        <f>SUM(FY16:FY17)</f>
        <v>56</v>
      </c>
      <c r="FZ18" s="53">
        <f>(FZ16*GH16+FZ17*GH17)/GH18</f>
        <v>3.8888888888888888</v>
      </c>
      <c r="GA18" s="56">
        <f t="shared" ref="GA18" si="212">SUM(GA16:GA17)</f>
        <v>108</v>
      </c>
      <c r="GB18" s="53">
        <f>(GB16*GH16+GB17*GH17)/GH18</f>
        <v>46.111111111111121</v>
      </c>
      <c r="GC18" s="14">
        <f>(GC16*GH16+GC17*GH17)/GH18</f>
        <v>38.611111111111114</v>
      </c>
      <c r="GD18" s="14">
        <f>(GD16*GH16+GD17*GH17)/GH18</f>
        <v>8.1325301204819276</v>
      </c>
      <c r="GE18" s="14">
        <f>(GE16*GH16+GE17*GH17)/GH18</f>
        <v>32.335704607046075</v>
      </c>
      <c r="GF18" s="55">
        <f>SUM(GF16:GF17)</f>
        <v>0</v>
      </c>
      <c r="GG18" s="147">
        <f>SUM(GG16:GG17)</f>
        <v>190910</v>
      </c>
      <c r="GH18" s="58">
        <f>SUM(GH16:GH17)</f>
        <v>820</v>
      </c>
      <c r="GI18" s="36"/>
      <c r="GJ18" s="43"/>
      <c r="GK18" s="81" t="s">
        <v>37</v>
      </c>
      <c r="GL18" s="56">
        <f>SUM(GL16:GL17)</f>
        <v>1187</v>
      </c>
      <c r="GM18" s="56">
        <f t="shared" ref="GM18" si="213">SUM(GM16:GM17)</f>
        <v>1187</v>
      </c>
      <c r="GN18" s="52">
        <f>SUM(GN16:GN17)</f>
        <v>0</v>
      </c>
      <c r="GO18" s="56">
        <f t="shared" ref="GO18" si="214">SUM(GO16:GO17)</f>
        <v>68</v>
      </c>
      <c r="GP18" s="244">
        <f t="shared" si="69"/>
        <v>9.1397849462365599</v>
      </c>
      <c r="GQ18" s="56">
        <f t="shared" ref="GQ18" si="215">SUM(GQ16:GQ17)</f>
        <v>233</v>
      </c>
      <c r="GR18" s="244">
        <f t="shared" si="70"/>
        <v>31.317204301075268</v>
      </c>
      <c r="GS18" s="53">
        <f>SUM(GS16:GS17)</f>
        <v>0</v>
      </c>
      <c r="GT18" s="244">
        <f t="shared" si="71"/>
        <v>0</v>
      </c>
      <c r="GU18" s="56">
        <f t="shared" ref="GU18" si="216">SUM(GU16:GU17)</f>
        <v>371</v>
      </c>
      <c r="GV18" s="244">
        <f t="shared" si="72"/>
        <v>159.54301075268816</v>
      </c>
      <c r="GW18" s="244">
        <f t="shared" si="73"/>
        <v>109.6774193548387</v>
      </c>
      <c r="GX18" s="237">
        <f t="shared" si="74"/>
        <v>26.998769987699877</v>
      </c>
      <c r="GY18" s="238">
        <f t="shared" si="75"/>
        <v>43.009113558877523</v>
      </c>
      <c r="GZ18" s="55">
        <f>SUM(GZ16:GZ17)</f>
        <v>2</v>
      </c>
      <c r="HA18" s="147">
        <f>SUM(HA16:HA17)</f>
        <v>262390</v>
      </c>
      <c r="HB18" s="58">
        <f>SUM(HB16:HB17)</f>
        <v>820</v>
      </c>
      <c r="HC18" s="36"/>
      <c r="HD18" s="43"/>
      <c r="HE18" s="59" t="s">
        <v>37</v>
      </c>
      <c r="HF18" s="56">
        <f>SUM(HF16:HF17)</f>
        <v>1305</v>
      </c>
      <c r="HG18" s="56">
        <f t="shared" ref="HG18" si="217">SUM(HG16:HG17)</f>
        <v>1305</v>
      </c>
      <c r="HH18" s="52">
        <f>SUM(HH16:HH17)</f>
        <v>0</v>
      </c>
      <c r="HI18" s="56">
        <f t="shared" ref="HI18" si="218">SUM(HI16:HI17)</f>
        <v>135</v>
      </c>
      <c r="HJ18" s="244">
        <f t="shared" si="76"/>
        <v>18.75</v>
      </c>
      <c r="HK18" s="56">
        <f t="shared" ref="HK18" si="219">SUM(HK16:HK17)</f>
        <v>0</v>
      </c>
      <c r="HL18" s="244">
        <f t="shared" si="77"/>
        <v>0</v>
      </c>
      <c r="HM18" s="53">
        <f>SUM(HM16:HM17)</f>
        <v>0</v>
      </c>
      <c r="HN18" s="244">
        <f t="shared" si="78"/>
        <v>0</v>
      </c>
      <c r="HO18" s="56">
        <f t="shared" ref="HO18" si="220">SUM(HO16:HO17)</f>
        <v>252</v>
      </c>
      <c r="HP18" s="244">
        <f t="shared" si="79"/>
        <v>181.25</v>
      </c>
      <c r="HQ18" s="244">
        <f t="shared" si="80"/>
        <v>146.25</v>
      </c>
      <c r="HR18" s="245">
        <v>17.708333333333332</v>
      </c>
      <c r="HS18" s="238">
        <f t="shared" si="82"/>
        <v>57.813346883468832</v>
      </c>
      <c r="HT18" s="55">
        <f>SUM(HT16:HT17)</f>
        <v>3</v>
      </c>
      <c r="HU18" s="147">
        <f>SUM(HU16:HU17)</f>
        <v>341330</v>
      </c>
      <c r="HV18" s="58">
        <f>SUM(HV16:HV17)</f>
        <v>820</v>
      </c>
      <c r="HW18" s="36"/>
    </row>
    <row r="19" spans="1:231" ht="13.8" x14ac:dyDescent="0.3">
      <c r="A19" s="43" t="s">
        <v>42</v>
      </c>
      <c r="B19" s="44">
        <v>1</v>
      </c>
      <c r="C19" s="13">
        <f>[1]DISP_JUL!$C$50</f>
        <v>0</v>
      </c>
      <c r="D19" s="13">
        <f>[1]DISP_JUL!$D$50</f>
        <v>0</v>
      </c>
      <c r="E19" s="13">
        <f>[1]DISP_JUL!$E$50</f>
        <v>0</v>
      </c>
      <c r="F19" s="13">
        <f>[1]DISP_JUL!$F$50</f>
        <v>744</v>
      </c>
      <c r="G19" s="188">
        <f>(F19/$B$4)</f>
        <v>1</v>
      </c>
      <c r="H19" s="13">
        <f>[1]DISP_JUL!$G$50</f>
        <v>0</v>
      </c>
      <c r="I19" s="162">
        <f>(H19/$B$4)</f>
        <v>0</v>
      </c>
      <c r="J19" s="13">
        <f>[1]DISP_JUL!$H$50</f>
        <v>0</v>
      </c>
      <c r="K19" s="162">
        <f>(J19/$B$4)</f>
        <v>0</v>
      </c>
      <c r="L19" s="36">
        <v>0</v>
      </c>
      <c r="M19" s="162">
        <f>(C19/$B$4)</f>
        <v>0</v>
      </c>
      <c r="N19" s="162">
        <f>((C19-L19)/$B$4)</f>
        <v>0</v>
      </c>
      <c r="O19" s="168">
        <f>IF((AND(D19=0,F19=0)),0,(F19+L19)/(D19+F19+L19))</f>
        <v>1</v>
      </c>
      <c r="P19" s="162">
        <f>(Q19/($B$4*R19))</f>
        <v>0</v>
      </c>
      <c r="Q19" s="95">
        <f>[1]DISP_JUL!$M$50</f>
        <v>0</v>
      </c>
      <c r="R19" s="15">
        <v>450</v>
      </c>
      <c r="T19" s="43" t="s">
        <v>42</v>
      </c>
      <c r="U19" s="44">
        <v>1</v>
      </c>
      <c r="V19" s="13">
        <f>[1]DISP_AGO!$C$50</f>
        <v>0</v>
      </c>
      <c r="W19" s="13">
        <f>[1]DISP_AGO!$D$50</f>
        <v>0</v>
      </c>
      <c r="X19" s="13">
        <f>[1]DISP_AGO!$E$50</f>
        <v>0</v>
      </c>
      <c r="Y19" s="13">
        <f>[1]DISP_AGO!$F$50</f>
        <v>744</v>
      </c>
      <c r="Z19" s="13">
        <f>(Y19/$U$4)*100</f>
        <v>100</v>
      </c>
      <c r="AA19" s="13">
        <f>[1]DISP_AGO!$G$50</f>
        <v>0</v>
      </c>
      <c r="AB19" s="13">
        <f>(AA19/$U$4)*100</f>
        <v>0</v>
      </c>
      <c r="AC19" s="13">
        <f>[1]DISP_AGO!$H$50</f>
        <v>0</v>
      </c>
      <c r="AD19" s="13">
        <f>(AC19/$U$4)*100</f>
        <v>0</v>
      </c>
      <c r="AE19" s="15">
        <v>0</v>
      </c>
      <c r="AF19" s="13">
        <f>(V19/$U$4)*100</f>
        <v>0</v>
      </c>
      <c r="AG19" s="13">
        <f t="shared" si="83"/>
        <v>0</v>
      </c>
      <c r="AH19" s="45">
        <f t="shared" si="116"/>
        <v>100</v>
      </c>
      <c r="AI19" s="13">
        <f>IFERROR((AJ19/($U$4*AK19))*100,0)</f>
        <v>0</v>
      </c>
      <c r="AJ19" s="95">
        <f>[1]DISP_AGO!$M$50</f>
        <v>0</v>
      </c>
      <c r="AK19" s="15">
        <v>450</v>
      </c>
      <c r="AM19" s="43" t="s">
        <v>42</v>
      </c>
      <c r="AN19" s="44">
        <v>1</v>
      </c>
      <c r="AO19" s="13">
        <f>[1]DISP_SEP!$C$50</f>
        <v>0</v>
      </c>
      <c r="AP19" s="13">
        <f>[1]DISP_SEP!$D$50</f>
        <v>0</v>
      </c>
      <c r="AQ19" s="13">
        <f>[1]DISP_SEP!$E$50</f>
        <v>0</v>
      </c>
      <c r="AR19" s="13">
        <f>[1]DISP_SEP!$F$50</f>
        <v>720</v>
      </c>
      <c r="AS19" s="13">
        <f>(AR19/$AN$4)*100</f>
        <v>100</v>
      </c>
      <c r="AT19" s="13">
        <f>[1]DISP_SEP!$G$50</f>
        <v>0</v>
      </c>
      <c r="AU19" s="13">
        <f>(AT19/$AN$4)*100</f>
        <v>0</v>
      </c>
      <c r="AV19" s="13">
        <f>[1]DISP_SEP!$H$50</f>
        <v>0</v>
      </c>
      <c r="AW19" s="13">
        <f>(AV19/$AN$4)*100</f>
        <v>0</v>
      </c>
      <c r="AX19" s="15">
        <v>0</v>
      </c>
      <c r="AY19" s="13">
        <f>(AO19/$AN$4)*100</f>
        <v>0</v>
      </c>
      <c r="AZ19" s="15">
        <f t="shared" si="51"/>
        <v>0</v>
      </c>
      <c r="BA19" s="237">
        <f t="shared" si="52"/>
        <v>100</v>
      </c>
      <c r="BB19" s="238">
        <f t="shared" si="53"/>
        <v>0</v>
      </c>
      <c r="BC19" s="95">
        <f>[1]DISP_SEP!$M$50</f>
        <v>0</v>
      </c>
      <c r="BD19" s="15">
        <v>450</v>
      </c>
      <c r="BF19" s="43" t="s">
        <v>42</v>
      </c>
      <c r="BG19" s="44">
        <v>1</v>
      </c>
      <c r="BH19" s="13">
        <f>[1]DISP_OCT!$C$50</f>
        <v>0</v>
      </c>
      <c r="BI19" s="13">
        <f>[1]DISP_OCT!$D$50</f>
        <v>0</v>
      </c>
      <c r="BJ19" s="13">
        <f>[1]DISP_OCT!$E$50</f>
        <v>0</v>
      </c>
      <c r="BK19" s="13">
        <f>[1]DISP_OCT!$F$50</f>
        <v>744</v>
      </c>
      <c r="BL19" s="13">
        <f>(BK19/$BG$4)*100</f>
        <v>100</v>
      </c>
      <c r="BM19" s="13">
        <f>[1]DISP_OCT!$G$50</f>
        <v>0</v>
      </c>
      <c r="BN19" s="13">
        <f>(BM19/$BG$4)*100</f>
        <v>0</v>
      </c>
      <c r="BO19" s="13">
        <f>[1]DISP_OCT!$H$50</f>
        <v>0</v>
      </c>
      <c r="BP19" s="13">
        <f>(BO19/$BG$4)*100</f>
        <v>0</v>
      </c>
      <c r="BQ19" s="15">
        <v>0</v>
      </c>
      <c r="BR19" s="13">
        <f>(BH19/$BG$4)*100</f>
        <v>0</v>
      </c>
      <c r="BS19" s="13">
        <f>((BH19-BQ19)/$BG$4)*100</f>
        <v>0</v>
      </c>
      <c r="BT19" s="45">
        <f t="shared" ref="BT19:BT20" si="221">IF((AND(BI19=0,BK19=0)),0,(BK19+BQ19)/(BI19+BK19)*100)</f>
        <v>100</v>
      </c>
      <c r="BU19" s="13">
        <f>IFERROR((BV19/($BG$4*BW19))*100,0)</f>
        <v>0</v>
      </c>
      <c r="BV19" s="95">
        <f>[1]DISP_OCT!$M$50</f>
        <v>0</v>
      </c>
      <c r="BW19" s="15">
        <v>450</v>
      </c>
      <c r="BY19" s="43" t="s">
        <v>42</v>
      </c>
      <c r="BZ19" s="44">
        <v>1</v>
      </c>
      <c r="CA19" s="13">
        <f>[1]DISP_NOV!$C$50</f>
        <v>0</v>
      </c>
      <c r="CB19" s="13">
        <f>[1]DISP_NOV!$D$50</f>
        <v>0</v>
      </c>
      <c r="CC19" s="13">
        <f>[1]DISP_NOV!$E$50</f>
        <v>0</v>
      </c>
      <c r="CD19" s="13">
        <f>[1]DISP_NOV!$F$50</f>
        <v>720</v>
      </c>
      <c r="CE19" s="13">
        <f>(CD19/$BZ$4)*100</f>
        <v>100</v>
      </c>
      <c r="CF19" s="13">
        <f>[1]DISP_NOV!$G$50</f>
        <v>0</v>
      </c>
      <c r="CG19" s="13">
        <f>(CF19/$BZ$4)*100</f>
        <v>0</v>
      </c>
      <c r="CH19" s="13">
        <f>[1]DISP_NOV!$H$50</f>
        <v>0</v>
      </c>
      <c r="CI19" s="13">
        <f>(CH19/$BZ$4)*100</f>
        <v>0</v>
      </c>
      <c r="CK19" s="13">
        <f>(CA19/$BZ$4)*100</f>
        <v>0</v>
      </c>
      <c r="CL19" s="13">
        <f>((CA19-CJ19)/$BZ$4)*100</f>
        <v>0</v>
      </c>
      <c r="CM19" s="45">
        <f t="shared" ref="CM19:CM20" si="222">IF((AND(CB19=0,CD19=0)),0,(CD19+CJ19)/(CB19+CD19)*100)</f>
        <v>100</v>
      </c>
      <c r="CN19" s="13">
        <f>IFERROR((CO19/($BZ$4*CP19))*100,0)</f>
        <v>0</v>
      </c>
      <c r="CO19" s="95">
        <f>[1]DISP_NOV!$M$50</f>
        <v>0</v>
      </c>
      <c r="CP19" s="15">
        <v>450</v>
      </c>
      <c r="CR19" s="43" t="s">
        <v>42</v>
      </c>
      <c r="CS19" s="44">
        <v>1</v>
      </c>
      <c r="CT19" s="13">
        <f>[1]DISP_DIC!$C$50</f>
        <v>0</v>
      </c>
      <c r="CU19" s="13">
        <f>[1]DISP_DIC!$D$50</f>
        <v>0</v>
      </c>
      <c r="CV19" s="13">
        <f>[1]DISP_DIC!$E$50</f>
        <v>0</v>
      </c>
      <c r="CW19" s="13">
        <f>[1]DISP_DIC!$F$50</f>
        <v>744</v>
      </c>
      <c r="CX19" s="13">
        <f>(CW19/$CS$4)*100</f>
        <v>100</v>
      </c>
      <c r="CY19" s="13">
        <f>[1]DISP_DIC!$G$50</f>
        <v>0</v>
      </c>
      <c r="CZ19" s="13">
        <f>(CY19/$CS$4)*100</f>
        <v>0</v>
      </c>
      <c r="DA19" s="13">
        <f>[1]DISP_DIC!$H$50</f>
        <v>0</v>
      </c>
      <c r="DB19" s="13">
        <f>(DA19/$CS$4)*100</f>
        <v>0</v>
      </c>
      <c r="DC19" s="15">
        <v>0</v>
      </c>
      <c r="DD19" s="13">
        <f>(CT19/$CS$4)*100</f>
        <v>0</v>
      </c>
      <c r="DE19" s="15">
        <f t="shared" si="174"/>
        <v>0</v>
      </c>
      <c r="DF19" s="45">
        <f t="shared" ref="DF19:DF20" si="223">IF((AND(CU19=0,CW19=0)),0,(CW19+DC19)/(CU19+CW19)*100)</f>
        <v>100</v>
      </c>
      <c r="DG19" s="13">
        <f>IFERROR((DH19/($CS$4*DI19))*100,0)</f>
        <v>0</v>
      </c>
      <c r="DH19" s="95">
        <f>[1]DISP_DIC!$M$50</f>
        <v>0</v>
      </c>
      <c r="DI19" s="15">
        <v>450</v>
      </c>
      <c r="DK19" s="43" t="s">
        <v>42</v>
      </c>
      <c r="DL19" s="44">
        <v>1</v>
      </c>
      <c r="DM19" s="13">
        <f>[2]DISP_ENE!$C$50</f>
        <v>0</v>
      </c>
      <c r="DN19" s="13">
        <f>[2]DISP_ENE!$D$50</f>
        <v>0</v>
      </c>
      <c r="DO19" s="13">
        <f>[2]DISP_ENE!$E$50</f>
        <v>0</v>
      </c>
      <c r="DP19" s="13">
        <f>[2]DISP_ENE!$F$50</f>
        <v>744</v>
      </c>
      <c r="DQ19" s="13">
        <f>(DP19/$DL$4)*100</f>
        <v>100</v>
      </c>
      <c r="DR19" s="13">
        <f>[2]DISP_ENE!$G$50</f>
        <v>0</v>
      </c>
      <c r="DS19" s="13">
        <f>(DR19/$DL$4)*100</f>
        <v>0</v>
      </c>
      <c r="DT19" s="13">
        <f>[2]DISP_ENE!$H$50</f>
        <v>0</v>
      </c>
      <c r="DU19" s="13">
        <f>(DT19/$DL$4)*100</f>
        <v>0</v>
      </c>
      <c r="DV19" s="15">
        <v>0</v>
      </c>
      <c r="DW19" s="13">
        <f>(DM19/$DL$4)*100</f>
        <v>0</v>
      </c>
      <c r="DX19" s="13">
        <f>((DM19-DV19)/$DL$4)*100</f>
        <v>0</v>
      </c>
      <c r="DY19" s="45">
        <f t="shared" ref="DY19:DY20" si="224">IF((AND(DN19=0,DP19=0)),0,(DP19+DV19)/(DN19+DP19)*100)</f>
        <v>100</v>
      </c>
      <c r="DZ19" s="13">
        <f>IFERROR((EA19/($DL$4*EB19))*100,0)</f>
        <v>0</v>
      </c>
      <c r="EA19" s="95">
        <f>[2]DISP_ENE!$M$50</f>
        <v>0</v>
      </c>
      <c r="EB19" s="15">
        <v>450</v>
      </c>
      <c r="ED19" s="43" t="s">
        <v>42</v>
      </c>
      <c r="EE19" s="44">
        <v>1</v>
      </c>
      <c r="EF19" s="13">
        <f>[2]DISP_FEB!$C$50</f>
        <v>481</v>
      </c>
      <c r="EG19" s="13">
        <f>[2]DISP_FEB!$D$50</f>
        <v>481</v>
      </c>
      <c r="EH19" s="13">
        <f>[2]DISP_FEB!$E$50</f>
        <v>0</v>
      </c>
      <c r="EI19" s="13">
        <f>[2]DISP_FEB!$F$50</f>
        <v>215</v>
      </c>
      <c r="EJ19" s="13">
        <f>(EI19/$EE$4)*100</f>
        <v>30.890804597701148</v>
      </c>
      <c r="EK19" s="13">
        <f>[2]DISP_FEB!$G$50</f>
        <v>0</v>
      </c>
      <c r="EL19" s="13">
        <f>(EK19/$EE$4)*100</f>
        <v>0</v>
      </c>
      <c r="EM19" s="13">
        <f>[2]DISP_FEB!$H$50</f>
        <v>0</v>
      </c>
      <c r="EN19" s="13">
        <f>(EM19/$EE$4)*100</f>
        <v>0</v>
      </c>
      <c r="EO19" s="15">
        <v>0</v>
      </c>
      <c r="EP19" s="13">
        <f>(EF19/$EE$4)*100</f>
        <v>69.109195402298852</v>
      </c>
      <c r="EQ19" s="13">
        <f>((EF19-EO19)/$EE$4)*100</f>
        <v>69.109195402298852</v>
      </c>
      <c r="ER19" s="45">
        <f t="shared" ref="ER19:ER20" si="225">IF((AND(EG19=0,EI19=0)),0,(EI19+EO19)/(EG19+EI19)*100)</f>
        <v>30.890804597701148</v>
      </c>
      <c r="ES19" s="13">
        <f>IFERROR((ET19/($EE$4*EU19))*100,0)</f>
        <v>19.608876117496806</v>
      </c>
      <c r="ET19" s="95">
        <f>[2]DISP_FEB!$M$50</f>
        <v>61415</v>
      </c>
      <c r="EU19" s="15">
        <v>450</v>
      </c>
      <c r="EW19" s="43" t="s">
        <v>42</v>
      </c>
      <c r="EX19" s="44">
        <v>1</v>
      </c>
      <c r="EY19" s="13">
        <f>[2]DISP_MAR!$C$50</f>
        <v>146</v>
      </c>
      <c r="EZ19" s="13">
        <f>[2]DISP_MAR!$D$50</f>
        <v>146</v>
      </c>
      <c r="FA19" s="13">
        <f>[2]DISP_MAR!$E$50</f>
        <v>0</v>
      </c>
      <c r="FB19" s="13">
        <f>[2]DISP_MAR!$F$50</f>
        <v>598</v>
      </c>
      <c r="FC19" s="13">
        <f>(FB19/$EX$4)*100</f>
        <v>80.376344086021504</v>
      </c>
      <c r="FD19" s="13">
        <f>[2]DISP_MAR!$G$50</f>
        <v>0</v>
      </c>
      <c r="FE19" s="13">
        <f>(FD19/$EX$4)*100</f>
        <v>0</v>
      </c>
      <c r="FF19" s="13">
        <f>[2]DISP_MAR!$H$50</f>
        <v>0</v>
      </c>
      <c r="FG19" s="13">
        <f>(FF19/$EX$4)*100</f>
        <v>0</v>
      </c>
      <c r="FH19" s="15">
        <v>0</v>
      </c>
      <c r="FI19" s="13">
        <f>(EY19/$EX$4)*100</f>
        <v>19.623655913978492</v>
      </c>
      <c r="FJ19" s="13">
        <f>((EY19-FH19)/$EX$4)*100</f>
        <v>19.623655913978492</v>
      </c>
      <c r="FK19" s="45">
        <f t="shared" ref="FK19:FK20" si="226">IF((AND(EZ19=0,FB19=0)),0,(FB19+FH19)/(EZ19+FB19)*100)</f>
        <v>80.376344086021504</v>
      </c>
      <c r="FL19" s="13">
        <f>IFERROR((FM19/($EX$4*FN19))*100,0)</f>
        <v>7.4402628434886502</v>
      </c>
      <c r="FM19" s="95">
        <f>[2]DISP_MAR!$M$50</f>
        <v>24910</v>
      </c>
      <c r="FN19" s="15">
        <v>450</v>
      </c>
      <c r="FP19" s="43" t="s">
        <v>42</v>
      </c>
      <c r="FQ19" s="44">
        <v>1</v>
      </c>
      <c r="FR19" s="13">
        <f>[2]DISP_ABR!$C$50</f>
        <v>18</v>
      </c>
      <c r="FS19" s="13">
        <f>[2]DISP_ABR!$D$50</f>
        <v>18</v>
      </c>
      <c r="FT19" s="13">
        <f>[2]DISP_ABR!$E$50</f>
        <v>0</v>
      </c>
      <c r="FU19" s="13">
        <f>[2]DISP_ABR!$F$50</f>
        <v>702</v>
      </c>
      <c r="FV19" s="13">
        <f>(FU19/$FQ$4)*100</f>
        <v>97.5</v>
      </c>
      <c r="FW19" s="13">
        <f>[2]DISP_ABR!$G$50</f>
        <v>0</v>
      </c>
      <c r="FX19" s="13">
        <f>(FW19/$FQ$4)*100</f>
        <v>0</v>
      </c>
      <c r="FY19" s="13">
        <f>[2]DISP_ABR!$H$50</f>
        <v>0</v>
      </c>
      <c r="FZ19" s="13">
        <f>(FY19/$FQ$4)*100</f>
        <v>0</v>
      </c>
      <c r="GB19" s="13">
        <f>(FR19/$FQ$4)*100</f>
        <v>2.5</v>
      </c>
      <c r="GC19" s="13">
        <f>((FR19-GA19)/$FQ$4)*100</f>
        <v>2.5</v>
      </c>
      <c r="GD19" s="45">
        <f t="shared" ref="GD19:GD20" si="227">IF((AND(FS19=0,FU19=0)),0,(FU19+GA19)/(FS19+FU19)*100)</f>
        <v>97.5</v>
      </c>
      <c r="GE19" s="13">
        <f>IFERROR((GG19/($FQ$4*GH19))*100,0)</f>
        <v>0.75308641975308643</v>
      </c>
      <c r="GF19" s="36">
        <v>2</v>
      </c>
      <c r="GG19" s="88">
        <f>[2]DISP_ABR!$M$50</f>
        <v>2440</v>
      </c>
      <c r="GH19" s="15">
        <v>450</v>
      </c>
      <c r="GJ19" s="43" t="s">
        <v>42</v>
      </c>
      <c r="GK19" s="44">
        <v>1</v>
      </c>
      <c r="GL19" s="13">
        <f>[2]DISP_MAY!$C$50</f>
        <v>643</v>
      </c>
      <c r="GM19" s="13">
        <f>[2]DISP_MAY!$D$50</f>
        <v>643</v>
      </c>
      <c r="GN19" s="13">
        <f>[2]DISP_MAY!$E$50</f>
        <v>0</v>
      </c>
      <c r="GO19" s="13">
        <f>[2]DISP_MAY!$F$50</f>
        <v>101</v>
      </c>
      <c r="GP19" s="246">
        <f t="shared" si="69"/>
        <v>13.5752688172043</v>
      </c>
      <c r="GQ19" s="13">
        <f>[2]DISP_MAY!$G$50</f>
        <v>0</v>
      </c>
      <c r="GR19" s="244">
        <f t="shared" si="70"/>
        <v>0</v>
      </c>
      <c r="GS19" s="13">
        <f>[2]DISP_MAY!$H$50</f>
        <v>0</v>
      </c>
      <c r="GT19" s="244">
        <f t="shared" si="71"/>
        <v>0</v>
      </c>
      <c r="GU19" s="15">
        <v>179</v>
      </c>
      <c r="GV19" s="244">
        <f t="shared" si="72"/>
        <v>86.424731182795696</v>
      </c>
      <c r="GW19" s="244">
        <f t="shared" si="73"/>
        <v>62.365591397849464</v>
      </c>
      <c r="GX19" s="237">
        <f t="shared" si="74"/>
        <v>30.335861321776814</v>
      </c>
      <c r="GY19" s="238">
        <f t="shared" si="75"/>
        <v>47.137096774193552</v>
      </c>
      <c r="GZ19" s="36">
        <v>1</v>
      </c>
      <c r="HA19" s="95">
        <f>[2]DISP_MAY!$M$50</f>
        <v>157815</v>
      </c>
      <c r="HB19" s="15">
        <v>450</v>
      </c>
      <c r="HD19" s="43" t="s">
        <v>42</v>
      </c>
      <c r="HE19" s="44">
        <v>1</v>
      </c>
      <c r="HF19" s="13">
        <f>[2]DISP_JUN!$C$50</f>
        <v>639</v>
      </c>
      <c r="HG19" s="13">
        <f>[2]DISP_JUN!$D$50</f>
        <v>639</v>
      </c>
      <c r="HH19" s="13">
        <f>[2]DISP_JUN!$E$50</f>
        <v>0</v>
      </c>
      <c r="HI19" s="13">
        <f>[2]DISP_JUN!$F$50</f>
        <v>81</v>
      </c>
      <c r="HJ19" s="244">
        <f t="shared" si="76"/>
        <v>11.25</v>
      </c>
      <c r="HK19" s="13">
        <f>[2]DISP_JUN!$G$50</f>
        <v>0</v>
      </c>
      <c r="HL19" s="244">
        <f t="shared" si="77"/>
        <v>0</v>
      </c>
      <c r="HM19" s="13">
        <f>[2]DISP_JUN!$H$50</f>
        <v>0</v>
      </c>
      <c r="HN19" s="244">
        <f t="shared" si="78"/>
        <v>0</v>
      </c>
      <c r="HO19" s="15">
        <v>177</v>
      </c>
      <c r="HP19" s="244">
        <f t="shared" si="79"/>
        <v>88.75</v>
      </c>
      <c r="HQ19" s="244">
        <f t="shared" si="80"/>
        <v>64.166666666666671</v>
      </c>
      <c r="HR19" s="237">
        <v>35.833333333333336</v>
      </c>
      <c r="HS19" s="238">
        <f t="shared" si="82"/>
        <v>49.632716049382715</v>
      </c>
      <c r="HT19" s="36">
        <v>3</v>
      </c>
      <c r="HU19" s="95">
        <f>[2]DISP_JUN!$M$50</f>
        <v>160810</v>
      </c>
      <c r="HV19" s="15">
        <v>450</v>
      </c>
    </row>
    <row r="20" spans="1:231" ht="13.8" x14ac:dyDescent="0.3">
      <c r="B20" s="44">
        <v>2</v>
      </c>
      <c r="C20" s="13">
        <f>[1]DISP_JUL!$C$52</f>
        <v>577</v>
      </c>
      <c r="D20" s="13">
        <f>[1]DISP_JUL!$D$52</f>
        <v>577</v>
      </c>
      <c r="E20" s="13">
        <f>[1]DISP_JUL!$E$52</f>
        <v>0</v>
      </c>
      <c r="F20" s="13">
        <f>[1]DISP_JUL!$F$52</f>
        <v>167</v>
      </c>
      <c r="G20" s="188">
        <f>(F20/$B$4)</f>
        <v>0.22446236559139784</v>
      </c>
      <c r="H20" s="13">
        <f>[1]DISP_JUL!$G$52</f>
        <v>0</v>
      </c>
      <c r="I20" s="162">
        <f>(H20/$B$4)</f>
        <v>0</v>
      </c>
      <c r="J20" s="13">
        <f>[1]DISP_JUL!$H$52</f>
        <v>0</v>
      </c>
      <c r="K20" s="162">
        <f>(J20/$B$4)</f>
        <v>0</v>
      </c>
      <c r="L20" s="36">
        <v>130</v>
      </c>
      <c r="M20" s="162">
        <f>(C20/$B$4)</f>
        <v>0.77553763440860213</v>
      </c>
      <c r="N20" s="162">
        <f>((C20-L20)/$B$4)</f>
        <v>0.60080645161290325</v>
      </c>
      <c r="O20" s="168">
        <f>IF((AND(D20=0,F20=0)),0,(F20+L20)/(D20+F20+L20))</f>
        <v>0.33981693363844395</v>
      </c>
      <c r="P20" s="162">
        <f>(Q20/($B$4*R20))</f>
        <v>0.51454599761051378</v>
      </c>
      <c r="Q20" s="95">
        <f>[1]DISP_JUL!$M$52</f>
        <v>172270</v>
      </c>
      <c r="R20" s="15">
        <v>450</v>
      </c>
      <c r="U20" s="44">
        <v>2</v>
      </c>
      <c r="V20" s="13">
        <f>[1]DISP_AGO!$C$52</f>
        <v>687</v>
      </c>
      <c r="W20" s="13">
        <f>[1]DISP_AGO!$D$52</f>
        <v>687</v>
      </c>
      <c r="X20" s="13">
        <f>[1]DISP_AGO!$E$52</f>
        <v>0</v>
      </c>
      <c r="Y20" s="13">
        <f>[1]DISP_AGO!$F$52</f>
        <v>56.82</v>
      </c>
      <c r="Z20" s="13">
        <f>(Y20/$U$4)*100</f>
        <v>7.637096774193548</v>
      </c>
      <c r="AA20" s="13">
        <f>[1]DISP_AGO!$G$52</f>
        <v>0</v>
      </c>
      <c r="AB20" s="13">
        <f>(AA20/$U$4)*100</f>
        <v>0</v>
      </c>
      <c r="AC20" s="13">
        <f>[1]DISP_AGO!$H$52</f>
        <v>0</v>
      </c>
      <c r="AD20" s="13">
        <f>(AC20/$U$4)*100</f>
        <v>0</v>
      </c>
      <c r="AE20" s="15">
        <v>178</v>
      </c>
      <c r="AF20" s="13">
        <f>(V20/$U$4)*100</f>
        <v>92.338709677419345</v>
      </c>
      <c r="AG20" s="13">
        <f t="shared" si="83"/>
        <v>68.413978494623649</v>
      </c>
      <c r="AH20" s="45">
        <f t="shared" si="116"/>
        <v>31.569465730956409</v>
      </c>
      <c r="AI20" s="13">
        <f>(AJ20/($U$4*AK20))*100</f>
        <v>57.377538829151732</v>
      </c>
      <c r="AJ20" s="95">
        <f>[1]DISP_AGO!$M$52</f>
        <v>192100</v>
      </c>
      <c r="AK20" s="15">
        <v>450</v>
      </c>
      <c r="AN20" s="44">
        <v>2</v>
      </c>
      <c r="AO20" s="13">
        <f>[1]DISP_SEP!$C$52</f>
        <v>660</v>
      </c>
      <c r="AP20" s="13">
        <f>[1]DISP_SEP!$D$52</f>
        <v>660</v>
      </c>
      <c r="AQ20" s="13">
        <f>[1]DISP_SEP!$E$52</f>
        <v>0</v>
      </c>
      <c r="AR20" s="13">
        <f>[1]DISP_SEP!$F$52</f>
        <v>60</v>
      </c>
      <c r="AS20" s="13">
        <f>(AR20/$AN$4)*100</f>
        <v>8.3333333333333321</v>
      </c>
      <c r="AT20" s="13">
        <f>[1]DISP_SEP!$G$52</f>
        <v>0</v>
      </c>
      <c r="AU20" s="13">
        <f>(AT20/$AN$4)*100</f>
        <v>0</v>
      </c>
      <c r="AV20" s="13">
        <f>[1]DISP_SEP!$H$52</f>
        <v>0</v>
      </c>
      <c r="AW20" s="13">
        <f>(AV20/$AN$4)*100</f>
        <v>0</v>
      </c>
      <c r="AX20" s="15">
        <v>178</v>
      </c>
      <c r="AY20" s="13">
        <f>(AO20/$AN$4)*100</f>
        <v>91.666666666666657</v>
      </c>
      <c r="AZ20" s="13">
        <f t="shared" si="51"/>
        <v>66.944444444444443</v>
      </c>
      <c r="BA20" s="239">
        <f t="shared" si="52"/>
        <v>26.503340757238309</v>
      </c>
      <c r="BB20" s="238">
        <f t="shared" si="53"/>
        <v>55.36574074074074</v>
      </c>
      <c r="BC20" s="95">
        <f>[1]DISP_SEP!$M$52</f>
        <v>179385</v>
      </c>
      <c r="BD20" s="15">
        <v>450</v>
      </c>
      <c r="BG20" s="44">
        <v>2</v>
      </c>
      <c r="BH20" s="13">
        <f>[1]DISP_OCT!$C$52</f>
        <v>744</v>
      </c>
      <c r="BI20" s="13">
        <f>[1]DISP_OCT!$D$52</f>
        <v>744</v>
      </c>
      <c r="BJ20" s="13">
        <f>[1]DISP_OCT!$E$52</f>
        <v>0</v>
      </c>
      <c r="BK20" s="13">
        <f>[1]DISP_OCT!$F$52</f>
        <v>0</v>
      </c>
      <c r="BL20" s="13">
        <f>(BK20/$BG$4)*100</f>
        <v>0</v>
      </c>
      <c r="BM20" s="13">
        <f>[1]DISP_OCT!$G$52</f>
        <v>0</v>
      </c>
      <c r="BN20" s="13">
        <f>(BM20/$BG$4)*100</f>
        <v>0</v>
      </c>
      <c r="BO20" s="13">
        <f>[1]DISP_OCT!$H$52</f>
        <v>0</v>
      </c>
      <c r="BP20" s="13">
        <f>(BO20/$BG$4)*100</f>
        <v>0</v>
      </c>
      <c r="BQ20" s="15">
        <v>178</v>
      </c>
      <c r="BR20" s="13">
        <f>(BH20/$BG$4)*100</f>
        <v>100</v>
      </c>
      <c r="BS20" s="13">
        <f>((BH20-BQ20)/$BG$4)*100</f>
        <v>76.075268817204304</v>
      </c>
      <c r="BT20" s="45">
        <f t="shared" si="221"/>
        <v>23.9247311827957</v>
      </c>
      <c r="BU20" s="13">
        <f>(BV20/($BG$4*BW20))*100</f>
        <v>64.172640382317809</v>
      </c>
      <c r="BV20" s="95">
        <f>[1]DISP_OCT!$M$52</f>
        <v>214850</v>
      </c>
      <c r="BW20" s="15">
        <v>450</v>
      </c>
      <c r="BZ20" s="44">
        <v>2</v>
      </c>
      <c r="CA20" s="13">
        <f>[1]DISP_NOV!$C$52</f>
        <v>602</v>
      </c>
      <c r="CB20" s="13">
        <f>[1]DISP_NOV!$D$52</f>
        <v>602</v>
      </c>
      <c r="CC20" s="13">
        <f>[1]DISP_NOV!$E$52</f>
        <v>0</v>
      </c>
      <c r="CD20" s="13">
        <f>[1]DISP_NOV!$F$52</f>
        <v>118</v>
      </c>
      <c r="CE20" s="13">
        <f>(CD20/$BZ$4)*100</f>
        <v>16.388888888888889</v>
      </c>
      <c r="CF20" s="13">
        <f>[1]DISP_NOV!$G$52</f>
        <v>0</v>
      </c>
      <c r="CG20" s="13">
        <f>(CF20/$BZ$4)*100</f>
        <v>0</v>
      </c>
      <c r="CH20" s="13">
        <f>[1]DISP_NOV!$H$52</f>
        <v>0</v>
      </c>
      <c r="CI20" s="13">
        <f>(CH20/$BZ$4)*100</f>
        <v>0</v>
      </c>
      <c r="CJ20" s="15">
        <v>178</v>
      </c>
      <c r="CK20" s="13">
        <f>(CA20/$BZ$4)*100</f>
        <v>83.611111111111114</v>
      </c>
      <c r="CL20" s="13">
        <f>((CA20-CJ20)/$BZ$4)*100</f>
        <v>58.888888888888893</v>
      </c>
      <c r="CM20" s="45">
        <f t="shared" si="222"/>
        <v>41.111111111111107</v>
      </c>
      <c r="CN20" s="13">
        <f>(CO20/($BZ$4*CP20))*100</f>
        <v>42.486111111111114</v>
      </c>
      <c r="CO20" s="95">
        <f>[1]DISP_NOV!$M$52</f>
        <v>137655</v>
      </c>
      <c r="CP20" s="15">
        <v>450</v>
      </c>
      <c r="CS20" s="44">
        <v>2</v>
      </c>
      <c r="CT20" s="13">
        <f>[1]DISP_DIC!$C$52</f>
        <v>589</v>
      </c>
      <c r="CU20" s="13">
        <f>[1]DISP_DIC!$D$52</f>
        <v>512</v>
      </c>
      <c r="CV20" s="13">
        <f>[1]DISP_DIC!$E$52</f>
        <v>77</v>
      </c>
      <c r="CW20" s="13">
        <f>[1]DISP_DIC!$F$52</f>
        <v>155</v>
      </c>
      <c r="CX20" s="13">
        <f>(CW20/$CS$4)*100</f>
        <v>20.833333333333336</v>
      </c>
      <c r="CY20" s="13">
        <f>[1]DISP_DIC!$G$52</f>
        <v>0</v>
      </c>
      <c r="CZ20" s="13">
        <f>(CY20/$CS$4)*100</f>
        <v>0</v>
      </c>
      <c r="DA20" s="13">
        <f>[1]DISP_DIC!$H$52</f>
        <v>0</v>
      </c>
      <c r="DB20" s="13">
        <f>(DA20/$CS$4)*100</f>
        <v>0</v>
      </c>
      <c r="DC20" s="15">
        <v>178</v>
      </c>
      <c r="DD20" s="13">
        <f>(CT20/$CS$4)*100</f>
        <v>79.166666666666657</v>
      </c>
      <c r="DE20" s="15">
        <f t="shared" si="174"/>
        <v>55.241935483870961</v>
      </c>
      <c r="DF20" s="45">
        <f t="shared" si="223"/>
        <v>49.925037481259373</v>
      </c>
      <c r="DG20" s="13">
        <f>(DH20/($CS$4*DI20))*100</f>
        <v>33.584229390681003</v>
      </c>
      <c r="DH20" s="95">
        <f>[1]DISP_DIC!$M$52</f>
        <v>112440</v>
      </c>
      <c r="DI20" s="15">
        <v>450</v>
      </c>
      <c r="DL20" s="44">
        <v>2</v>
      </c>
      <c r="DM20" s="13">
        <f>[2]DISP_ENE!$C$52</f>
        <v>434</v>
      </c>
      <c r="DN20" s="13">
        <f>[2]DISP_ENE!$D$52</f>
        <v>386</v>
      </c>
      <c r="DO20" s="13">
        <f>[2]DISP_ENE!$E$52</f>
        <v>48</v>
      </c>
      <c r="DP20" s="13">
        <f>[2]DISP_ENE!$F$52</f>
        <v>310</v>
      </c>
      <c r="DQ20" s="13">
        <f>(DP20/$DL$4)*100</f>
        <v>41.666666666666671</v>
      </c>
      <c r="DR20" s="13">
        <f>[2]DISP_ENE!$G$52</f>
        <v>0</v>
      </c>
      <c r="DS20" s="13">
        <f>(DR20/$DL$4)*100</f>
        <v>0</v>
      </c>
      <c r="DT20" s="13">
        <f>[2]DISP_ENE!$H$52</f>
        <v>0</v>
      </c>
      <c r="DU20" s="13">
        <f>(DT20/$DL$4)*100</f>
        <v>0</v>
      </c>
      <c r="DV20" s="15">
        <v>178</v>
      </c>
      <c r="DW20" s="13">
        <f>(DM20/$DL$4)*100</f>
        <v>58.333333333333336</v>
      </c>
      <c r="DX20" s="13">
        <f>((DM20-DV20)/$DL$4)*100</f>
        <v>34.408602150537639</v>
      </c>
      <c r="DY20" s="45">
        <f t="shared" si="224"/>
        <v>70.114942528735639</v>
      </c>
      <c r="DZ20" s="13">
        <f>(EA20/($DL$4*EB20))*100</f>
        <v>28.821684587813618</v>
      </c>
      <c r="EA20" s="95">
        <f>[2]DISP_ENE!$M$52</f>
        <v>96495</v>
      </c>
      <c r="EB20" s="15">
        <v>450</v>
      </c>
      <c r="EE20" s="44">
        <v>2</v>
      </c>
      <c r="EF20" s="13">
        <f>[2]DISP_FEB!$C$52</f>
        <v>540</v>
      </c>
      <c r="EG20" s="13">
        <f>[2]DISP_FEB!$D$52</f>
        <v>540</v>
      </c>
      <c r="EH20" s="13">
        <f>[2]DISP_FEB!$E$52</f>
        <v>0</v>
      </c>
      <c r="EI20" s="13">
        <f>[2]DISP_FEB!$F$52</f>
        <v>156</v>
      </c>
      <c r="EJ20" s="13">
        <f>(EI20/$EE$4)*100</f>
        <v>22.413793103448278</v>
      </c>
      <c r="EK20" s="13">
        <f>[2]DISP_FEB!$G$52</f>
        <v>0</v>
      </c>
      <c r="EL20" s="13">
        <f>(EK20/$EE$4)*100</f>
        <v>0</v>
      </c>
      <c r="EM20" s="13">
        <f>[2]DISP_FEB!$H$52</f>
        <v>0</v>
      </c>
      <c r="EN20" s="13">
        <f>(EM20/$EE$4)*100</f>
        <v>0</v>
      </c>
      <c r="EO20" s="15">
        <v>178</v>
      </c>
      <c r="EP20" s="13">
        <f>(EF20/$EE$4)*100</f>
        <v>77.58620689655173</v>
      </c>
      <c r="EQ20" s="13">
        <f>((EF20-EO20)/$EE$4)*100</f>
        <v>52.011494252873561</v>
      </c>
      <c r="ER20" s="45">
        <f t="shared" si="225"/>
        <v>47.988505747126439</v>
      </c>
      <c r="ES20" s="13">
        <f>(ET20/($EE$4*EU20))*100</f>
        <v>43.130587484035757</v>
      </c>
      <c r="ET20" s="95">
        <f>[2]DISP_FEB!$M$52</f>
        <v>135085</v>
      </c>
      <c r="EU20" s="15">
        <v>450</v>
      </c>
      <c r="EX20" s="44">
        <v>2</v>
      </c>
      <c r="EY20" s="13">
        <f>[2]DISP_MAR!$C$52</f>
        <v>608</v>
      </c>
      <c r="EZ20" s="13">
        <f>[2]DISP_MAR!$D$52</f>
        <v>608</v>
      </c>
      <c r="FA20" s="13">
        <f>[2]DISP_MAR!$E$52</f>
        <v>0</v>
      </c>
      <c r="FB20" s="13">
        <f>[2]DISP_MAR!$F$52</f>
        <v>136</v>
      </c>
      <c r="FC20" s="13">
        <f>(FB20/$EX$4)*100</f>
        <v>18.27956989247312</v>
      </c>
      <c r="FD20" s="13">
        <f>[2]DISP_MAR!$G$52</f>
        <v>0</v>
      </c>
      <c r="FE20" s="13">
        <f>(FD20/$EX$4)*100</f>
        <v>0</v>
      </c>
      <c r="FF20" s="13">
        <f>[2]DISP_MAR!$H$52</f>
        <v>0</v>
      </c>
      <c r="FG20" s="13">
        <f>(FF20/$EX$4)*100</f>
        <v>0</v>
      </c>
      <c r="FH20" s="15">
        <v>178</v>
      </c>
      <c r="FI20" s="13">
        <f>(EY20/$EX$4)*100</f>
        <v>81.72043010752688</v>
      </c>
      <c r="FJ20" s="13">
        <f>((EY20-FH20)/$EX$4)*100</f>
        <v>57.795698924731184</v>
      </c>
      <c r="FK20" s="45">
        <f t="shared" si="226"/>
        <v>42.204301075268816</v>
      </c>
      <c r="FL20" s="13">
        <f>(FM20/($EX$4*FN20))*100</f>
        <v>44.911887694145761</v>
      </c>
      <c r="FM20" s="95">
        <f>[2]DISP_MAR!$M$52</f>
        <v>150365</v>
      </c>
      <c r="FN20" s="15">
        <v>450</v>
      </c>
      <c r="FQ20" s="44">
        <v>2</v>
      </c>
      <c r="FR20" s="13">
        <f>[2]DISP_ABR!$C$52</f>
        <v>614</v>
      </c>
      <c r="FS20" s="13">
        <f>[2]DISP_ABR!$D$52</f>
        <v>614</v>
      </c>
      <c r="FT20" s="13">
        <f>[2]DISP_ABR!$E$52</f>
        <v>0</v>
      </c>
      <c r="FU20" s="13">
        <f>[2]DISP_ABR!$F$52</f>
        <v>106</v>
      </c>
      <c r="FV20" s="13">
        <f>(FU20/$FQ$4)*100</f>
        <v>14.722222222222223</v>
      </c>
      <c r="FW20" s="13">
        <f>[2]DISP_ABR!$G$52</f>
        <v>0</v>
      </c>
      <c r="FX20" s="13">
        <f>(FW20/$FQ$4)*100</f>
        <v>0</v>
      </c>
      <c r="FY20" s="13">
        <f>[2]DISP_ABR!$H$52</f>
        <v>0</v>
      </c>
      <c r="FZ20" s="13">
        <f>(FY20/$FQ$4)*100</f>
        <v>0</v>
      </c>
      <c r="GA20" s="15">
        <v>178</v>
      </c>
      <c r="GB20" s="13">
        <f>(FR20/$FQ$4)*100</f>
        <v>85.277777777777771</v>
      </c>
      <c r="GC20" s="13">
        <f>((FR20-GA20)/$FQ$4)*100</f>
        <v>60.55555555555555</v>
      </c>
      <c r="GD20" s="45">
        <f t="shared" si="227"/>
        <v>39.444444444444443</v>
      </c>
      <c r="GE20" s="13">
        <f>(GG20/($FQ$4*GH20))*100</f>
        <v>47.217592592592595</v>
      </c>
      <c r="GF20" s="36">
        <v>2</v>
      </c>
      <c r="GG20" s="88">
        <f>[2]DISP_ABR!$M$52</f>
        <v>152985</v>
      </c>
      <c r="GH20" s="15">
        <v>450</v>
      </c>
      <c r="GK20" s="44">
        <v>2</v>
      </c>
      <c r="GL20" s="13">
        <f>[2]DISP_MAY!$C$52</f>
        <v>565</v>
      </c>
      <c r="GM20" s="13">
        <f>[2]DISP_MAY!$D$52</f>
        <v>565</v>
      </c>
      <c r="GN20" s="13">
        <f>[2]DISP_MAY!$E$52</f>
        <v>0</v>
      </c>
      <c r="GO20" s="13">
        <f>[2]DISP_MAY!$F$52</f>
        <v>179</v>
      </c>
      <c r="GP20" s="246">
        <f t="shared" si="69"/>
        <v>24.059139784946236</v>
      </c>
      <c r="GQ20" s="13">
        <f>[2]DISP_MAY!$G$52</f>
        <v>0</v>
      </c>
      <c r="GR20" s="244">
        <f t="shared" si="70"/>
        <v>0</v>
      </c>
      <c r="GS20" s="13">
        <f>[2]DISP_MAY!$H$52</f>
        <v>0</v>
      </c>
      <c r="GT20" s="244">
        <f t="shared" si="71"/>
        <v>0</v>
      </c>
      <c r="GU20" s="15">
        <v>125</v>
      </c>
      <c r="GV20" s="244">
        <f t="shared" si="72"/>
        <v>75.94086021505376</v>
      </c>
      <c r="GW20" s="244">
        <f t="shared" si="73"/>
        <v>59.13978494623656</v>
      </c>
      <c r="GX20" s="237">
        <f t="shared" si="74"/>
        <v>34.982738780207136</v>
      </c>
      <c r="GY20" s="238">
        <f t="shared" si="75"/>
        <v>46.37096774193548</v>
      </c>
      <c r="GZ20" s="36">
        <v>2</v>
      </c>
      <c r="HA20" s="95">
        <f>[2]DISP_MAY!$M$52</f>
        <v>155250</v>
      </c>
      <c r="HB20" s="15">
        <v>450</v>
      </c>
      <c r="HE20" s="44">
        <v>2</v>
      </c>
      <c r="HF20" s="13">
        <f>[2]DISP_JUN!$C$52</f>
        <v>720</v>
      </c>
      <c r="HG20" s="13">
        <f>[2]DISP_JUN!$D$52</f>
        <v>720</v>
      </c>
      <c r="HH20" s="13">
        <f>[2]DISP_JUN!$E$52</f>
        <v>0</v>
      </c>
      <c r="HI20" s="13">
        <f>[2]DISP_JUN!$F$52</f>
        <v>0</v>
      </c>
      <c r="HJ20" s="244">
        <f t="shared" si="76"/>
        <v>0</v>
      </c>
      <c r="HK20" s="13">
        <f>[2]DISP_JUN!$G$52</f>
        <v>0</v>
      </c>
      <c r="HL20" s="244">
        <f t="shared" si="77"/>
        <v>0</v>
      </c>
      <c r="HM20" s="13">
        <f>[2]DISP_JUN!$H$52</f>
        <v>0</v>
      </c>
      <c r="HN20" s="244">
        <f t="shared" si="78"/>
        <v>0</v>
      </c>
      <c r="HO20" s="15">
        <v>160</v>
      </c>
      <c r="HP20" s="244">
        <f t="shared" si="79"/>
        <v>100</v>
      </c>
      <c r="HQ20" s="244">
        <f t="shared" si="80"/>
        <v>77.777777777777786</v>
      </c>
      <c r="HR20" s="237">
        <v>22.222222222222221</v>
      </c>
      <c r="HS20" s="238">
        <f t="shared" si="82"/>
        <v>54.200617283950614</v>
      </c>
      <c r="HT20" s="36">
        <v>0</v>
      </c>
      <c r="HU20" s="95">
        <f>[2]DISP_JUN!$M$52</f>
        <v>175610</v>
      </c>
      <c r="HV20" s="15">
        <v>450</v>
      </c>
    </row>
    <row r="21" spans="1:231" ht="13.8" hidden="1" x14ac:dyDescent="0.3">
      <c r="B21" s="59" t="s">
        <v>37</v>
      </c>
      <c r="C21" s="56">
        <f>SUM(C19:C20)</f>
        <v>577</v>
      </c>
      <c r="D21" s="56">
        <f t="shared" ref="D21" si="228">SUM(D19:D20)</f>
        <v>577</v>
      </c>
      <c r="E21" s="56">
        <f>SUM(E19:E20)</f>
        <v>0</v>
      </c>
      <c r="F21" s="56">
        <f t="shared" ref="F21" si="229">SUM(F19:F20)</f>
        <v>911</v>
      </c>
      <c r="G21" s="193">
        <f>(G19*R19+G20*R20)/R21</f>
        <v>0.61223118279569888</v>
      </c>
      <c r="H21" s="56">
        <f t="shared" ref="H21:L21" si="230">SUM(H19:H20)</f>
        <v>0</v>
      </c>
      <c r="I21" s="193">
        <f>(I19*R19+I20*R20)/R21</f>
        <v>0</v>
      </c>
      <c r="J21" s="57">
        <f>SUM(J19:J20)</f>
        <v>0</v>
      </c>
      <c r="K21" s="181">
        <f>(K19*R19+K20*R20)/R21</f>
        <v>0</v>
      </c>
      <c r="L21" s="56">
        <f t="shared" si="230"/>
        <v>130</v>
      </c>
      <c r="M21" s="181">
        <f>(M19*R19+M20*R20)/R21</f>
        <v>0.38776881720430106</v>
      </c>
      <c r="N21" s="190">
        <f>(N19*R19+N20*R20)/R21</f>
        <v>0.30040322580645162</v>
      </c>
      <c r="O21" s="190">
        <f>(O19*R19+O20*R20)/R21</f>
        <v>0.669908466819222</v>
      </c>
      <c r="P21" s="190">
        <f>(P19*R19+P20*R20)/R21</f>
        <v>0.25727299880525689</v>
      </c>
      <c r="Q21" s="62">
        <f>SUM(Q19:Q20)</f>
        <v>172270</v>
      </c>
      <c r="R21" s="58">
        <f>SUM(R19:R20)</f>
        <v>900</v>
      </c>
      <c r="S21" s="36"/>
      <c r="U21" s="59" t="s">
        <v>37</v>
      </c>
      <c r="V21" s="52">
        <f>SUM(V19:V20)</f>
        <v>687</v>
      </c>
      <c r="W21" s="52">
        <f t="shared" ref="W21" si="231">SUM(W19:W20)</f>
        <v>687</v>
      </c>
      <c r="X21" s="52">
        <f>SUM(X19:X20)</f>
        <v>0</v>
      </c>
      <c r="Y21" s="52">
        <f t="shared" ref="Y21" si="232">SUM(Y19:Y20)</f>
        <v>800.82</v>
      </c>
      <c r="Z21" s="53">
        <f>(Z19*AK19+Z20*AK20)/AK21</f>
        <v>53.818548387096776</v>
      </c>
      <c r="AA21" s="52">
        <f t="shared" ref="AA21:AE21" si="233">SUM(AA19:AA20)</f>
        <v>0</v>
      </c>
      <c r="AB21" s="53">
        <f>(AB19*AK19+AB20*AK20)/AK21</f>
        <v>0</v>
      </c>
      <c r="AC21" s="53">
        <f>SUM(AC19:AC20)</f>
        <v>0</v>
      </c>
      <c r="AD21" s="53">
        <f>(AD19*AK19+AD20*AK20)/AK21</f>
        <v>0</v>
      </c>
      <c r="AE21" s="52">
        <f t="shared" si="233"/>
        <v>178</v>
      </c>
      <c r="AF21" s="53">
        <f>(AF19*AK19+AF20*AK20)/AK21</f>
        <v>46.169354838709673</v>
      </c>
      <c r="AG21" s="163">
        <f>(AG19*AK19+AG20*AK20)/AK21</f>
        <v>34.206989247311824</v>
      </c>
      <c r="AH21" s="14">
        <f>(AH19*AK19+AH20*AK20)/AK21</f>
        <v>65.784732865478205</v>
      </c>
      <c r="AI21" s="14">
        <f>(AI19*AK19+AI20*AK20)/AK21</f>
        <v>28.688769414575866</v>
      </c>
      <c r="AJ21" s="69">
        <f>SUM(AJ19:AJ20)</f>
        <v>192100</v>
      </c>
      <c r="AK21" s="55">
        <f>SUM(AK19:AK20)</f>
        <v>900</v>
      </c>
      <c r="AL21" s="36"/>
      <c r="AN21" s="59" t="s">
        <v>37</v>
      </c>
      <c r="AO21" s="52">
        <f>SUM(AO19:AO20)</f>
        <v>660</v>
      </c>
      <c r="AP21" s="52">
        <f t="shared" ref="AP21" si="234">SUM(AP19:AP20)</f>
        <v>660</v>
      </c>
      <c r="AQ21" s="52">
        <f>SUM(AQ19:AQ20)</f>
        <v>0</v>
      </c>
      <c r="AR21" s="52">
        <f t="shared" ref="AR21" si="235">SUM(AR19:AR20)</f>
        <v>780</v>
      </c>
      <c r="AS21" s="53">
        <f>(AS19*BD19+AS20*BD20)/BD21</f>
        <v>54.166666666666664</v>
      </c>
      <c r="AT21" s="52">
        <f t="shared" ref="AT21" si="236">SUM(AT19:AT20)</f>
        <v>0</v>
      </c>
      <c r="AU21" s="53">
        <f>(AU19*BD19+AU20*BD20)/BD21</f>
        <v>0</v>
      </c>
      <c r="AV21" s="53">
        <f>SUM(AV19:AV20)</f>
        <v>0</v>
      </c>
      <c r="AW21" s="53">
        <f>(AW19*BD19+AW20*BD20)/BD21</f>
        <v>0</v>
      </c>
      <c r="AX21" s="52">
        <f t="shared" ref="AX21" si="237">SUM(AX19:AX20)</f>
        <v>178</v>
      </c>
      <c r="AY21" s="53">
        <f>(AY19*BD19+AY20*BD20)/BD21</f>
        <v>45.833333333333329</v>
      </c>
      <c r="AZ21" s="163">
        <f>(AZ19*BD19+AZ20*BD20)/BD21</f>
        <v>33.472222222222221</v>
      </c>
      <c r="BA21" s="186">
        <f>(BA19*BD19+BA20*BD20)/BD21</f>
        <v>63.25167037861916</v>
      </c>
      <c r="BB21" s="163">
        <f>(BB19*BD19+BB20*BD20)/BD21</f>
        <v>27.68287037037037</v>
      </c>
      <c r="BC21" s="69">
        <f>SUM(BC19:BC20)</f>
        <v>179385</v>
      </c>
      <c r="BD21" s="55">
        <f>SUM(BD19:BD20)</f>
        <v>900</v>
      </c>
      <c r="BE21" s="36"/>
      <c r="BG21" s="59" t="s">
        <v>37</v>
      </c>
      <c r="BH21" s="52">
        <f>SUM(BH19:BH20)</f>
        <v>744</v>
      </c>
      <c r="BI21" s="52">
        <f t="shared" ref="BI21" si="238">SUM(BI19:BI20)</f>
        <v>744</v>
      </c>
      <c r="BJ21" s="52">
        <f>SUM(BJ19:BJ20)</f>
        <v>0</v>
      </c>
      <c r="BK21" s="52">
        <f t="shared" ref="BK21" si="239">SUM(BK19:BK20)</f>
        <v>744</v>
      </c>
      <c r="BL21" s="53">
        <f>(BL19*BW19+BL20*BW20)/BW21</f>
        <v>50</v>
      </c>
      <c r="BM21" s="52">
        <f t="shared" ref="BM21" si="240">SUM(BM19:BM20)</f>
        <v>0</v>
      </c>
      <c r="BN21" s="53">
        <f>(BN19*BW19+BN20*BW20)/BW21</f>
        <v>0</v>
      </c>
      <c r="BO21" s="53">
        <f>SUM(BO19:BO20)</f>
        <v>0</v>
      </c>
      <c r="BP21" s="53">
        <f>(BP19*BW19+BP20*BW20)/BW21</f>
        <v>0</v>
      </c>
      <c r="BQ21" s="52">
        <f t="shared" ref="BQ21" si="241">SUM(BQ19:BQ20)</f>
        <v>178</v>
      </c>
      <c r="BR21" s="53">
        <f>(BR19*BW19+BR20*BW20)/BW21</f>
        <v>50</v>
      </c>
      <c r="BS21" s="14">
        <f>(BS19*BW19+BS20*BW20)/BW21</f>
        <v>38.037634408602152</v>
      </c>
      <c r="BT21" s="14">
        <f>(BT19*BW19+BT20*BW20)/BW21</f>
        <v>61.962365591397848</v>
      </c>
      <c r="BU21" s="14">
        <f>(BU19*BW19+BU20*BW20)/BW21</f>
        <v>32.086320191158904</v>
      </c>
      <c r="BV21" s="69">
        <f>SUM(BV19:BV20)</f>
        <v>214850</v>
      </c>
      <c r="BW21" s="55">
        <f>SUM(BW19:BW20)</f>
        <v>900</v>
      </c>
      <c r="BX21" s="36"/>
      <c r="BZ21" s="59" t="s">
        <v>37</v>
      </c>
      <c r="CA21" s="52">
        <f>SUM(CA19:CA20)</f>
        <v>602</v>
      </c>
      <c r="CB21" s="52">
        <f t="shared" ref="CB21" si="242">SUM(CB19:CB20)</f>
        <v>602</v>
      </c>
      <c r="CC21" s="52">
        <f>SUM(CC19:CC20)</f>
        <v>0</v>
      </c>
      <c r="CD21" s="52">
        <f t="shared" ref="CD21" si="243">SUM(CD19:CD20)</f>
        <v>838</v>
      </c>
      <c r="CE21" s="53">
        <f>(CE19*CP19+CE20*CP20)/CP21</f>
        <v>58.194444444444443</v>
      </c>
      <c r="CF21" s="52">
        <f t="shared" ref="CF21" si="244">SUM(CF19:CF20)</f>
        <v>0</v>
      </c>
      <c r="CG21" s="53">
        <f>(CG19*CP19+CG20*CP20)/CP21</f>
        <v>0</v>
      </c>
      <c r="CH21" s="53">
        <f>SUM(CH19:CH20)</f>
        <v>0</v>
      </c>
      <c r="CI21" s="53">
        <f>(CI19*CP19+CI20*CP20)/CP21</f>
        <v>0</v>
      </c>
      <c r="CJ21" s="52">
        <f t="shared" ref="CJ21" si="245">SUM(CJ19:CJ20)</f>
        <v>178</v>
      </c>
      <c r="CK21" s="53">
        <f>(CK19*CP19+CK20*CP20)/CP21</f>
        <v>41.805555555555557</v>
      </c>
      <c r="CL21" s="14">
        <f>(CL19*CP19+CL20*CP20)/CP21</f>
        <v>29.444444444444443</v>
      </c>
      <c r="CM21" s="14">
        <f>(CM19*CP19+CM20*CP20)/CP21</f>
        <v>70.555555555555557</v>
      </c>
      <c r="CN21" s="14">
        <f>(CN19*CP19+CN20*CP20)/CP21</f>
        <v>21.243055555555557</v>
      </c>
      <c r="CO21" s="69">
        <f>SUM(CO19:CO20)</f>
        <v>137655</v>
      </c>
      <c r="CP21" s="55">
        <f>SUM(CP19:CP20)</f>
        <v>900</v>
      </c>
      <c r="CQ21" s="36"/>
      <c r="CS21" s="59" t="s">
        <v>37</v>
      </c>
      <c r="CT21" s="52">
        <f>SUM(CT19:CT20)</f>
        <v>589</v>
      </c>
      <c r="CU21" s="52">
        <f t="shared" ref="CU21" si="246">SUM(CU19:CU20)</f>
        <v>512</v>
      </c>
      <c r="CV21" s="52">
        <f>SUM(CV19:CV20)</f>
        <v>77</v>
      </c>
      <c r="CW21" s="52">
        <f t="shared" ref="CW21" si="247">SUM(CW19:CW20)</f>
        <v>899</v>
      </c>
      <c r="CX21" s="53">
        <f>(CX19*DI19+CX20*DI20)/DI21</f>
        <v>60.416666666666664</v>
      </c>
      <c r="CY21" s="52">
        <f t="shared" ref="CY21" si="248">SUM(CY19:CY20)</f>
        <v>0</v>
      </c>
      <c r="CZ21" s="53">
        <f>(CZ19*DI19+CZ20*DI20)/DI21</f>
        <v>0</v>
      </c>
      <c r="DA21" s="53">
        <f>SUM(DA19:DA20)</f>
        <v>0</v>
      </c>
      <c r="DB21" s="53">
        <f>(DB19*DI19+DB20*DI20)/DI21</f>
        <v>0</v>
      </c>
      <c r="DC21" s="52">
        <f t="shared" ref="DC21" si="249">SUM(DC19:DC20)</f>
        <v>178</v>
      </c>
      <c r="DD21" s="53">
        <f>(DD19*DI19+DD20*DI20)/DI21</f>
        <v>39.583333333333329</v>
      </c>
      <c r="DE21" s="186">
        <f>(DE19*DI19+DE20*DI20)/DI21</f>
        <v>27.62096774193548</v>
      </c>
      <c r="DF21" s="14">
        <f>(DF19*DI19+DF20*DI20)/DI21</f>
        <v>74.96251874062969</v>
      </c>
      <c r="DG21" s="14">
        <f>(DG19*DI19+DG20*DI20)/DI21</f>
        <v>16.792114695340501</v>
      </c>
      <c r="DH21" s="69">
        <f>SUM(DH19:DH20)</f>
        <v>112440</v>
      </c>
      <c r="DI21" s="55">
        <f>SUM(DI19:DI20)</f>
        <v>900</v>
      </c>
      <c r="DJ21" s="36"/>
      <c r="DL21" s="59" t="s">
        <v>37</v>
      </c>
      <c r="DM21" s="52">
        <f>SUM(DM19:DM20)</f>
        <v>434</v>
      </c>
      <c r="DN21" s="52">
        <f t="shared" ref="DN21" si="250">SUM(DN19:DN20)</f>
        <v>386</v>
      </c>
      <c r="DO21" s="52">
        <f>SUM(DO19:DO20)</f>
        <v>48</v>
      </c>
      <c r="DP21" s="52">
        <f t="shared" ref="DP21" si="251">SUM(DP19:DP20)</f>
        <v>1054</v>
      </c>
      <c r="DQ21" s="53">
        <f>(DQ19*EB19+DQ20*EB20)/EB21</f>
        <v>70.833333333333329</v>
      </c>
      <c r="DR21" s="52">
        <f t="shared" ref="DR21" si="252">SUM(DR19:DR20)</f>
        <v>0</v>
      </c>
      <c r="DS21" s="53">
        <f>(DS19*EB19+DS20*EB20)/EB21</f>
        <v>0</v>
      </c>
      <c r="DT21" s="53">
        <f>SUM(DT19:DT20)</f>
        <v>0</v>
      </c>
      <c r="DU21" s="53">
        <f>(DU19*EB19+DU20*EB20)/EB21</f>
        <v>0</v>
      </c>
      <c r="DV21" s="52">
        <f t="shared" ref="DV21" si="253">SUM(DV19:DV20)</f>
        <v>178</v>
      </c>
      <c r="DW21" s="53">
        <f>(DW19*EB19+DW20*EB20)/EB21</f>
        <v>29.166666666666668</v>
      </c>
      <c r="DX21" s="14">
        <f>(DX19*EB19+DX20*EB20)/EB21</f>
        <v>17.20430107526882</v>
      </c>
      <c r="DY21" s="14">
        <f>(DY19*EB19+DY20*EB20)/EB21</f>
        <v>85.05747126436782</v>
      </c>
      <c r="DZ21" s="14">
        <f>(DZ19*EB19+DZ20*EB20)/EB21</f>
        <v>14.410842293906811</v>
      </c>
      <c r="EA21" s="69">
        <f>SUM(EA19:EA20)</f>
        <v>96495</v>
      </c>
      <c r="EB21" s="55">
        <f>SUM(EB19:EB20)</f>
        <v>900</v>
      </c>
      <c r="EC21" s="36"/>
      <c r="EE21" s="51" t="s">
        <v>37</v>
      </c>
      <c r="EF21" s="52">
        <f>SUM(EF19:EF20)</f>
        <v>1021</v>
      </c>
      <c r="EG21" s="52">
        <f t="shared" ref="EG21" si="254">SUM(EG19:EG20)</f>
        <v>1021</v>
      </c>
      <c r="EH21" s="52">
        <f>SUM(EH19:EH20)</f>
        <v>0</v>
      </c>
      <c r="EI21" s="52">
        <f t="shared" ref="EI21" si="255">SUM(EI19:EI20)</f>
        <v>371</v>
      </c>
      <c r="EJ21" s="53">
        <f>(EJ19*EU19+EJ20*EU20)/EU21</f>
        <v>26.652298850574709</v>
      </c>
      <c r="EK21" s="52">
        <f t="shared" ref="EK21" si="256">SUM(EK19:EK20)</f>
        <v>0</v>
      </c>
      <c r="EL21" s="53">
        <f>(EL19*EU19+EL20*EU20)/EU21</f>
        <v>0</v>
      </c>
      <c r="EM21" s="53">
        <f>SUM(EM19:EM20)</f>
        <v>0</v>
      </c>
      <c r="EN21" s="53">
        <f>(EN19*EU19+EN20*EU20)/EU21</f>
        <v>0</v>
      </c>
      <c r="EO21" s="52">
        <f t="shared" ref="EO21" si="257">SUM(EO19:EO20)</f>
        <v>178</v>
      </c>
      <c r="EP21" s="53">
        <f>(EP19*EU19+EP20*EU20)/EU21</f>
        <v>73.347701149425276</v>
      </c>
      <c r="EQ21" s="14">
        <f>(EQ19*EU19+EQ20*EU20)/EU21</f>
        <v>60.560344827586199</v>
      </c>
      <c r="ER21" s="14">
        <f>(ER19*EU19+ER20*EU20)/EU21</f>
        <v>39.439655172413794</v>
      </c>
      <c r="ES21" s="14">
        <f>(ES19*EU19+ES20*EU20)/EU21</f>
        <v>31.369731800766282</v>
      </c>
      <c r="ET21" s="69">
        <f>SUM(ET19:ET20)</f>
        <v>196500</v>
      </c>
      <c r="EU21" s="55">
        <f>SUM(EU19:EU20)</f>
        <v>900</v>
      </c>
      <c r="EV21" s="36"/>
      <c r="EX21" s="51" t="s">
        <v>37</v>
      </c>
      <c r="EY21" s="52">
        <f>SUM(EY19:EY20)</f>
        <v>754</v>
      </c>
      <c r="EZ21" s="52">
        <f t="shared" ref="EZ21" si="258">SUM(EZ19:EZ20)</f>
        <v>754</v>
      </c>
      <c r="FA21" s="52">
        <f>SUM(FA19:FA20)</f>
        <v>0</v>
      </c>
      <c r="FB21" s="52">
        <f t="shared" ref="FB21" si="259">SUM(FB19:FB20)</f>
        <v>734</v>
      </c>
      <c r="FC21" s="53">
        <f>(FC19*FN19+FC20*FN20)/FN21</f>
        <v>49.327956989247305</v>
      </c>
      <c r="FD21" s="52">
        <f t="shared" ref="FD21" si="260">SUM(FD19:FD20)</f>
        <v>0</v>
      </c>
      <c r="FE21" s="53">
        <f>(FE19*FN19+FE20*FN20)/FN21</f>
        <v>0</v>
      </c>
      <c r="FF21" s="53">
        <f>SUM(FF19:FF20)</f>
        <v>0</v>
      </c>
      <c r="FG21" s="53">
        <f>(FG19*FN19+FG20*FN20)/FN21</f>
        <v>0</v>
      </c>
      <c r="FH21" s="52">
        <f t="shared" ref="FH21" si="261">SUM(FH19:FH20)</f>
        <v>178</v>
      </c>
      <c r="FI21" s="53">
        <f>(FI19*FN19+FI20*FN20)/FN21</f>
        <v>50.672043010752695</v>
      </c>
      <c r="FJ21" s="14">
        <f>(FJ19*FN19+FJ20*FN20)/FN21</f>
        <v>38.70967741935484</v>
      </c>
      <c r="FK21" s="14">
        <f>(FK19*FN19+FK20*FN20)/FN21</f>
        <v>61.290322580645153</v>
      </c>
      <c r="FL21" s="14">
        <f>(FL19*FN19+FL20*FN20)/FN21</f>
        <v>26.176075268817204</v>
      </c>
      <c r="FM21" s="69">
        <f>SUM(FM19:FM20)</f>
        <v>175275</v>
      </c>
      <c r="FN21" s="55">
        <f>SUM(FN19:FN20)</f>
        <v>900</v>
      </c>
      <c r="FO21" s="36"/>
      <c r="FQ21" s="59" t="s">
        <v>37</v>
      </c>
      <c r="FR21" s="52">
        <f>SUM(FR19:FR20)</f>
        <v>632</v>
      </c>
      <c r="FS21" s="52">
        <f t="shared" ref="FS21" si="262">SUM(FS19:FS20)</f>
        <v>632</v>
      </c>
      <c r="FT21" s="52">
        <f>SUM(FT19:FT20)</f>
        <v>0</v>
      </c>
      <c r="FU21" s="52">
        <f t="shared" ref="FU21" si="263">SUM(FU19:FU20)</f>
        <v>808</v>
      </c>
      <c r="FV21" s="53">
        <f>(FV19*GH19+FV20*GH20)/GH21</f>
        <v>56.111111111111114</v>
      </c>
      <c r="FW21" s="52">
        <f t="shared" ref="FW21" si="264">SUM(FW19:FW20)</f>
        <v>0</v>
      </c>
      <c r="FX21" s="53">
        <f>(FX19*GH19+FX20*GH20)/GH21</f>
        <v>0</v>
      </c>
      <c r="FY21" s="53">
        <f>SUM(FY19:FY20)</f>
        <v>0</v>
      </c>
      <c r="FZ21" s="53">
        <f>(FZ19*GH19+FZ20*GH20)/GH21</f>
        <v>0</v>
      </c>
      <c r="GA21" s="52">
        <f t="shared" ref="GA21" si="265">SUM(GA19:GA20)</f>
        <v>178</v>
      </c>
      <c r="GB21" s="53">
        <f>(GB19*GH19+GB20*GH20)/GH21</f>
        <v>43.888888888888886</v>
      </c>
      <c r="GC21" s="14">
        <f>(GC19*GH19+GC20*GH20)/GH21</f>
        <v>31.527777777777775</v>
      </c>
      <c r="GD21" s="14">
        <f>(GD19*GH19+GD20*GH20)/GH21</f>
        <v>68.472222222222229</v>
      </c>
      <c r="GE21" s="14">
        <f>(GE19*GH19+GE20*GH20)/GH21</f>
        <v>23.985339506172842</v>
      </c>
      <c r="GF21" s="55">
        <f>SUM(GF19:GF20)</f>
        <v>4</v>
      </c>
      <c r="GG21" s="69">
        <f>SUM(GG19:GG20)</f>
        <v>155425</v>
      </c>
      <c r="GH21" s="55">
        <f>SUM(GH19:GH20)</f>
        <v>900</v>
      </c>
      <c r="GI21" s="36"/>
      <c r="GK21" s="175" t="s">
        <v>37</v>
      </c>
      <c r="GL21" s="169">
        <f>SUM(GL19:GL20)</f>
        <v>1208</v>
      </c>
      <c r="GM21" s="169">
        <f t="shared" ref="GM21" si="266">SUM(GM19:GM20)</f>
        <v>1208</v>
      </c>
      <c r="GN21" s="169">
        <f>SUM(GN19:GN20)</f>
        <v>0</v>
      </c>
      <c r="GO21" s="169">
        <f t="shared" ref="GO21" si="267">SUM(GO19:GO20)</f>
        <v>280</v>
      </c>
      <c r="GP21" s="191">
        <f>(GP19*HB19+GP20*HB20)/HB21</f>
        <v>18.817204301075268</v>
      </c>
      <c r="GQ21" s="169">
        <f t="shared" ref="GQ21" si="268">SUM(GQ19:GQ20)</f>
        <v>0</v>
      </c>
      <c r="GR21" s="170">
        <f>(GR19*HB19+GR20*HB20)/HB21</f>
        <v>0</v>
      </c>
      <c r="GS21" s="171">
        <f>SUM(GS19:GS20)</f>
        <v>0</v>
      </c>
      <c r="GT21" s="205">
        <f>(GT19*HB19+GT20*HB20)/HB21</f>
        <v>0</v>
      </c>
      <c r="GU21" s="169">
        <f t="shared" ref="GU21" si="269">SUM(GU19:GU20)</f>
        <v>304</v>
      </c>
      <c r="GV21" s="170">
        <f>(GV19*HB19+GV20*HB20)/HB21</f>
        <v>81.182795698924721</v>
      </c>
      <c r="GW21" s="192">
        <f>(GW19*HB19+GW20*HB20)/HB21</f>
        <v>60.752688172043015</v>
      </c>
      <c r="GX21" s="192">
        <f>(GX19*HB19+GX20*HB20)/HB21</f>
        <v>32.659300050991973</v>
      </c>
      <c r="GY21" s="172">
        <f>(GY19*HB19+GY20*HB20)/HB21</f>
        <v>46.754032258064512</v>
      </c>
      <c r="GZ21" s="173">
        <f>SUM(GZ19:GZ20)</f>
        <v>3</v>
      </c>
      <c r="HA21" s="174">
        <f>SUM(HA19:HA20)</f>
        <v>313065</v>
      </c>
      <c r="HB21" s="173">
        <f>SUM(HB19:HB20)</f>
        <v>900</v>
      </c>
      <c r="HC21" s="36"/>
      <c r="HE21" s="175" t="s">
        <v>37</v>
      </c>
      <c r="HF21" s="169">
        <f>SUM(HF19:HF20)</f>
        <v>1359</v>
      </c>
      <c r="HG21" s="169">
        <f t="shared" ref="HG21" si="270">SUM(HG19:HG20)</f>
        <v>1359</v>
      </c>
      <c r="HH21" s="169">
        <f>SUM(HH19:HH20)</f>
        <v>0</v>
      </c>
      <c r="HI21" s="169">
        <f t="shared" ref="HI21" si="271">SUM(HI19:HI20)</f>
        <v>81</v>
      </c>
      <c r="HJ21" s="244">
        <f t="shared" si="76"/>
        <v>11.25</v>
      </c>
      <c r="HK21" s="169">
        <f t="shared" ref="HK21" si="272">SUM(HK19:HK20)</f>
        <v>0</v>
      </c>
      <c r="HL21" s="244">
        <f t="shared" si="77"/>
        <v>0</v>
      </c>
      <c r="HM21" s="171">
        <f>SUM(HM19:HM20)</f>
        <v>0</v>
      </c>
      <c r="HN21" s="244">
        <f t="shared" si="78"/>
        <v>0</v>
      </c>
      <c r="HO21" s="169">
        <f t="shared" ref="HO21" si="273">SUM(HO19:HO20)</f>
        <v>337</v>
      </c>
      <c r="HP21" s="244">
        <f t="shared" si="79"/>
        <v>188.75</v>
      </c>
      <c r="HQ21" s="244">
        <f t="shared" si="80"/>
        <v>141.94444444444446</v>
      </c>
      <c r="HR21" s="248">
        <v>29.027777777777779</v>
      </c>
      <c r="HS21" s="238">
        <f t="shared" si="82"/>
        <v>51.916666666666664</v>
      </c>
      <c r="HT21" s="173">
        <f>SUM(HT19:HT20)</f>
        <v>3</v>
      </c>
      <c r="HU21" s="174">
        <f>SUM(HU19:HU20)</f>
        <v>336420</v>
      </c>
      <c r="HV21" s="173">
        <f>SUM(HV19:HV20)</f>
        <v>900</v>
      </c>
      <c r="HW21" s="36"/>
    </row>
    <row r="22" spans="1:231" ht="41.4" hidden="1" x14ac:dyDescent="0.3">
      <c r="B22" s="194" t="s">
        <v>43</v>
      </c>
      <c r="C22" s="195">
        <f>SUM(C12,C15,C18,C21)</f>
        <v>6245</v>
      </c>
      <c r="D22" s="195">
        <f>SUM(D12,D15,D18,D21)</f>
        <v>6245</v>
      </c>
      <c r="E22" s="195">
        <f>SUM(E12,E15,E18,E21)</f>
        <v>0</v>
      </c>
      <c r="F22" s="195">
        <f>SUM(F12,F15,F18,F21)</f>
        <v>1309</v>
      </c>
      <c r="G22" s="196">
        <f>(G12*$R12+G15*$R15+G18*$R18+G21*$R21)/$R22</f>
        <v>0.24992201220075791</v>
      </c>
      <c r="H22" s="195">
        <f>SUM(H12,H15,H18,H21)</f>
        <v>1320</v>
      </c>
      <c r="I22" s="196">
        <f>(I12*$R12+I15*$R15+I18*$R18+I21*$R21)/$R22</f>
        <v>0.14950549958406509</v>
      </c>
      <c r="J22" s="195">
        <f>SUM(J12,J15,J18,J21)</f>
        <v>54</v>
      </c>
      <c r="K22" s="196">
        <f>(K12*$R12+K15*$R15+K18*$R18+K21*$R21)/$R22</f>
        <v>1.0658332563083465E-2</v>
      </c>
      <c r="L22" s="195">
        <f>SUM(L12,L15,L18,L21)</f>
        <v>639</v>
      </c>
      <c r="M22" s="196">
        <f>(M12*$R12+M15*$R15+M18*$R18+M21*$R21)/$R22</f>
        <v>0.58991415565209349</v>
      </c>
      <c r="N22" s="196">
        <f>(N12*$R12+N15*$R15+N18*$R18+N21*$R21)/$R22</f>
        <v>0.48127330005853891</v>
      </c>
      <c r="O22" s="196">
        <f>(O12*$R12+O15*$R15+O18*$R18+O21*$R21)/$R22</f>
        <v>0.39897135640038089</v>
      </c>
      <c r="P22" s="196">
        <f>(P12*$R12+P15*$R15+P18*$R18+P21*$R21)/$R22</f>
        <v>0.4192961071571617</v>
      </c>
      <c r="Q22" s="197">
        <f>SUM(Q12,Q15,Q18,Q21)</f>
        <v>870982</v>
      </c>
      <c r="R22" s="198">
        <f>SUM(R12,R15,R18,R21)</f>
        <v>2792</v>
      </c>
      <c r="S22" s="36"/>
      <c r="U22" s="43"/>
      <c r="Z22" s="13"/>
      <c r="AB22" s="13"/>
      <c r="AC22" s="13"/>
      <c r="AD22" s="13"/>
      <c r="AF22" s="13"/>
      <c r="AG22" s="163">
        <f>(AG12*AK12+AG15*AK15+AG18*AK18+AG21*AK21)/AK22</f>
        <v>159.85351773115201</v>
      </c>
      <c r="AH22" s="45"/>
      <c r="AI22" s="45"/>
      <c r="AJ22" s="142"/>
      <c r="AK22" s="36">
        <f>SUM(AK12,AK15,AK18,AK21)</f>
        <v>2792</v>
      </c>
      <c r="AL22" s="36"/>
      <c r="AN22" s="43"/>
      <c r="AS22" s="13"/>
      <c r="AU22" s="13"/>
      <c r="AV22" s="13"/>
      <c r="AW22" s="13"/>
      <c r="AY22" s="13"/>
      <c r="AZ22" s="186">
        <f>(AZ12*$BD12+AZ15*$BD15+AZ18*$BD18+AZ21*$BD21)/$BD22</f>
        <v>156.763570518943</v>
      </c>
      <c r="BA22" s="186">
        <f>(BA12*$BD12+BA15*$BD15+BA18*$BD18+BA21*$BD21)/$BD22</f>
        <v>36.685935421455675</v>
      </c>
      <c r="BB22" s="186">
        <f>(BB12*$BD12+BB15*$BD15+BB18*$BD18+BB21*$BD21)/$BD22</f>
        <v>40.170924864692772</v>
      </c>
      <c r="BC22" s="142"/>
      <c r="BD22" s="36">
        <f>SUM(BD12,BD15,BD18,BD21)</f>
        <v>2792</v>
      </c>
      <c r="BE22" s="36"/>
      <c r="BG22" s="43"/>
      <c r="BL22" s="13"/>
      <c r="BN22" s="13"/>
      <c r="BO22" s="13"/>
      <c r="BP22" s="13"/>
      <c r="BR22" s="13"/>
      <c r="BS22" s="163">
        <f>(BS12*BW12+BS15*BW15+BS18*BW18+BS21*BW21)/BW22</f>
        <v>49.411143975105524</v>
      </c>
      <c r="BT22" s="45"/>
      <c r="BU22" s="45"/>
      <c r="BV22" s="142"/>
      <c r="BW22" s="36">
        <f>SUM(BW12,BW15,BW18,BW21)</f>
        <v>2792</v>
      </c>
      <c r="BX22" s="36"/>
      <c r="BZ22" s="43"/>
      <c r="CE22" s="13"/>
      <c r="CG22" s="13"/>
      <c r="CH22" s="13"/>
      <c r="CI22" s="13"/>
      <c r="CK22" s="13"/>
      <c r="CL22" s="163">
        <f>(CL12*CP12+CL15*CP15+CL18*CP18+CL21*CP21)/CP22</f>
        <v>46.420526902260427</v>
      </c>
      <c r="CM22" s="45"/>
      <c r="CN22" s="45"/>
      <c r="CO22" s="142"/>
      <c r="CP22" s="36">
        <f>SUM(CP12,CP15,CP18,CP21)</f>
        <v>2792</v>
      </c>
      <c r="CQ22" s="36"/>
      <c r="CS22" s="43"/>
      <c r="CX22" s="13"/>
      <c r="CZ22" s="13"/>
      <c r="DA22" s="13"/>
      <c r="DB22" s="13"/>
      <c r="DD22" s="13"/>
      <c r="DE22" s="186">
        <f>(DE12*DI12+DE15*DI15+DE18*DI18+DE21*DI21)/DI22</f>
        <v>52.774151184644303</v>
      </c>
      <c r="DF22" s="45"/>
      <c r="DG22" s="45"/>
      <c r="DH22" s="142"/>
      <c r="DI22" s="36">
        <f>SUM(DI12,DI15,DI18,DI21)</f>
        <v>2792</v>
      </c>
      <c r="DJ22" s="36"/>
      <c r="DL22" s="43"/>
      <c r="DQ22" s="13"/>
      <c r="DS22" s="13"/>
      <c r="DT22" s="13"/>
      <c r="DU22" s="13"/>
      <c r="DW22" s="13"/>
      <c r="DX22" s="163">
        <f>(DX12*EB12+DX15*EB15+DX18*EB18+DX21*EB21)/EB22</f>
        <v>29.591555750685522</v>
      </c>
      <c r="DY22" s="45"/>
      <c r="DZ22" s="45"/>
      <c r="EA22" s="142"/>
      <c r="EB22" s="36">
        <f>SUM(EB12,EB15,EB18,EB21)</f>
        <v>2792</v>
      </c>
      <c r="EC22" s="36"/>
      <c r="EE22" s="43"/>
      <c r="EJ22" s="13"/>
      <c r="EL22" s="13"/>
      <c r="EM22" s="13"/>
      <c r="EN22" s="13"/>
      <c r="EP22" s="13"/>
      <c r="EQ22" s="163">
        <f>(EQ12*EU12+EQ15*EU15+EQ18*EU18+EQ21*EU21)/EU22</f>
        <v>36.952870269736195</v>
      </c>
      <c r="ER22" s="45"/>
      <c r="ES22" s="45"/>
      <c r="ET22" s="142"/>
      <c r="EU22" s="36">
        <f>SUM(EU12,EU15,EU18,EU21)</f>
        <v>2792</v>
      </c>
      <c r="EV22" s="36"/>
      <c r="EX22" s="43"/>
      <c r="FC22" s="13"/>
      <c r="FE22" s="13"/>
      <c r="FF22" s="13"/>
      <c r="FG22" s="13"/>
      <c r="FI22" s="13"/>
      <c r="FJ22" s="163">
        <f>(FJ12*FN12+FJ15*FN15+FJ18*FN18+FJ21*FN21)/FN22</f>
        <v>35.222082293496015</v>
      </c>
      <c r="FK22" s="45"/>
      <c r="FL22" s="45"/>
      <c r="FM22" s="142"/>
      <c r="FN22" s="36">
        <f>SUM(FN12,FN15,FN18,FN21)</f>
        <v>2792</v>
      </c>
      <c r="FO22" s="36"/>
      <c r="FQ22" s="43"/>
      <c r="FV22" s="13"/>
      <c r="FX22" s="13"/>
      <c r="FY22" s="13"/>
      <c r="FZ22" s="13"/>
      <c r="GB22" s="13"/>
      <c r="GC22" s="163" t="e">
        <f>(GC12*GG12+GC15*GG15+GC18*GG18+GC21*GG21)/GG22</f>
        <v>#DIV/0!</v>
      </c>
      <c r="GD22" s="45"/>
      <c r="GE22" s="45"/>
      <c r="GF22" s="149">
        <f>SUM(GF12,GF15,GF18,GF21)</f>
        <v>9</v>
      </c>
      <c r="GG22" s="142"/>
      <c r="GH22" s="36">
        <f>SUM(GH12,GH15,GH18,GH21)</f>
        <v>2792</v>
      </c>
      <c r="GI22" s="36"/>
      <c r="GK22" s="189" t="s">
        <v>43</v>
      </c>
      <c r="GL22" s="98"/>
      <c r="GM22" s="98"/>
      <c r="GN22" s="98"/>
      <c r="GO22" s="98"/>
      <c r="GP22" s="206">
        <f>(GP12*$HB12+GP15*$HB15+GP18*$HB18+GP21*$HB21)/$HB22</f>
        <v>93.637736081584862</v>
      </c>
      <c r="GQ22" s="98"/>
      <c r="GR22" s="207">
        <f>(GR12*$HB12+GR15*$HB15+GR18*$HB18+GR21*$HB21)/$HB22</f>
        <v>24.670525618510645</v>
      </c>
      <c r="GS22" s="208"/>
      <c r="GT22" s="209">
        <f>(GT12*$HB12+GT15*$HB15+GT18*$HB18+GT21*$HB21)/$HB22</f>
        <v>0.89348984810672583</v>
      </c>
      <c r="GU22" s="98"/>
      <c r="GV22" s="206">
        <f>(GV12*$HB12+GV15*$HB15+GV18*$HB18+GV21*$HB21)/$HB22</f>
        <v>140.25383584434789</v>
      </c>
      <c r="GW22" s="206">
        <f>(GW12*$HB12+GW15*$HB15+GW18*$HB18+GW21*$HB21)/$HB22</f>
        <v>110.27282250362019</v>
      </c>
      <c r="GX22" s="206">
        <f t="shared" ref="GX22:GY22" si="274">(GX12*$HB12+GX15*$HB15+GX18*$HB18+GX21*$HB21)/$HB22</f>
        <v>46.253456703375221</v>
      </c>
      <c r="GY22" s="206">
        <f t="shared" si="274"/>
        <v>36.750546877407025</v>
      </c>
      <c r="GZ22" s="204">
        <f>SUM(GZ12,GZ15,GZ18,GZ21)</f>
        <v>7</v>
      </c>
      <c r="HA22" s="210"/>
      <c r="HB22" s="211">
        <f>SUM(HB12,HB15,HB18,HB21)</f>
        <v>2792</v>
      </c>
      <c r="HC22" s="36"/>
      <c r="HE22" s="37"/>
      <c r="HF22" s="176">
        <f>SUM(HF12,HF15,HF18,HF21)</f>
        <v>4744</v>
      </c>
      <c r="HG22" s="176">
        <f>SUM(HG12,HG15,HG18,HG21)</f>
        <v>4744</v>
      </c>
      <c r="HH22" s="177">
        <f>SUM(HH12,HH15,HH18,HH21)</f>
        <v>0</v>
      </c>
      <c r="HI22" s="176">
        <f>SUM(HI12,HI15,HI18,HI21)</f>
        <v>3176</v>
      </c>
      <c r="HJ22" s="244">
        <f t="shared" si="76"/>
        <v>441.11111111111114</v>
      </c>
      <c r="HK22" s="177">
        <f>SUM(HK12,HK15,HK18,HK21)</f>
        <v>720</v>
      </c>
      <c r="HL22" s="244">
        <f t="shared" si="77"/>
        <v>100</v>
      </c>
      <c r="HM22" s="177">
        <f>SUM(HM12,HM15,HM18,HM21)</f>
        <v>0</v>
      </c>
      <c r="HN22" s="244">
        <f t="shared" si="78"/>
        <v>0</v>
      </c>
      <c r="HO22" s="177">
        <f>SUM(HO12,HO15,HO18,HO21)</f>
        <v>611</v>
      </c>
      <c r="HP22" s="244">
        <f t="shared" si="79"/>
        <v>658.88888888888891</v>
      </c>
      <c r="HQ22" s="244">
        <f t="shared" si="80"/>
        <v>574.02777777777783</v>
      </c>
      <c r="HR22" s="247">
        <v>1812.1108903456957</v>
      </c>
      <c r="HS22" s="238">
        <f t="shared" si="82"/>
        <v>44.694563833174151</v>
      </c>
      <c r="HT22" s="178">
        <f>SUM(HT12,HT15,HT18,HT21)</f>
        <v>20</v>
      </c>
      <c r="HU22" s="179">
        <f>SUM(HU12,HU15,HU18,HU21)</f>
        <v>898468</v>
      </c>
      <c r="HV22" s="176">
        <f>SUM(HV12,HV15,HV18,HV21)</f>
        <v>2792</v>
      </c>
      <c r="HW22" s="36"/>
    </row>
    <row r="23" spans="1:231" ht="13.8" x14ac:dyDescent="0.3">
      <c r="A23" s="16" t="s">
        <v>44</v>
      </c>
      <c r="B23" s="15" t="s">
        <v>45</v>
      </c>
      <c r="C23" s="13">
        <f>[1]DISP_JUL!$C$67</f>
        <v>0</v>
      </c>
      <c r="D23" s="13">
        <f>[1]DISP_JUL!$D$67</f>
        <v>0</v>
      </c>
      <c r="E23" s="13">
        <f>[1]DISP_JUL!$E$67</f>
        <v>0</v>
      </c>
      <c r="F23" s="13">
        <f>[1]DISP_JUL!$F$67</f>
        <v>744</v>
      </c>
      <c r="G23" s="13">
        <f>(F23/$B$4)*100</f>
        <v>100</v>
      </c>
      <c r="H23" s="13">
        <f>[1]DISP_JUL!$G$67</f>
        <v>0</v>
      </c>
      <c r="I23" s="13">
        <f>(H23/$B$4)*100</f>
        <v>0</v>
      </c>
      <c r="J23" s="13">
        <f>[1]DISP_JUL!$H$67</f>
        <v>0</v>
      </c>
      <c r="K23" s="13">
        <f>(J23/$B$4)*100</f>
        <v>0</v>
      </c>
      <c r="L23" s="15">
        <v>0</v>
      </c>
      <c r="M23" s="13">
        <f>(C23/$B$4)*100</f>
        <v>0</v>
      </c>
      <c r="N23" s="13">
        <f t="shared" ref="N23:N36" si="275">((C23-L23)/$B$4)*100</f>
        <v>0</v>
      </c>
      <c r="O23" s="13">
        <f t="shared" ref="O23:O32" si="276">IF((AND(D23=0,F23=0)),0,(F23+L23)/(D23+F23)*100)</f>
        <v>100</v>
      </c>
      <c r="P23" s="13">
        <f>(Q23/($B$4*R23))*100</f>
        <v>0</v>
      </c>
      <c r="Q23" s="95">
        <f>[1]DISP_JUL!$M$67</f>
        <v>0</v>
      </c>
      <c r="R23" s="15">
        <v>96</v>
      </c>
      <c r="T23" s="16" t="s">
        <v>44</v>
      </c>
      <c r="U23" s="15" t="s">
        <v>45</v>
      </c>
      <c r="V23" s="13">
        <f>[1]DISP_AGO!$C$67</f>
        <v>0</v>
      </c>
      <c r="W23" s="13">
        <f>[1]DISP_AGO!$D$67</f>
        <v>0</v>
      </c>
      <c r="X23" s="13">
        <f>[1]DISP_AGO!$E$67</f>
        <v>0</v>
      </c>
      <c r="Y23" s="13">
        <f>[1]DISP_AGO!$F$67</f>
        <v>744</v>
      </c>
      <c r="Z23" s="13">
        <f t="shared" ref="Z23:Z32" si="277">(Y23/$U$4)*100</f>
        <v>100</v>
      </c>
      <c r="AA23" s="13">
        <f>[1]DISP_AGO!$G$67</f>
        <v>0</v>
      </c>
      <c r="AB23" s="13">
        <f t="shared" ref="AB23:AB32" si="278">(AA23/$U$4)*100</f>
        <v>0</v>
      </c>
      <c r="AC23" s="13">
        <f>[1]DISP_AGO!$H$67</f>
        <v>0</v>
      </c>
      <c r="AD23" s="13">
        <f t="shared" ref="AD23:AD32" si="279">(AC23/$U$4)*100</f>
        <v>0</v>
      </c>
      <c r="AE23" s="15">
        <v>0</v>
      </c>
      <c r="AF23" s="13">
        <f t="shared" ref="AF23:AF32" si="280">(V23/$U$4)*100</f>
        <v>0</v>
      </c>
      <c r="AG23" s="13">
        <f t="shared" ref="AG23:AG32" si="281">((V23-AE23)/$U$4)*100</f>
        <v>0</v>
      </c>
      <c r="AH23" s="13">
        <f t="shared" si="116"/>
        <v>100</v>
      </c>
      <c r="AI23" s="13">
        <f t="shared" ref="AI23:AI32" si="282">(AJ23/($U$4*AK23))*100</f>
        <v>0</v>
      </c>
      <c r="AJ23" s="95">
        <f>[1]DISP_AGO!$M$67</f>
        <v>0</v>
      </c>
      <c r="AK23" s="15">
        <v>96</v>
      </c>
      <c r="AM23" s="16" t="s">
        <v>44</v>
      </c>
      <c r="AN23" s="15" t="s">
        <v>45</v>
      </c>
      <c r="AO23" s="13">
        <f>[1]DISP_SEP!$C$67</f>
        <v>0</v>
      </c>
      <c r="AP23" s="13">
        <f>[1]DISP_SEP!$D$67</f>
        <v>0</v>
      </c>
      <c r="AQ23" s="13">
        <f>[1]DISP_SEP!$E$67</f>
        <v>0</v>
      </c>
      <c r="AR23" s="13">
        <f>[1]DISP_SEP!$F$67</f>
        <v>720</v>
      </c>
      <c r="AS23" s="13">
        <f t="shared" ref="AS23:AS32" si="283">(AR23/$AN$4)*100</f>
        <v>100</v>
      </c>
      <c r="AT23" s="13">
        <f>[1]DISP_SEP!$G$67</f>
        <v>0</v>
      </c>
      <c r="AU23" s="13">
        <f t="shared" ref="AU23:AU32" si="284">(AT23/$AN$4)*100</f>
        <v>0</v>
      </c>
      <c r="AV23" s="13">
        <f>[1]DISP_SEP!$H$67</f>
        <v>0</v>
      </c>
      <c r="AW23" s="13">
        <f t="shared" ref="AW23:AW32" si="285">(AV23/$AN$4)*100</f>
        <v>0</v>
      </c>
      <c r="AX23" s="15">
        <v>0</v>
      </c>
      <c r="AY23" s="13">
        <f t="shared" ref="AY23:AY32" si="286">(AO23/$AN$4)*100</f>
        <v>0</v>
      </c>
      <c r="AZ23" s="13">
        <f t="shared" ref="AZ23:AZ32" si="287">((AO23-AX23)/$AN$4)*100</f>
        <v>0</v>
      </c>
      <c r="BA23" s="13">
        <f t="shared" ref="BA23:BA32" si="288">IF((AND(AP23=0,AR23=0)),0,(AR23+AX23)/(AP23+AR23)*100)</f>
        <v>100</v>
      </c>
      <c r="BB23" s="13">
        <f t="shared" ref="BB23:BB32" si="289">(BC23/($AN$4*BD23))*100</f>
        <v>0</v>
      </c>
      <c r="BC23" s="95">
        <f>[1]DISP_SEP!$M$67</f>
        <v>0</v>
      </c>
      <c r="BD23" s="15">
        <v>96</v>
      </c>
      <c r="BF23" s="16" t="s">
        <v>44</v>
      </c>
      <c r="BG23" s="15" t="s">
        <v>45</v>
      </c>
      <c r="BH23" s="13">
        <f>[1]DISP_OCT!$C$67</f>
        <v>0</v>
      </c>
      <c r="BI23" s="13">
        <f>[1]DISP_OCT!$D$67</f>
        <v>0</v>
      </c>
      <c r="BJ23" s="13">
        <f>[1]DISP_OCT!$E$67</f>
        <v>0</v>
      </c>
      <c r="BK23" s="13">
        <f>[1]DISP_OCT!$F$67</f>
        <v>744</v>
      </c>
      <c r="BL23" s="13">
        <f t="shared" ref="BL23:BL32" si="290">(BK23/$BG$4)*100</f>
        <v>100</v>
      </c>
      <c r="BM23" s="13">
        <f>[1]DISP_OCT!$G$67</f>
        <v>0</v>
      </c>
      <c r="BN23" s="13">
        <f t="shared" ref="BN23:BN32" si="291">(BM23/$BG$4)*100</f>
        <v>0</v>
      </c>
      <c r="BO23" s="13">
        <f>[1]DISP_OCT!$H$67</f>
        <v>0</v>
      </c>
      <c r="BP23" s="13">
        <f t="shared" ref="BP23:BP32" si="292">(BO23/$BG$4)*100</f>
        <v>0</v>
      </c>
      <c r="BR23" s="13">
        <f t="shared" ref="BR23:BR32" si="293">(BH23/$BG$4)*100</f>
        <v>0</v>
      </c>
      <c r="BS23" s="13">
        <f t="shared" ref="BS23:BS32" si="294">((BH23-BQ23)/$BG$4)*100</f>
        <v>0</v>
      </c>
      <c r="BT23" s="13">
        <f t="shared" ref="BT23:BT32" si="295">IF((AND(BI23=0,BK23=0)),0,(BK23+BQ23)/(BI23+BK23)*100)</f>
        <v>100</v>
      </c>
      <c r="BU23" s="13">
        <f t="shared" ref="BU23:BU32" si="296">(BV23/($BG$4*BW23))*100</f>
        <v>0</v>
      </c>
      <c r="BV23" s="95">
        <f>[1]DISP_OCT!$M$67</f>
        <v>0</v>
      </c>
      <c r="BW23" s="15">
        <v>96</v>
      </c>
      <c r="BY23" s="16" t="s">
        <v>44</v>
      </c>
      <c r="BZ23" s="15" t="s">
        <v>45</v>
      </c>
      <c r="CA23" s="13">
        <f>[1]DISP_NOV!$C$67</f>
        <v>0</v>
      </c>
      <c r="CB23" s="13">
        <f>[1]DISP_NOV!$D$67</f>
        <v>0</v>
      </c>
      <c r="CC23" s="13">
        <f>[1]DISP_NOV!$E$67</f>
        <v>0</v>
      </c>
      <c r="CD23" s="13">
        <f>[1]DISP_NOV!$F$67</f>
        <v>720</v>
      </c>
      <c r="CE23" s="13">
        <f t="shared" ref="CE23:CE32" si="297">(CD23/$BZ$4)*100</f>
        <v>100</v>
      </c>
      <c r="CF23" s="13">
        <f>[1]DISP_NOV!$G$67</f>
        <v>0</v>
      </c>
      <c r="CG23" s="13">
        <f t="shared" ref="CG23:CG32" si="298">(CF23/$BZ$4)*100</f>
        <v>0</v>
      </c>
      <c r="CH23" s="13">
        <f>[1]DISP_NOV!$H$67</f>
        <v>0</v>
      </c>
      <c r="CI23" s="13">
        <f t="shared" ref="CI23:CI32" si="299">(CH23/$BZ$4)*100</f>
        <v>0</v>
      </c>
      <c r="CK23" s="13">
        <f t="shared" ref="CK23:CK32" si="300">(CA23/$BZ$4)*100</f>
        <v>0</v>
      </c>
      <c r="CL23" s="13">
        <f t="shared" ref="CL23:CL32" si="301">((CA23-CJ23)/$BZ$4)*100</f>
        <v>0</v>
      </c>
      <c r="CM23" s="13">
        <f t="shared" ref="CM23:CM32" si="302">IF((AND(CB23=0,CD23=0)),0,(CD23+CJ23)/(CB23+CD23)*100)</f>
        <v>100</v>
      </c>
      <c r="CN23" s="13">
        <f t="shared" ref="CN23:CN32" si="303">(CO23/($BZ$4*CP23))*100</f>
        <v>0</v>
      </c>
      <c r="CO23" s="95">
        <f>[1]DISP_NOV!$M$67</f>
        <v>0</v>
      </c>
      <c r="CP23" s="15">
        <v>96</v>
      </c>
      <c r="CR23" s="16" t="s">
        <v>44</v>
      </c>
      <c r="CS23" s="15" t="s">
        <v>45</v>
      </c>
      <c r="CT23" s="13">
        <f>[1]DISP_DIC!$C$67</f>
        <v>0</v>
      </c>
      <c r="CU23" s="13">
        <f>[1]DISP_DIC!$D$67</f>
        <v>0</v>
      </c>
      <c r="CV23" s="13">
        <f>[1]DISP_DIC!$E$67</f>
        <v>0</v>
      </c>
      <c r="CW23" s="13">
        <f>[1]DISP_DIC!$F$67</f>
        <v>744</v>
      </c>
      <c r="CX23" s="13">
        <f t="shared" ref="CX23:CX32" si="304">(CW23/$CS$4)*100</f>
        <v>100</v>
      </c>
      <c r="CY23" s="13">
        <f>[1]DISP_DIC!$G$67</f>
        <v>0</v>
      </c>
      <c r="CZ23" s="13">
        <f t="shared" ref="CZ23:CZ32" si="305">(CY23/$CS$4)*100</f>
        <v>0</v>
      </c>
      <c r="DA23" s="13">
        <f>[1]DISP_DIC!$H$67</f>
        <v>0</v>
      </c>
      <c r="DB23" s="13">
        <f t="shared" ref="DB23:DB32" si="306">(DA23/$CS$4)*100</f>
        <v>0</v>
      </c>
      <c r="DD23" s="13">
        <f t="shared" ref="DD23:DD32" si="307">(CT23/$CS$4)*100</f>
        <v>0</v>
      </c>
      <c r="DE23" s="13">
        <f t="shared" ref="DE23:DE32" si="308">((CT23-DC23)/$CS$4)*100</f>
        <v>0</v>
      </c>
      <c r="DF23" s="13">
        <f t="shared" ref="DF23:DF32" si="309">IF((AND(CU23=0,CW23=0)),0,(CW23+DC23)/(CU23+CW23)*100)</f>
        <v>100</v>
      </c>
      <c r="DG23" s="13">
        <f t="shared" ref="DG23:DG32" si="310">(DH23/($CS$4*DI23))*100</f>
        <v>0</v>
      </c>
      <c r="DH23" s="95">
        <f>[1]DISP_DIC!$M$67</f>
        <v>0</v>
      </c>
      <c r="DI23" s="15">
        <v>96</v>
      </c>
      <c r="DK23" s="16" t="s">
        <v>44</v>
      </c>
      <c r="DL23" s="15" t="s">
        <v>45</v>
      </c>
      <c r="DM23" s="13">
        <f>[2]DISP_ENE!$C$67</f>
        <v>0</v>
      </c>
      <c r="DN23" s="13">
        <f>[2]DISP_ENE!$D$67</f>
        <v>0</v>
      </c>
      <c r="DO23" s="13">
        <f>[2]DISP_ENE!$E$67</f>
        <v>0</v>
      </c>
      <c r="DP23" s="13">
        <f>[2]DISP_ENE!$F$67</f>
        <v>744</v>
      </c>
      <c r="DQ23" s="13">
        <f t="shared" ref="DQ23:DQ32" si="311">(DP23/$DL$4)*100</f>
        <v>100</v>
      </c>
      <c r="DR23" s="13">
        <f>[2]DISP_ENE!$G$67</f>
        <v>0</v>
      </c>
      <c r="DS23" s="13">
        <f t="shared" ref="DS23:DS32" si="312">(DR23/$DL$4)*100</f>
        <v>0</v>
      </c>
      <c r="DT23" s="13">
        <f>[2]DISP_ENE!$H$67</f>
        <v>0</v>
      </c>
      <c r="DU23" s="13">
        <f t="shared" ref="DU23:DU32" si="313">(DT23/$DL$4)*100</f>
        <v>0</v>
      </c>
      <c r="DW23" s="13">
        <f t="shared" ref="DW23:DW32" si="314">(DM23/$DL$4)*100</f>
        <v>0</v>
      </c>
      <c r="DX23" s="13">
        <f t="shared" ref="DX23:DX32" si="315">((DM23-DV23)/$DL$4)*100</f>
        <v>0</v>
      </c>
      <c r="DY23" s="13">
        <f t="shared" ref="DY23:DY32" si="316">IF((AND(DN23=0,DP23=0)),0,(DP23+DV23)/(DN23+DP23)*100)</f>
        <v>100</v>
      </c>
      <c r="DZ23" s="13">
        <f t="shared" ref="DZ23:DZ32" si="317">(EA23/($DL$4*EB23))*100</f>
        <v>0</v>
      </c>
      <c r="EA23" s="95">
        <f>[2]DISP_ENE!$M$67</f>
        <v>0</v>
      </c>
      <c r="EB23" s="15">
        <v>96</v>
      </c>
      <c r="ED23" s="16" t="s">
        <v>44</v>
      </c>
      <c r="EE23" s="15" t="s">
        <v>45</v>
      </c>
      <c r="EF23" s="13">
        <f>[2]DISP_FEB!$C$67</f>
        <v>696</v>
      </c>
      <c r="EG23" s="13">
        <f>[2]DISP_FEB!$D$67</f>
        <v>0</v>
      </c>
      <c r="EH23" s="13">
        <f>[2]DISP_FEB!$E$67</f>
        <v>696</v>
      </c>
      <c r="EI23" s="13">
        <f>[2]DISP_FEB!$F$67</f>
        <v>0</v>
      </c>
      <c r="EJ23" s="13">
        <f t="shared" ref="EJ23:EJ32" si="318">(EI23/$EE$4)*100</f>
        <v>0</v>
      </c>
      <c r="EK23" s="13">
        <f>[2]DISP_FEB!$G$67</f>
        <v>0</v>
      </c>
      <c r="EL23" s="13">
        <f t="shared" ref="EL23:EL32" si="319">(EK23/$EE$4)*100</f>
        <v>0</v>
      </c>
      <c r="EM23" s="13">
        <f>[2]DISP_FEB!$H$67</f>
        <v>0</v>
      </c>
      <c r="EN23" s="13">
        <f t="shared" ref="EN23:EN32" si="320">(EM23/$EE$4)*100</f>
        <v>0</v>
      </c>
      <c r="EP23" s="13">
        <f t="shared" ref="EP23:EP32" si="321">(EF23/$EE$4)*100</f>
        <v>100</v>
      </c>
      <c r="EQ23" s="13">
        <f t="shared" ref="EQ23:EQ32" si="322">((EF23-EO23)/$EE$4)*100</f>
        <v>100</v>
      </c>
      <c r="ER23" s="13">
        <f t="shared" ref="ER23:ER32" si="323">IF((AND(EG23=0,EI23=0)),0,(EI23+EO23)/(EG23+EI23)*100)</f>
        <v>0</v>
      </c>
      <c r="ES23" s="13">
        <f t="shared" ref="ES23:ES32" si="324">(ET23/($EE$4*EU23))*100</f>
        <v>0</v>
      </c>
      <c r="ET23" s="95">
        <f>[2]DISP_FEB!$M$67</f>
        <v>0</v>
      </c>
      <c r="EU23" s="15">
        <v>96</v>
      </c>
      <c r="EW23" s="16" t="s">
        <v>44</v>
      </c>
      <c r="EX23" s="15" t="s">
        <v>45</v>
      </c>
      <c r="EY23" s="13">
        <f>[2]DISP_MAR!$C$67</f>
        <v>148</v>
      </c>
      <c r="EZ23" s="13">
        <f>[2]DISP_MAR!$D$67</f>
        <v>62</v>
      </c>
      <c r="FA23" s="13">
        <f>[2]DISP_MAR!$E$67</f>
        <v>86</v>
      </c>
      <c r="FB23" s="13">
        <f>[2]DISP_MAR!$F$67</f>
        <v>596</v>
      </c>
      <c r="FC23" s="13">
        <f t="shared" ref="FC23:FC32" si="325">(FB23/$EX$4)*100</f>
        <v>80.107526881720432</v>
      </c>
      <c r="FD23" s="13">
        <f>[2]DISP_MAR!$G$67</f>
        <v>0</v>
      </c>
      <c r="FE23" s="13">
        <f t="shared" ref="FE23:FE32" si="326">(FD23/$EX$4)*100</f>
        <v>0</v>
      </c>
      <c r="FF23" s="13">
        <f>[2]DISP_MAR!$H$67</f>
        <v>0</v>
      </c>
      <c r="FG23" s="13">
        <f t="shared" ref="FG23:FG32" si="327">(FF23/$EX$4)*100</f>
        <v>0</v>
      </c>
      <c r="FI23" s="13">
        <f t="shared" ref="FI23:FI32" si="328">(EY23/$EX$4)*100</f>
        <v>19.892473118279568</v>
      </c>
      <c r="FJ23" s="13">
        <f t="shared" ref="FJ23:FJ32" si="329">((EY23-FH23)/$EX$4)*100</f>
        <v>19.892473118279568</v>
      </c>
      <c r="FK23" s="13">
        <f t="shared" ref="FK23:FK32" si="330">IF((AND(EZ23=0,FB23=0)),0,(FB23+FH23)/(EZ23+FB23)*100)</f>
        <v>90.577507598784194</v>
      </c>
      <c r="FL23" s="13">
        <f t="shared" ref="FL23:FL32" si="331">(FM23/($EX$4*FN23))*100</f>
        <v>1.7515120967741933</v>
      </c>
      <c r="FM23" s="95">
        <f>[2]DISP_MAR!$M$67</f>
        <v>1251</v>
      </c>
      <c r="FN23" s="15">
        <v>96</v>
      </c>
      <c r="FP23" s="16" t="s">
        <v>44</v>
      </c>
      <c r="FQ23" s="15" t="s">
        <v>45</v>
      </c>
      <c r="FR23" s="13">
        <f>[2]DISP_ABR!$C$67</f>
        <v>468</v>
      </c>
      <c r="FS23" s="13">
        <f>[2]DISP_ABR!$D$67</f>
        <v>259</v>
      </c>
      <c r="FT23" s="13">
        <f>[2]DISP_ABR!$E$67</f>
        <v>209</v>
      </c>
      <c r="FU23" s="13">
        <f>[2]DISP_ABR!$F$67</f>
        <v>252</v>
      </c>
      <c r="FV23" s="13">
        <f t="shared" ref="FV23:FV32" si="332">(FU23/$FQ$4)*100</f>
        <v>35</v>
      </c>
      <c r="FW23" s="13">
        <f>[2]DISP_ABR!$G$67</f>
        <v>0</v>
      </c>
      <c r="FX23" s="13">
        <f t="shared" ref="FX23:FX32" si="333">(FW23/$FQ$4)*100</f>
        <v>0</v>
      </c>
      <c r="FY23" s="13">
        <f>[2]DISP_ABR!$H$67</f>
        <v>0</v>
      </c>
      <c r="FZ23" s="13">
        <f t="shared" ref="FZ23:FZ32" si="334">(FY23/$FQ$4)*100</f>
        <v>0</v>
      </c>
      <c r="GB23" s="13">
        <f t="shared" ref="GB23:GB32" si="335">(FR23/$FQ$4)*100</f>
        <v>65</v>
      </c>
      <c r="GC23" s="13">
        <f t="shared" ref="GC23:GC32" si="336">((FR23-GA23)/$FQ$4)*100</f>
        <v>65</v>
      </c>
      <c r="GD23" s="13">
        <f t="shared" ref="GD23:GD32" si="337">IF((AND(FS23=0,FU23=0)),0,(FU23+GA23)/(FS23+FU23)*100)</f>
        <v>49.315068493150683</v>
      </c>
      <c r="GE23" s="13">
        <f t="shared" ref="GE23:GE32" si="338">(GG23/($FQ$4*GH23))*100</f>
        <v>11.500289351851851</v>
      </c>
      <c r="GF23" s="36">
        <v>1</v>
      </c>
      <c r="GG23" s="88">
        <f>[2]DISP_ABR!$M$67</f>
        <v>7949</v>
      </c>
      <c r="GH23" s="15">
        <v>96</v>
      </c>
      <c r="GJ23" s="16" t="s">
        <v>44</v>
      </c>
      <c r="GK23" s="15" t="s">
        <v>45</v>
      </c>
      <c r="GL23" s="13">
        <f>[2]DISP_MAY!$C$67</f>
        <v>645</v>
      </c>
      <c r="GM23" s="13">
        <f>[2]DISP_MAY!$D$67</f>
        <v>359</v>
      </c>
      <c r="GN23" s="13">
        <f>[2]DISP_MAY!$E$67</f>
        <v>286</v>
      </c>
      <c r="GO23" s="13">
        <f>[2]DISP_MAY!$F$67</f>
        <v>99</v>
      </c>
      <c r="GP23" s="13">
        <f t="shared" ref="GP23:GP32" si="339">(GO23/$GK$4)*100</f>
        <v>13.306451612903224</v>
      </c>
      <c r="GQ23" s="13">
        <f>[2]DISP_MAY!$G$67</f>
        <v>0</v>
      </c>
      <c r="GR23" s="13">
        <f t="shared" ref="GR23:GR32" si="340">(GQ23/$GK$4)*100</f>
        <v>0</v>
      </c>
      <c r="GS23" s="13">
        <f>[2]DISP_MAY!$H$67</f>
        <v>0</v>
      </c>
      <c r="GT23" s="13">
        <f t="shared" ref="GT23:GT32" si="341">(GS23/$GK$4)*100</f>
        <v>0</v>
      </c>
      <c r="GV23" s="13">
        <f t="shared" ref="GV23:GV32" si="342">(GL23/$GK$4)*100</f>
        <v>86.693548387096769</v>
      </c>
      <c r="GW23" s="13">
        <f t="shared" ref="GW23:GW32" si="343">((GL23-GU23)/$GK$4)*100</f>
        <v>86.693548387096769</v>
      </c>
      <c r="GX23" s="13">
        <f t="shared" ref="GX23:GX32" si="344">IF((AND(GM23=0,GO23=0)),0,(GO23+GU23)/(GM23+GO23)*100)</f>
        <v>21.615720524017469</v>
      </c>
      <c r="GY23" s="13">
        <f t="shared" ref="GY23:GY32" si="345">(HA23/($GK$4*HB23))*100</f>
        <v>16.131832437275985</v>
      </c>
      <c r="GZ23" s="36">
        <v>4</v>
      </c>
      <c r="HA23" s="95">
        <f>[2]DISP_MAY!$M$67</f>
        <v>11522</v>
      </c>
      <c r="HB23" s="15">
        <v>96</v>
      </c>
      <c r="HD23" s="16" t="s">
        <v>44</v>
      </c>
      <c r="HE23" s="15" t="s">
        <v>45</v>
      </c>
      <c r="HF23" s="13">
        <f>[2]DISP_JUN!$C$67</f>
        <v>448</v>
      </c>
      <c r="HG23" s="13">
        <f>[2]DISP_JUN!$D$67</f>
        <v>227</v>
      </c>
      <c r="HH23" s="13">
        <f>[2]DISP_JUN!$E$67</f>
        <v>221</v>
      </c>
      <c r="HI23" s="13">
        <f>[2]DISP_JUN!$F$67</f>
        <v>204</v>
      </c>
      <c r="HJ23" s="244">
        <f t="shared" si="76"/>
        <v>28.333333333333332</v>
      </c>
      <c r="HK23" s="13">
        <f>[2]DISP_JUN!$G$67</f>
        <v>0</v>
      </c>
      <c r="HL23" s="244">
        <f t="shared" si="77"/>
        <v>0</v>
      </c>
      <c r="HM23" s="13">
        <f>[2]DISP_JUN!$H$67</f>
        <v>68</v>
      </c>
      <c r="HN23" s="244">
        <f t="shared" si="78"/>
        <v>9.4444444444444446</v>
      </c>
      <c r="HO23" s="15">
        <v>0</v>
      </c>
      <c r="HP23" s="244">
        <f t="shared" si="79"/>
        <v>62.222222222222221</v>
      </c>
      <c r="HQ23" s="244">
        <f t="shared" si="80"/>
        <v>62.222222222222221</v>
      </c>
      <c r="HR23" s="244">
        <v>47.331786542923432</v>
      </c>
      <c r="HS23" s="238">
        <f t="shared" si="82"/>
        <v>9.3909143518518512</v>
      </c>
      <c r="HT23" s="36">
        <v>3</v>
      </c>
      <c r="HU23" s="95">
        <f>[2]DISP_JUN!$M$67</f>
        <v>6491</v>
      </c>
      <c r="HV23" s="15">
        <v>96</v>
      </c>
    </row>
    <row r="24" spans="1:231" ht="13.8" x14ac:dyDescent="0.3">
      <c r="B24" s="78" t="s">
        <v>46</v>
      </c>
      <c r="C24" s="13">
        <f>[1]DISP_JUL!$C$69</f>
        <v>743</v>
      </c>
      <c r="D24" s="13">
        <f>[1]DISP_JUL!$D$69</f>
        <v>631</v>
      </c>
      <c r="E24" s="13">
        <f>[1]DISP_JUL!$E$69</f>
        <v>112</v>
      </c>
      <c r="F24" s="13">
        <f>[1]DISP_JUL!$F$69</f>
        <v>1</v>
      </c>
      <c r="G24" s="13">
        <f t="shared" ref="G24:K63" si="346">(F24/$B$4)*100</f>
        <v>0.13440860215053765</v>
      </c>
      <c r="H24" s="13">
        <f>[1]DISP_JUL!$G$69</f>
        <v>0</v>
      </c>
      <c r="I24" s="13">
        <f t="shared" ref="I24:I63" si="347">(H24/$B$4)*100</f>
        <v>0</v>
      </c>
      <c r="J24" s="13">
        <f>[1]DISP_JUL!$H$69</f>
        <v>0</v>
      </c>
      <c r="K24" s="13">
        <f t="shared" ref="K24:K32" si="348">(J24/$B$4)*100</f>
        <v>0</v>
      </c>
      <c r="L24" s="15">
        <v>0</v>
      </c>
      <c r="M24" s="13">
        <f t="shared" ref="M24" si="349">(C24/$B$4)*100</f>
        <v>99.865591397849457</v>
      </c>
      <c r="N24" s="13">
        <f t="shared" si="275"/>
        <v>99.865591397849457</v>
      </c>
      <c r="O24" s="13">
        <f t="shared" si="276"/>
        <v>0.15822784810126583</v>
      </c>
      <c r="P24" s="13">
        <f t="shared" ref="P24:P32" si="350">(Q24/($B$4*R24))*100</f>
        <v>57.975806451612897</v>
      </c>
      <c r="Q24" s="95">
        <f>[1]DISP_JUL!$M$69</f>
        <v>21567</v>
      </c>
      <c r="R24" s="15">
        <v>50</v>
      </c>
      <c r="U24" s="78" t="s">
        <v>46</v>
      </c>
      <c r="V24" s="13">
        <f>[1]DISP_AGO!$C$69</f>
        <v>743</v>
      </c>
      <c r="W24" s="13">
        <f>[1]DISP_AGO!$D$69</f>
        <v>468</v>
      </c>
      <c r="X24" s="13">
        <f>[1]DISP_AGO!$E$69</f>
        <v>275</v>
      </c>
      <c r="Y24" s="13">
        <f>[1]DISP_AGO!$F$69</f>
        <v>1</v>
      </c>
      <c r="Z24" s="13">
        <f t="shared" si="277"/>
        <v>0.13440860215053765</v>
      </c>
      <c r="AA24" s="13">
        <f>[1]DISP_AGO!$G$69</f>
        <v>0</v>
      </c>
      <c r="AB24" s="13">
        <f t="shared" si="278"/>
        <v>0</v>
      </c>
      <c r="AC24" s="13">
        <f>[1]DISP_AGO!$H$69</f>
        <v>0</v>
      </c>
      <c r="AD24" s="13">
        <f t="shared" si="279"/>
        <v>0</v>
      </c>
      <c r="AE24" s="15">
        <v>0</v>
      </c>
      <c r="AF24" s="13">
        <f t="shared" si="280"/>
        <v>99.865591397849457</v>
      </c>
      <c r="AG24" s="13">
        <f t="shared" si="281"/>
        <v>99.865591397849457</v>
      </c>
      <c r="AH24" s="13">
        <f t="shared" si="116"/>
        <v>0.21321961620469082</v>
      </c>
      <c r="AI24" s="13">
        <f t="shared" si="282"/>
        <v>40.626344086021504</v>
      </c>
      <c r="AJ24" s="95">
        <f>[1]DISP_AGO!$M$69</f>
        <v>15113</v>
      </c>
      <c r="AK24" s="15">
        <v>50</v>
      </c>
      <c r="AN24" s="78" t="s">
        <v>46</v>
      </c>
      <c r="AO24" s="13">
        <f>[1]DISP_SEP!$C$69</f>
        <v>701</v>
      </c>
      <c r="AP24" s="13">
        <f>[1]DISP_SEP!$D$69</f>
        <v>399</v>
      </c>
      <c r="AQ24" s="13">
        <f>[1]DISP_SEP!$E$69</f>
        <v>302</v>
      </c>
      <c r="AR24" s="13">
        <f>[1]DISP_SEP!$F$69</f>
        <v>19</v>
      </c>
      <c r="AS24" s="13">
        <f t="shared" si="283"/>
        <v>2.6388888888888888</v>
      </c>
      <c r="AT24" s="13">
        <f>[1]DISP_SEP!$G$69</f>
        <v>0</v>
      </c>
      <c r="AU24" s="13">
        <f t="shared" si="284"/>
        <v>0</v>
      </c>
      <c r="AV24" s="13">
        <f>[1]DISP_SEP!$H$69</f>
        <v>0</v>
      </c>
      <c r="AW24" s="13">
        <f t="shared" si="285"/>
        <v>0</v>
      </c>
      <c r="AX24" s="15">
        <v>0</v>
      </c>
      <c r="AY24" s="13">
        <f t="shared" si="286"/>
        <v>97.361111111111114</v>
      </c>
      <c r="AZ24" s="13">
        <f t="shared" si="287"/>
        <v>97.361111111111114</v>
      </c>
      <c r="BA24" s="13">
        <f t="shared" si="288"/>
        <v>4.5454545454545459</v>
      </c>
      <c r="BB24" s="13">
        <f t="shared" si="289"/>
        <v>37.666666666666664</v>
      </c>
      <c r="BC24" s="95">
        <f>[1]DISP_SEP!$M$69</f>
        <v>13560</v>
      </c>
      <c r="BD24" s="15">
        <v>50</v>
      </c>
      <c r="BG24" s="78" t="s">
        <v>46</v>
      </c>
      <c r="BH24" s="13">
        <f>[1]DISP_OCT!$C$69</f>
        <v>729</v>
      </c>
      <c r="BI24" s="13">
        <f>[1]DISP_OCT!$D$69</f>
        <v>474</v>
      </c>
      <c r="BJ24" s="13">
        <f>[1]DISP_OCT!$E$69</f>
        <v>255</v>
      </c>
      <c r="BK24" s="13">
        <f>[1]DISP_OCT!$F$69</f>
        <v>2</v>
      </c>
      <c r="BL24" s="13">
        <f t="shared" si="290"/>
        <v>0.26881720430107531</v>
      </c>
      <c r="BM24" s="13">
        <f>[1]DISP_OCT!$G$69</f>
        <v>0</v>
      </c>
      <c r="BN24" s="13">
        <f t="shared" si="291"/>
        <v>0</v>
      </c>
      <c r="BO24" s="13">
        <f>[1]DISP_OCT!$H$69</f>
        <v>13</v>
      </c>
      <c r="BP24" s="13">
        <f t="shared" si="292"/>
        <v>1.747311827956989</v>
      </c>
      <c r="BR24" s="13">
        <f t="shared" si="293"/>
        <v>97.983870967741936</v>
      </c>
      <c r="BS24" s="13">
        <f t="shared" si="294"/>
        <v>97.983870967741936</v>
      </c>
      <c r="BT24" s="13">
        <f t="shared" si="295"/>
        <v>0.42016806722689076</v>
      </c>
      <c r="BU24" s="13">
        <f t="shared" si="296"/>
        <v>41.31989247311828</v>
      </c>
      <c r="BV24" s="95">
        <f>[1]DISP_OCT!$M$69</f>
        <v>15371</v>
      </c>
      <c r="BW24" s="15">
        <v>50</v>
      </c>
      <c r="BZ24" s="78" t="s">
        <v>46</v>
      </c>
      <c r="CA24" s="13">
        <f>[1]DISP_NOV!$C$69</f>
        <v>694</v>
      </c>
      <c r="CB24" s="13">
        <f>[1]DISP_NOV!$D$69</f>
        <v>400</v>
      </c>
      <c r="CC24" s="13">
        <f>[1]DISP_NOV!$E$69</f>
        <v>294</v>
      </c>
      <c r="CD24" s="13">
        <f>[1]DISP_NOV!$F$69</f>
        <v>0</v>
      </c>
      <c r="CE24" s="13">
        <f t="shared" si="297"/>
        <v>0</v>
      </c>
      <c r="CF24" s="13">
        <f>[1]DISP_NOV!$G$69</f>
        <v>0</v>
      </c>
      <c r="CG24" s="13">
        <f t="shared" si="298"/>
        <v>0</v>
      </c>
      <c r="CH24" s="13">
        <f>[1]DISP_NOV!$H$69</f>
        <v>26</v>
      </c>
      <c r="CI24" s="13">
        <f t="shared" si="299"/>
        <v>3.6111111111111107</v>
      </c>
      <c r="CK24" s="13">
        <f t="shared" si="300"/>
        <v>96.388888888888886</v>
      </c>
      <c r="CL24" s="13">
        <f t="shared" si="301"/>
        <v>96.388888888888886</v>
      </c>
      <c r="CM24" s="13">
        <f t="shared" si="302"/>
        <v>0</v>
      </c>
      <c r="CN24" s="13">
        <f t="shared" si="303"/>
        <v>35.37222222222222</v>
      </c>
      <c r="CO24" s="95">
        <f>[1]DISP_NOV!$M$69</f>
        <v>12734</v>
      </c>
      <c r="CP24" s="15">
        <v>50</v>
      </c>
      <c r="CS24" s="78" t="s">
        <v>46</v>
      </c>
      <c r="CT24" s="13">
        <f>[1]DISP_DIC!$C$69</f>
        <v>726</v>
      </c>
      <c r="CU24" s="13">
        <f>[1]DISP_DIC!$D$69</f>
        <v>302</v>
      </c>
      <c r="CV24" s="13">
        <f>[1]DISP_DIC!$E$69</f>
        <v>424</v>
      </c>
      <c r="CW24" s="13">
        <f>[1]DISP_DIC!$F$69</f>
        <v>0</v>
      </c>
      <c r="CX24" s="13">
        <f t="shared" si="304"/>
        <v>0</v>
      </c>
      <c r="CY24" s="13">
        <f>[1]DISP_DIC!$G$69</f>
        <v>0</v>
      </c>
      <c r="CZ24" s="13">
        <f t="shared" si="305"/>
        <v>0</v>
      </c>
      <c r="DA24" s="13">
        <f>[1]DISP_DIC!$H$69</f>
        <v>18</v>
      </c>
      <c r="DB24" s="13">
        <f t="shared" si="306"/>
        <v>2.4193548387096775</v>
      </c>
      <c r="DD24" s="13">
        <f t="shared" si="307"/>
        <v>97.58064516129032</v>
      </c>
      <c r="DE24" s="13">
        <f t="shared" si="308"/>
        <v>97.58064516129032</v>
      </c>
      <c r="DF24" s="13">
        <f t="shared" si="309"/>
        <v>0</v>
      </c>
      <c r="DG24" s="13">
        <f t="shared" si="310"/>
        <v>25.346774193548388</v>
      </c>
      <c r="DH24" s="95">
        <f>[1]DISP_DIC!$M$69</f>
        <v>9429</v>
      </c>
      <c r="DI24" s="15">
        <v>50</v>
      </c>
      <c r="DL24" s="78" t="s">
        <v>46</v>
      </c>
      <c r="DM24" s="13">
        <f>[2]DISP_ENE!$C$69</f>
        <v>744</v>
      </c>
      <c r="DN24" s="13">
        <f>[2]DISP_ENE!$D$69</f>
        <v>415</v>
      </c>
      <c r="DO24" s="13">
        <f>[2]DISP_ENE!$E$69</f>
        <v>329</v>
      </c>
      <c r="DP24" s="13">
        <f>[2]DISP_ENE!$F$69</f>
        <v>0</v>
      </c>
      <c r="DQ24" s="13">
        <f t="shared" si="311"/>
        <v>0</v>
      </c>
      <c r="DR24" s="13">
        <f>[2]DISP_ENE!$G$69</f>
        <v>0</v>
      </c>
      <c r="DS24" s="13">
        <f t="shared" si="312"/>
        <v>0</v>
      </c>
      <c r="DT24" s="13">
        <f>[2]DISP_ENE!$H$69</f>
        <v>0</v>
      </c>
      <c r="DU24" s="13">
        <f t="shared" si="313"/>
        <v>0</v>
      </c>
      <c r="DW24" s="13">
        <f t="shared" si="314"/>
        <v>100</v>
      </c>
      <c r="DX24" s="13">
        <f t="shared" si="315"/>
        <v>100</v>
      </c>
      <c r="DY24" s="13">
        <f t="shared" si="316"/>
        <v>0</v>
      </c>
      <c r="DZ24" s="13">
        <f t="shared" si="317"/>
        <v>36.846774193548384</v>
      </c>
      <c r="EA24" s="95">
        <f>[2]DISP_ENE!$M$69</f>
        <v>13707</v>
      </c>
      <c r="EB24" s="15">
        <v>50</v>
      </c>
      <c r="EE24" s="78" t="s">
        <v>46</v>
      </c>
      <c r="EF24" s="13">
        <f>[2]DISP_FEB!$C$69</f>
        <v>657</v>
      </c>
      <c r="EG24" s="13">
        <f>[2]DISP_FEB!$D$69</f>
        <v>279</v>
      </c>
      <c r="EH24" s="13">
        <f>[2]DISP_FEB!$E$69</f>
        <v>378</v>
      </c>
      <c r="EI24" s="13">
        <f>[2]DISP_FEB!$F$69</f>
        <v>35</v>
      </c>
      <c r="EJ24" s="13">
        <f t="shared" si="318"/>
        <v>5.0287356321839081</v>
      </c>
      <c r="EK24" s="13">
        <f>[2]DISP_FEB!$G$69</f>
        <v>0</v>
      </c>
      <c r="EL24" s="13">
        <f t="shared" si="319"/>
        <v>0</v>
      </c>
      <c r="EM24" s="13">
        <f>[2]DISP_FEB!$H$69</f>
        <v>4</v>
      </c>
      <c r="EN24" s="13">
        <f t="shared" si="320"/>
        <v>0.57471264367816088</v>
      </c>
      <c r="EP24" s="13">
        <f t="shared" si="321"/>
        <v>94.396551724137936</v>
      </c>
      <c r="EQ24" s="13">
        <f t="shared" si="322"/>
        <v>94.396551724137936</v>
      </c>
      <c r="ER24" s="13">
        <f t="shared" si="323"/>
        <v>11.146496815286625</v>
      </c>
      <c r="ES24" s="13">
        <f t="shared" si="324"/>
        <v>25.083333333333336</v>
      </c>
      <c r="ET24" s="95">
        <f>[2]DISP_FEB!$M$69</f>
        <v>8729</v>
      </c>
      <c r="EU24" s="15">
        <v>50</v>
      </c>
      <c r="EX24" s="78" t="s">
        <v>46</v>
      </c>
      <c r="EY24" s="13">
        <f>[2]DISP_MAR!$C$69</f>
        <v>366</v>
      </c>
      <c r="EZ24" s="13">
        <f>[2]DISP_MAR!$D$69</f>
        <v>171</v>
      </c>
      <c r="FA24" s="13">
        <f>[2]DISP_MAR!$E$69</f>
        <v>195</v>
      </c>
      <c r="FB24" s="13">
        <f>[2]DISP_MAR!$F$69</f>
        <v>378</v>
      </c>
      <c r="FC24" s="13">
        <f t="shared" si="325"/>
        <v>50.806451612903224</v>
      </c>
      <c r="FD24" s="13">
        <f>[2]DISP_MAR!$G$69</f>
        <v>0</v>
      </c>
      <c r="FE24" s="13">
        <f t="shared" si="326"/>
        <v>0</v>
      </c>
      <c r="FF24" s="13">
        <f>[2]DISP_MAR!$H$69</f>
        <v>0</v>
      </c>
      <c r="FG24" s="13">
        <f t="shared" si="327"/>
        <v>0</v>
      </c>
      <c r="FI24" s="13">
        <f t="shared" si="328"/>
        <v>49.193548387096776</v>
      </c>
      <c r="FJ24" s="13">
        <f t="shared" si="329"/>
        <v>49.193548387096776</v>
      </c>
      <c r="FK24" s="13">
        <f t="shared" si="330"/>
        <v>68.852459016393439</v>
      </c>
      <c r="FL24" s="13">
        <f t="shared" si="331"/>
        <v>16.1747311827957</v>
      </c>
      <c r="FM24" s="95">
        <f>[2]DISP_MAR!$M$69</f>
        <v>6017</v>
      </c>
      <c r="FN24" s="15">
        <v>50</v>
      </c>
      <c r="FQ24" s="78" t="s">
        <v>46</v>
      </c>
      <c r="FR24" s="13">
        <f>[2]DISP_ABR!$C$69</f>
        <v>710</v>
      </c>
      <c r="FS24" s="13">
        <f>[2]DISP_ABR!$D$69</f>
        <v>443</v>
      </c>
      <c r="FT24" s="13">
        <f>[2]DISP_ABR!$E$69</f>
        <v>267</v>
      </c>
      <c r="FU24" s="13">
        <f>[2]DISP_ABR!$F$69</f>
        <v>5</v>
      </c>
      <c r="FV24" s="13">
        <f t="shared" si="332"/>
        <v>0.69444444444444442</v>
      </c>
      <c r="FW24" s="13">
        <f>[2]DISP_ABR!$G$69</f>
        <v>0</v>
      </c>
      <c r="FX24" s="13">
        <f t="shared" si="333"/>
        <v>0</v>
      </c>
      <c r="FY24" s="13">
        <f>[2]DISP_ABR!$H$69</f>
        <v>5</v>
      </c>
      <c r="FZ24" s="13">
        <f t="shared" si="334"/>
        <v>0.69444444444444442</v>
      </c>
      <c r="GB24" s="13">
        <f t="shared" si="335"/>
        <v>98.611111111111114</v>
      </c>
      <c r="GC24" s="13">
        <f t="shared" si="336"/>
        <v>98.611111111111114</v>
      </c>
      <c r="GD24" s="13">
        <f t="shared" si="337"/>
        <v>1.1160714285714286</v>
      </c>
      <c r="GE24" s="13">
        <f t="shared" si="338"/>
        <v>49.125</v>
      </c>
      <c r="GF24" s="36">
        <v>1</v>
      </c>
      <c r="GG24" s="88">
        <f>[2]DISP_ABR!$M$69</f>
        <v>17685</v>
      </c>
      <c r="GH24" s="15">
        <v>50</v>
      </c>
      <c r="GK24" s="78" t="s">
        <v>46</v>
      </c>
      <c r="GL24" s="13">
        <f>[2]DISP_MAY!$C$69</f>
        <v>732</v>
      </c>
      <c r="GM24" s="13">
        <f>[2]DISP_MAY!$D$69</f>
        <v>491</v>
      </c>
      <c r="GN24" s="13">
        <f>[2]DISP_MAY!$E$69</f>
        <v>241</v>
      </c>
      <c r="GO24" s="13">
        <f>[2]DISP_MAY!$F$69</f>
        <v>12</v>
      </c>
      <c r="GP24" s="13">
        <f t="shared" si="339"/>
        <v>1.6129032258064515</v>
      </c>
      <c r="GQ24" s="13">
        <f>[2]DISP_MAY!$G$69</f>
        <v>0</v>
      </c>
      <c r="GR24" s="13">
        <f t="shared" si="340"/>
        <v>0</v>
      </c>
      <c r="GS24" s="13">
        <f>[2]DISP_MAY!$H$69</f>
        <v>0</v>
      </c>
      <c r="GT24" s="13">
        <f t="shared" si="341"/>
        <v>0</v>
      </c>
      <c r="GV24" s="13">
        <f t="shared" si="342"/>
        <v>98.387096774193552</v>
      </c>
      <c r="GW24" s="13">
        <f t="shared" si="343"/>
        <v>98.387096774193552</v>
      </c>
      <c r="GX24" s="13">
        <f t="shared" si="344"/>
        <v>2.3856858846918487</v>
      </c>
      <c r="GY24" s="13">
        <f t="shared" si="345"/>
        <v>56.706989247311824</v>
      </c>
      <c r="GZ24" s="36">
        <v>1</v>
      </c>
      <c r="HA24" s="95">
        <f>[2]DISP_MAY!$M$69</f>
        <v>21095</v>
      </c>
      <c r="HB24" s="15">
        <v>50</v>
      </c>
      <c r="HE24" s="78" t="s">
        <v>46</v>
      </c>
      <c r="HF24" s="13">
        <f>[2]DISP_JUN!$C$69</f>
        <v>702</v>
      </c>
      <c r="HG24" s="13">
        <f>[2]DISP_JUN!$D$69</f>
        <v>358</v>
      </c>
      <c r="HH24" s="13">
        <f>[2]DISP_JUN!$E$69</f>
        <v>344</v>
      </c>
      <c r="HI24" s="13">
        <f>[2]DISP_JUN!$F$69</f>
        <v>17</v>
      </c>
      <c r="HJ24" s="244">
        <f t="shared" si="76"/>
        <v>2.3611111111111112</v>
      </c>
      <c r="HK24" s="13">
        <f>[2]DISP_JUN!$G$69</f>
        <v>0</v>
      </c>
      <c r="HL24" s="244">
        <f t="shared" si="77"/>
        <v>0</v>
      </c>
      <c r="HM24" s="13">
        <f>[2]DISP_JUN!$H$69</f>
        <v>1</v>
      </c>
      <c r="HN24" s="244">
        <f t="shared" si="78"/>
        <v>0.1388888888888889</v>
      </c>
      <c r="HO24" s="15">
        <v>74.819999999999979</v>
      </c>
      <c r="HP24" s="244">
        <f t="shared" si="79"/>
        <v>97.5</v>
      </c>
      <c r="HQ24" s="244">
        <f t="shared" si="80"/>
        <v>87.108333333333348</v>
      </c>
      <c r="HR24" s="244">
        <v>20.412609488239735</v>
      </c>
      <c r="HS24" s="238">
        <f t="shared" si="82"/>
        <v>39.330555555555556</v>
      </c>
      <c r="HT24" s="36">
        <v>2</v>
      </c>
      <c r="HU24" s="95">
        <f>[2]DISP_JUN!$M$69</f>
        <v>14159</v>
      </c>
      <c r="HV24" s="15">
        <v>50</v>
      </c>
    </row>
    <row r="25" spans="1:231" ht="13.8" x14ac:dyDescent="0.3">
      <c r="B25" s="78" t="s">
        <v>47</v>
      </c>
      <c r="C25" s="13">
        <f>[1]DISP_JUL!$C$71</f>
        <v>744</v>
      </c>
      <c r="D25" s="13">
        <f>[1]DISP_JUL!$D$71</f>
        <v>631</v>
      </c>
      <c r="E25" s="13">
        <f>[1]DISP_JUL!$E$71</f>
        <v>113</v>
      </c>
      <c r="F25" s="13">
        <f>[1]DISP_JUL!$F$71</f>
        <v>0</v>
      </c>
      <c r="G25" s="13">
        <f t="shared" si="346"/>
        <v>0</v>
      </c>
      <c r="H25" s="13">
        <f>[1]DISP_JUL!$G$71</f>
        <v>0</v>
      </c>
      <c r="I25" s="13">
        <f t="shared" si="347"/>
        <v>0</v>
      </c>
      <c r="J25" s="13">
        <f>[1]DISP_JUL!$H$71</f>
        <v>0</v>
      </c>
      <c r="K25" s="13">
        <f t="shared" si="348"/>
        <v>0</v>
      </c>
      <c r="L25" s="15">
        <v>0</v>
      </c>
      <c r="M25" s="13">
        <f>(C25/$B$4)*100</f>
        <v>100</v>
      </c>
      <c r="N25" s="13">
        <f t="shared" si="275"/>
        <v>100</v>
      </c>
      <c r="O25" s="13">
        <f t="shared" si="276"/>
        <v>0</v>
      </c>
      <c r="P25" s="13">
        <f t="shared" si="350"/>
        <v>57.709677419354847</v>
      </c>
      <c r="Q25" s="95">
        <f>[1]DISP_JUL!$M$71</f>
        <v>21468</v>
      </c>
      <c r="R25" s="15">
        <v>50</v>
      </c>
      <c r="U25" s="78" t="s">
        <v>47</v>
      </c>
      <c r="V25" s="13">
        <f>[1]DISP_AGO!$C$71</f>
        <v>729</v>
      </c>
      <c r="W25" s="13">
        <f>[1]DISP_AGO!$D$71</f>
        <v>411</v>
      </c>
      <c r="X25" s="13">
        <f>[1]DISP_AGO!$E$71</f>
        <v>318</v>
      </c>
      <c r="Y25" s="13">
        <f>[1]DISP_AGO!$F$71</f>
        <v>7</v>
      </c>
      <c r="Z25" s="13">
        <f t="shared" si="277"/>
        <v>0.94086021505376349</v>
      </c>
      <c r="AA25" s="13">
        <f>[1]DISP_AGO!$G$71</f>
        <v>0</v>
      </c>
      <c r="AB25" s="13">
        <f t="shared" si="278"/>
        <v>0</v>
      </c>
      <c r="AC25" s="13">
        <f>[1]DISP_AGO!$H$71</f>
        <v>8</v>
      </c>
      <c r="AD25" s="13">
        <f t="shared" si="279"/>
        <v>1.0752688172043012</v>
      </c>
      <c r="AE25" s="15">
        <v>0</v>
      </c>
      <c r="AF25" s="13">
        <f t="shared" si="280"/>
        <v>97.983870967741936</v>
      </c>
      <c r="AG25" s="13">
        <f t="shared" si="281"/>
        <v>97.983870967741936</v>
      </c>
      <c r="AH25" s="13">
        <f t="shared" si="116"/>
        <v>1.6746411483253589</v>
      </c>
      <c r="AI25" s="13">
        <f t="shared" si="282"/>
        <v>36.05913978494624</v>
      </c>
      <c r="AJ25" s="95">
        <f>[1]DISP_AGO!$M$71</f>
        <v>13414</v>
      </c>
      <c r="AK25" s="15">
        <v>50</v>
      </c>
      <c r="AN25" s="78" t="s">
        <v>47</v>
      </c>
      <c r="AO25" s="13">
        <f>[1]DISP_SEP!$C$71</f>
        <v>0</v>
      </c>
      <c r="AP25" s="13">
        <f>[1]DISP_SEP!$D$71</f>
        <v>0</v>
      </c>
      <c r="AQ25" s="13">
        <f>[1]DISP_SEP!$E$71</f>
        <v>0</v>
      </c>
      <c r="AR25" s="13">
        <f>[1]DISP_SEP!$F$71</f>
        <v>720</v>
      </c>
      <c r="AS25" s="13">
        <f t="shared" si="283"/>
        <v>100</v>
      </c>
      <c r="AT25" s="13">
        <f>[1]DISP_SEP!$G$71</f>
        <v>0</v>
      </c>
      <c r="AU25" s="13">
        <f t="shared" si="284"/>
        <v>0</v>
      </c>
      <c r="AV25" s="13">
        <f>[1]DISP_SEP!$H$71</f>
        <v>0</v>
      </c>
      <c r="AW25" s="13">
        <f t="shared" si="285"/>
        <v>0</v>
      </c>
      <c r="AX25" s="15">
        <v>0</v>
      </c>
      <c r="AY25" s="13">
        <f t="shared" si="286"/>
        <v>0</v>
      </c>
      <c r="AZ25" s="13">
        <f t="shared" si="287"/>
        <v>0</v>
      </c>
      <c r="BA25" s="13">
        <f t="shared" si="288"/>
        <v>100</v>
      </c>
      <c r="BB25" s="13">
        <f t="shared" si="289"/>
        <v>0</v>
      </c>
      <c r="BC25" s="95">
        <f>[1]DISP_SEP!$M$71</f>
        <v>0</v>
      </c>
      <c r="BD25" s="15">
        <v>50</v>
      </c>
      <c r="BG25" s="78" t="s">
        <v>47</v>
      </c>
      <c r="BH25" s="13">
        <f>[1]DISP_OCT!$C$71</f>
        <v>438</v>
      </c>
      <c r="BI25" s="13">
        <f>[1]DISP_OCT!$D$71</f>
        <v>268</v>
      </c>
      <c r="BJ25" s="13">
        <f>[1]DISP_OCT!$E$71</f>
        <v>170</v>
      </c>
      <c r="BK25" s="13">
        <f>[1]DISP_OCT!$F$71</f>
        <v>306</v>
      </c>
      <c r="BL25" s="13">
        <f t="shared" si="290"/>
        <v>41.12903225806452</v>
      </c>
      <c r="BM25" s="13">
        <f>[1]DISP_OCT!$G$71</f>
        <v>0</v>
      </c>
      <c r="BN25" s="13">
        <f t="shared" si="291"/>
        <v>0</v>
      </c>
      <c r="BO25" s="13">
        <f>[1]DISP_OCT!$H$71</f>
        <v>0</v>
      </c>
      <c r="BP25" s="13">
        <f t="shared" si="292"/>
        <v>0</v>
      </c>
      <c r="BR25" s="13">
        <f t="shared" si="293"/>
        <v>58.870967741935488</v>
      </c>
      <c r="BS25" s="13">
        <f t="shared" si="294"/>
        <v>58.870967741935488</v>
      </c>
      <c r="BT25" s="13">
        <f t="shared" si="295"/>
        <v>53.310104529616723</v>
      </c>
      <c r="BU25" s="13">
        <f t="shared" si="296"/>
        <v>22.516129032258064</v>
      </c>
      <c r="BV25" s="95">
        <f>[1]DISP_OCT!$M$71</f>
        <v>8376</v>
      </c>
      <c r="BW25" s="15">
        <v>50</v>
      </c>
      <c r="BZ25" s="78" t="s">
        <v>47</v>
      </c>
      <c r="CA25" s="13">
        <f>[1]DISP_NOV!$C$71</f>
        <v>697</v>
      </c>
      <c r="CB25" s="13">
        <f>[1]DISP_NOV!$D$71</f>
        <v>402</v>
      </c>
      <c r="CC25" s="13">
        <f>[1]DISP_NOV!$E$71</f>
        <v>295</v>
      </c>
      <c r="CD25" s="13">
        <f>[1]DISP_NOV!$F$71</f>
        <v>2</v>
      </c>
      <c r="CE25" s="13">
        <f t="shared" si="297"/>
        <v>0.27777777777777779</v>
      </c>
      <c r="CF25" s="13">
        <f>[1]DISP_NOV!$G$71</f>
        <v>0</v>
      </c>
      <c r="CG25" s="13">
        <f t="shared" si="298"/>
        <v>0</v>
      </c>
      <c r="CH25" s="13">
        <f>[1]DISP_NOV!$H$71</f>
        <v>21</v>
      </c>
      <c r="CI25" s="13">
        <f t="shared" si="299"/>
        <v>2.9166666666666665</v>
      </c>
      <c r="CK25" s="13">
        <f t="shared" si="300"/>
        <v>96.805555555555557</v>
      </c>
      <c r="CL25" s="13">
        <f t="shared" si="301"/>
        <v>96.805555555555557</v>
      </c>
      <c r="CM25" s="13">
        <f t="shared" si="302"/>
        <v>0.49504950495049505</v>
      </c>
      <c r="CN25" s="13">
        <f t="shared" si="303"/>
        <v>35.988888888888887</v>
      </c>
      <c r="CO25" s="95">
        <f>[1]DISP_NOV!$M$71</f>
        <v>12956</v>
      </c>
      <c r="CP25" s="15">
        <v>50</v>
      </c>
      <c r="CS25" s="78" t="s">
        <v>47</v>
      </c>
      <c r="CT25" s="13">
        <f>[1]DISP_DIC!$C$71</f>
        <v>733</v>
      </c>
      <c r="CU25" s="13">
        <f>[1]DISP_DIC!$D$71</f>
        <v>298</v>
      </c>
      <c r="CV25" s="13">
        <f>[1]DISP_DIC!$E$71</f>
        <v>435</v>
      </c>
      <c r="CW25" s="13">
        <f>[1]DISP_DIC!$F$71</f>
        <v>0</v>
      </c>
      <c r="CX25" s="13">
        <f t="shared" si="304"/>
        <v>0</v>
      </c>
      <c r="CY25" s="13">
        <f>[1]DISP_DIC!$G$71</f>
        <v>0</v>
      </c>
      <c r="CZ25" s="13">
        <f t="shared" si="305"/>
        <v>0</v>
      </c>
      <c r="DA25" s="13">
        <f>[1]DISP_DIC!$H$71</f>
        <v>11</v>
      </c>
      <c r="DB25" s="13">
        <f t="shared" si="306"/>
        <v>1.478494623655914</v>
      </c>
      <c r="DD25" s="13">
        <f t="shared" si="307"/>
        <v>98.521505376344081</v>
      </c>
      <c r="DE25" s="13">
        <f t="shared" si="308"/>
        <v>98.521505376344081</v>
      </c>
      <c r="DF25" s="13">
        <f t="shared" si="309"/>
        <v>0</v>
      </c>
      <c r="DG25" s="13">
        <f t="shared" si="310"/>
        <v>24.838709677419356</v>
      </c>
      <c r="DH25" s="95">
        <f>[1]DISP_DIC!$M$71</f>
        <v>9240</v>
      </c>
      <c r="DI25" s="15">
        <v>50</v>
      </c>
      <c r="DL25" s="78" t="s">
        <v>47</v>
      </c>
      <c r="DM25" s="13">
        <f>[2]DISP_ENE!$C$71</f>
        <v>744</v>
      </c>
      <c r="DN25" s="13">
        <f>[2]DISP_ENE!$D$71</f>
        <v>389</v>
      </c>
      <c r="DO25" s="13">
        <f>[2]DISP_ENE!$E$71</f>
        <v>355</v>
      </c>
      <c r="DP25" s="13">
        <f>[2]DISP_ENE!$F$71</f>
        <v>0</v>
      </c>
      <c r="DQ25" s="13">
        <f t="shared" si="311"/>
        <v>0</v>
      </c>
      <c r="DR25" s="13">
        <f>[2]DISP_ENE!$G$71</f>
        <v>0</v>
      </c>
      <c r="DS25" s="13">
        <f t="shared" si="312"/>
        <v>0</v>
      </c>
      <c r="DT25" s="13">
        <f>[2]DISP_ENE!$H$71</f>
        <v>0</v>
      </c>
      <c r="DU25" s="13">
        <f t="shared" si="313"/>
        <v>0</v>
      </c>
      <c r="DW25" s="13">
        <f t="shared" si="314"/>
        <v>100</v>
      </c>
      <c r="DX25" s="13">
        <f t="shared" si="315"/>
        <v>100</v>
      </c>
      <c r="DY25" s="13">
        <f t="shared" si="316"/>
        <v>0</v>
      </c>
      <c r="DZ25" s="13">
        <f t="shared" si="317"/>
        <v>33.946236559139784</v>
      </c>
      <c r="EA25" s="95">
        <f>[2]DISP_ENE!$M$71</f>
        <v>12628</v>
      </c>
      <c r="EB25" s="15">
        <v>50</v>
      </c>
      <c r="EE25" s="78" t="s">
        <v>47</v>
      </c>
      <c r="EF25" s="13">
        <f>[2]DISP_FEB!$C$71</f>
        <v>692</v>
      </c>
      <c r="EG25" s="13">
        <f>[2]DISP_FEB!$D$71</f>
        <v>329</v>
      </c>
      <c r="EH25" s="13">
        <f>[2]DISP_FEB!$E$71</f>
        <v>363</v>
      </c>
      <c r="EI25" s="13">
        <f>[2]DISP_FEB!$F$71</f>
        <v>0</v>
      </c>
      <c r="EJ25" s="13">
        <f t="shared" si="318"/>
        <v>0</v>
      </c>
      <c r="EK25" s="13">
        <f>[2]DISP_FEB!$G$71</f>
        <v>0</v>
      </c>
      <c r="EL25" s="13">
        <f t="shared" si="319"/>
        <v>0</v>
      </c>
      <c r="EM25" s="13">
        <f>[2]DISP_FEB!$H$71</f>
        <v>4</v>
      </c>
      <c r="EN25" s="13">
        <f t="shared" si="320"/>
        <v>0.57471264367816088</v>
      </c>
      <c r="EP25" s="13">
        <f t="shared" si="321"/>
        <v>99.425287356321832</v>
      </c>
      <c r="EQ25" s="13">
        <f t="shared" si="322"/>
        <v>99.425287356321832</v>
      </c>
      <c r="ER25" s="13">
        <f t="shared" si="323"/>
        <v>0</v>
      </c>
      <c r="ES25" s="13">
        <f t="shared" si="324"/>
        <v>29.040229885057471</v>
      </c>
      <c r="ET25" s="95">
        <f>[2]DISP_FEB!$M$71</f>
        <v>10106</v>
      </c>
      <c r="EU25" s="15">
        <v>50</v>
      </c>
      <c r="EX25" s="78" t="s">
        <v>47</v>
      </c>
      <c r="EY25" s="13">
        <f>[2]DISP_MAR!$C$71</f>
        <v>724</v>
      </c>
      <c r="EZ25" s="13">
        <f>[2]DISP_MAR!$D$71</f>
        <v>305</v>
      </c>
      <c r="FA25" s="13">
        <f>[2]DISP_MAR!$E$71</f>
        <v>419</v>
      </c>
      <c r="FB25" s="13">
        <f>[2]DISP_MAR!$F$71</f>
        <v>20</v>
      </c>
      <c r="FC25" s="13">
        <f t="shared" si="325"/>
        <v>2.6881720430107525</v>
      </c>
      <c r="FD25" s="13">
        <f>[2]DISP_MAR!$G$71</f>
        <v>0</v>
      </c>
      <c r="FE25" s="13">
        <f t="shared" si="326"/>
        <v>0</v>
      </c>
      <c r="FF25" s="13">
        <f>[2]DISP_MAR!$H$71</f>
        <v>0</v>
      </c>
      <c r="FG25" s="13">
        <f t="shared" si="327"/>
        <v>0</v>
      </c>
      <c r="FI25" s="13">
        <f t="shared" si="328"/>
        <v>97.311827956989248</v>
      </c>
      <c r="FJ25" s="13">
        <f t="shared" si="329"/>
        <v>97.311827956989248</v>
      </c>
      <c r="FK25" s="13">
        <f t="shared" si="330"/>
        <v>6.1538461538461542</v>
      </c>
      <c r="FL25" s="13">
        <f t="shared" si="331"/>
        <v>28.306451612903228</v>
      </c>
      <c r="FM25" s="95">
        <f>[2]DISP_MAR!$M$71</f>
        <v>10530</v>
      </c>
      <c r="FN25" s="15">
        <v>50</v>
      </c>
      <c r="FQ25" s="78" t="s">
        <v>47</v>
      </c>
      <c r="FR25" s="13">
        <f>[2]DISP_ABR!$C$71</f>
        <v>720</v>
      </c>
      <c r="FS25" s="13">
        <f>[2]DISP_ABR!$D$71</f>
        <v>490</v>
      </c>
      <c r="FT25" s="13">
        <f>[2]DISP_ABR!$E$71</f>
        <v>230</v>
      </c>
      <c r="FU25" s="13">
        <f>[2]DISP_ABR!$F$71</f>
        <v>0</v>
      </c>
      <c r="FV25" s="13">
        <f t="shared" si="332"/>
        <v>0</v>
      </c>
      <c r="FW25" s="13">
        <f>[2]DISP_ABR!$G$71</f>
        <v>0</v>
      </c>
      <c r="FX25" s="13">
        <f t="shared" si="333"/>
        <v>0</v>
      </c>
      <c r="FY25" s="13">
        <f>[2]DISP_ABR!$H$71</f>
        <v>0</v>
      </c>
      <c r="FZ25" s="13">
        <f t="shared" si="334"/>
        <v>0</v>
      </c>
      <c r="GB25" s="13">
        <f t="shared" si="335"/>
        <v>100</v>
      </c>
      <c r="GC25" s="13">
        <f t="shared" si="336"/>
        <v>100</v>
      </c>
      <c r="GD25" s="13">
        <f t="shared" si="337"/>
        <v>0</v>
      </c>
      <c r="GE25" s="13">
        <f t="shared" si="338"/>
        <v>53.225000000000001</v>
      </c>
      <c r="GF25" s="36">
        <v>0</v>
      </c>
      <c r="GG25" s="88">
        <f>[2]DISP_ABR!$M$71</f>
        <v>19161</v>
      </c>
      <c r="GH25" s="15">
        <v>50</v>
      </c>
      <c r="GK25" s="78" t="s">
        <v>47</v>
      </c>
      <c r="GL25" s="13">
        <f>[2]DISP_MAY!$C$71</f>
        <v>744</v>
      </c>
      <c r="GM25" s="13">
        <f>[2]DISP_MAY!$D$71</f>
        <v>621</v>
      </c>
      <c r="GN25" s="13">
        <f>[2]DISP_MAY!$E$71</f>
        <v>123</v>
      </c>
      <c r="GO25" s="13">
        <f>[2]DISP_MAY!$F$71</f>
        <v>0</v>
      </c>
      <c r="GP25" s="13">
        <f t="shared" si="339"/>
        <v>0</v>
      </c>
      <c r="GQ25" s="13">
        <f>[2]DISP_MAY!$G$71</f>
        <v>0</v>
      </c>
      <c r="GR25" s="13">
        <f t="shared" si="340"/>
        <v>0</v>
      </c>
      <c r="GS25" s="13">
        <f>[2]DISP_MAY!$H$71</f>
        <v>0</v>
      </c>
      <c r="GT25" s="13">
        <f t="shared" si="341"/>
        <v>0</v>
      </c>
      <c r="GV25" s="13">
        <f t="shared" si="342"/>
        <v>100</v>
      </c>
      <c r="GW25" s="13">
        <f t="shared" si="343"/>
        <v>100</v>
      </c>
      <c r="GX25" s="13">
        <f t="shared" si="344"/>
        <v>0</v>
      </c>
      <c r="GY25" s="13">
        <f t="shared" si="345"/>
        <v>69.626344086021504</v>
      </c>
      <c r="GZ25" s="36">
        <v>0</v>
      </c>
      <c r="HA25" s="95">
        <f>[2]DISP_MAY!$M$71</f>
        <v>25901</v>
      </c>
      <c r="HB25" s="15">
        <v>50</v>
      </c>
      <c r="HE25" s="78" t="s">
        <v>47</v>
      </c>
      <c r="HF25" s="13">
        <f>[2]DISP_JUN!$C$71</f>
        <v>719</v>
      </c>
      <c r="HG25" s="13">
        <f>[2]DISP_JUN!$D$71</f>
        <v>437</v>
      </c>
      <c r="HH25" s="13">
        <f>[2]DISP_JUN!$E$71</f>
        <v>282</v>
      </c>
      <c r="HI25" s="13">
        <f>[2]DISP_JUN!$F$71</f>
        <v>0</v>
      </c>
      <c r="HJ25" s="244">
        <f t="shared" si="76"/>
        <v>0</v>
      </c>
      <c r="HK25" s="13">
        <f>[2]DISP_JUN!$G$71</f>
        <v>0</v>
      </c>
      <c r="HL25" s="244">
        <f t="shared" si="77"/>
        <v>0</v>
      </c>
      <c r="HM25" s="13">
        <f>[2]DISP_JUN!$H$71</f>
        <v>1</v>
      </c>
      <c r="HN25" s="244">
        <f t="shared" si="78"/>
        <v>0.1388888888888889</v>
      </c>
      <c r="HO25" s="15">
        <v>86.639999999999986</v>
      </c>
      <c r="HP25" s="244">
        <f t="shared" si="79"/>
        <v>99.861111111111114</v>
      </c>
      <c r="HQ25" s="244">
        <f t="shared" si="80"/>
        <v>87.827777777777783</v>
      </c>
      <c r="HR25" s="244">
        <v>16.545718432510885</v>
      </c>
      <c r="HS25" s="238">
        <f t="shared" si="82"/>
        <v>48.661111111111111</v>
      </c>
      <c r="HT25" s="36">
        <v>0</v>
      </c>
      <c r="HU25" s="95">
        <f>[2]DISP_JUN!$M$71</f>
        <v>17518</v>
      </c>
      <c r="HV25" s="15">
        <v>50</v>
      </c>
    </row>
    <row r="26" spans="1:231" ht="13.8" x14ac:dyDescent="0.3">
      <c r="B26" s="78" t="s">
        <v>48</v>
      </c>
      <c r="C26" s="13">
        <f>[1]DISP_JUL!$C$73</f>
        <v>0</v>
      </c>
      <c r="D26" s="13">
        <f>[1]DISP_JUL!$D$73</f>
        <v>0</v>
      </c>
      <c r="E26" s="13">
        <f>[1]DISP_JUL!$E$73</f>
        <v>0</v>
      </c>
      <c r="F26" s="13">
        <f>[1]DISP_JUL!$F$73</f>
        <v>0</v>
      </c>
      <c r="G26" s="13">
        <f t="shared" si="346"/>
        <v>0</v>
      </c>
      <c r="H26" s="13">
        <f>[1]DISP_JUL!$G$73</f>
        <v>744</v>
      </c>
      <c r="I26" s="13">
        <f t="shared" si="347"/>
        <v>100</v>
      </c>
      <c r="J26" s="13">
        <f>[1]DISP_JUL!$H$73</f>
        <v>0</v>
      </c>
      <c r="K26" s="13">
        <f t="shared" si="348"/>
        <v>0</v>
      </c>
      <c r="L26" s="15">
        <v>0</v>
      </c>
      <c r="M26" s="13">
        <f t="shared" ref="M26" si="351">(C26/$B$4)*100</f>
        <v>0</v>
      </c>
      <c r="N26" s="13">
        <f t="shared" si="275"/>
        <v>0</v>
      </c>
      <c r="O26" s="13">
        <f t="shared" si="276"/>
        <v>0</v>
      </c>
      <c r="P26" s="13">
        <f t="shared" si="350"/>
        <v>0</v>
      </c>
      <c r="Q26" s="95">
        <f>[1]DISP_JUL!$M$73</f>
        <v>0</v>
      </c>
      <c r="R26" s="15">
        <v>50</v>
      </c>
      <c r="U26" s="78" t="s">
        <v>48</v>
      </c>
      <c r="V26" s="13">
        <f>[1]DISP_AGO!$C$73</f>
        <v>0</v>
      </c>
      <c r="W26" s="13">
        <f>[1]DISP_AGO!$D$73</f>
        <v>0</v>
      </c>
      <c r="X26" s="13">
        <f>[1]DISP_AGO!$E$73</f>
        <v>0</v>
      </c>
      <c r="Y26" s="13">
        <f>[1]DISP_AGO!$F$73</f>
        <v>0</v>
      </c>
      <c r="Z26" s="13">
        <f t="shared" si="277"/>
        <v>0</v>
      </c>
      <c r="AA26" s="13">
        <f>[1]DISP_AGO!$G$73</f>
        <v>744</v>
      </c>
      <c r="AB26" s="13">
        <f t="shared" si="278"/>
        <v>100</v>
      </c>
      <c r="AC26" s="13">
        <f>[1]DISP_AGO!$H$73</f>
        <v>0</v>
      </c>
      <c r="AD26" s="13">
        <f t="shared" si="279"/>
        <v>0</v>
      </c>
      <c r="AE26" s="15">
        <v>0</v>
      </c>
      <c r="AF26" s="13">
        <f t="shared" si="280"/>
        <v>0</v>
      </c>
      <c r="AG26" s="13">
        <f t="shared" si="281"/>
        <v>0</v>
      </c>
      <c r="AH26" s="13">
        <f t="shared" si="116"/>
        <v>0</v>
      </c>
      <c r="AI26" s="13">
        <f t="shared" si="282"/>
        <v>0</v>
      </c>
      <c r="AJ26" s="95">
        <f>[1]DISP_AGO!$M$73</f>
        <v>0</v>
      </c>
      <c r="AK26" s="15">
        <v>50</v>
      </c>
      <c r="AN26" s="78" t="s">
        <v>48</v>
      </c>
      <c r="AO26" s="13">
        <f>[1]DISP_SEP!$C$73</f>
        <v>0</v>
      </c>
      <c r="AP26" s="13">
        <f>[1]DISP_SEP!$D$73</f>
        <v>0</v>
      </c>
      <c r="AQ26" s="13">
        <f>[1]DISP_SEP!$E$73</f>
        <v>0</v>
      </c>
      <c r="AR26" s="13">
        <f>[1]DISP_SEP!$F$73</f>
        <v>0</v>
      </c>
      <c r="AS26" s="13">
        <f t="shared" si="283"/>
        <v>0</v>
      </c>
      <c r="AT26" s="13">
        <f>[1]DISP_SEP!$G$73</f>
        <v>720</v>
      </c>
      <c r="AU26" s="13">
        <f t="shared" si="284"/>
        <v>100</v>
      </c>
      <c r="AV26" s="13">
        <f>[1]DISP_SEP!$H$73</f>
        <v>0</v>
      </c>
      <c r="AW26" s="13">
        <f t="shared" si="285"/>
        <v>0</v>
      </c>
      <c r="AX26" s="15">
        <v>0</v>
      </c>
      <c r="AY26" s="13">
        <f t="shared" si="286"/>
        <v>0</v>
      </c>
      <c r="AZ26" s="13">
        <f t="shared" si="287"/>
        <v>0</v>
      </c>
      <c r="BA26" s="13">
        <f t="shared" si="288"/>
        <v>0</v>
      </c>
      <c r="BB26" s="13">
        <f t="shared" si="289"/>
        <v>0</v>
      </c>
      <c r="BC26" s="95">
        <f>[1]DISP_SEP!$M$73</f>
        <v>0</v>
      </c>
      <c r="BD26" s="15">
        <v>50</v>
      </c>
      <c r="BG26" s="78" t="s">
        <v>48</v>
      </c>
      <c r="BH26" s="13">
        <f>[1]DISP_OCT!$C$73</f>
        <v>0</v>
      </c>
      <c r="BI26" s="13">
        <f>[1]DISP_OCT!$D$73</f>
        <v>0</v>
      </c>
      <c r="BJ26" s="13">
        <f>[1]DISP_OCT!$E$73</f>
        <v>0</v>
      </c>
      <c r="BK26" s="13">
        <f>[1]DISP_OCT!$F$73</f>
        <v>0</v>
      </c>
      <c r="BL26" s="13">
        <f t="shared" si="290"/>
        <v>0</v>
      </c>
      <c r="BM26" s="13">
        <f>[1]DISP_OCT!$G$73</f>
        <v>744</v>
      </c>
      <c r="BN26" s="13">
        <f t="shared" si="291"/>
        <v>100</v>
      </c>
      <c r="BO26" s="13">
        <f>[1]DISP_OCT!$H$73</f>
        <v>0</v>
      </c>
      <c r="BP26" s="13">
        <f t="shared" si="292"/>
        <v>0</v>
      </c>
      <c r="BR26" s="13">
        <f t="shared" si="293"/>
        <v>0</v>
      </c>
      <c r="BS26" s="13">
        <f t="shared" si="294"/>
        <v>0</v>
      </c>
      <c r="BT26" s="13">
        <f t="shared" si="295"/>
        <v>0</v>
      </c>
      <c r="BU26" s="13">
        <f t="shared" si="296"/>
        <v>0</v>
      </c>
      <c r="BV26" s="95">
        <f>[1]DISP_OCT!$M$73</f>
        <v>0</v>
      </c>
      <c r="BW26" s="15">
        <v>50</v>
      </c>
      <c r="BZ26" s="78" t="s">
        <v>48</v>
      </c>
      <c r="CA26" s="13">
        <f>[1]DISP_NOV!$C$73</f>
        <v>0</v>
      </c>
      <c r="CB26" s="13">
        <f>[1]DISP_NOV!$D$73</f>
        <v>0</v>
      </c>
      <c r="CC26" s="13">
        <f>[1]DISP_NOV!$E$73</f>
        <v>0</v>
      </c>
      <c r="CD26" s="13">
        <f>[1]DISP_NOV!$F$73</f>
        <v>0</v>
      </c>
      <c r="CE26" s="13">
        <f t="shared" si="297"/>
        <v>0</v>
      </c>
      <c r="CF26" s="13">
        <f>[1]DISP_NOV!$G$73</f>
        <v>720</v>
      </c>
      <c r="CG26" s="13">
        <f t="shared" si="298"/>
        <v>100</v>
      </c>
      <c r="CH26" s="13">
        <f>[1]DISP_NOV!$H$73</f>
        <v>0</v>
      </c>
      <c r="CI26" s="13">
        <f t="shared" si="299"/>
        <v>0</v>
      </c>
      <c r="CK26" s="13">
        <f t="shared" si="300"/>
        <v>0</v>
      </c>
      <c r="CL26" s="13">
        <f t="shared" si="301"/>
        <v>0</v>
      </c>
      <c r="CM26" s="13">
        <f t="shared" si="302"/>
        <v>0</v>
      </c>
      <c r="CN26" s="13">
        <f t="shared" si="303"/>
        <v>0</v>
      </c>
      <c r="CO26" s="95">
        <f>[1]DISP_NOV!$M$73</f>
        <v>0</v>
      </c>
      <c r="CP26" s="15">
        <v>50</v>
      </c>
      <c r="CS26" s="78" t="s">
        <v>48</v>
      </c>
      <c r="CT26" s="13">
        <f>[1]DISP_DIC!$C$73</f>
        <v>0</v>
      </c>
      <c r="CU26" s="13">
        <f>[1]DISP_DIC!$D$73</f>
        <v>0</v>
      </c>
      <c r="CV26" s="13">
        <f>[1]DISP_DIC!$E$73</f>
        <v>0</v>
      </c>
      <c r="CW26" s="13">
        <f>[1]DISP_DIC!$F$73</f>
        <v>0</v>
      </c>
      <c r="CX26" s="13">
        <f t="shared" si="304"/>
        <v>0</v>
      </c>
      <c r="CY26" s="13">
        <f>[1]DISP_DIC!$G$73</f>
        <v>744</v>
      </c>
      <c r="CZ26" s="13">
        <f t="shared" si="305"/>
        <v>100</v>
      </c>
      <c r="DA26" s="13">
        <f>[1]DISP_DIC!$H$73</f>
        <v>0</v>
      </c>
      <c r="DB26" s="13">
        <f t="shared" si="306"/>
        <v>0</v>
      </c>
      <c r="DD26" s="13">
        <f t="shared" si="307"/>
        <v>0</v>
      </c>
      <c r="DE26" s="13">
        <f t="shared" si="308"/>
        <v>0</v>
      </c>
      <c r="DF26" s="13">
        <f t="shared" si="309"/>
        <v>0</v>
      </c>
      <c r="DG26" s="13">
        <f t="shared" si="310"/>
        <v>0</v>
      </c>
      <c r="DH26" s="95">
        <f>[1]DISP_DIC!$M$73</f>
        <v>0</v>
      </c>
      <c r="DI26" s="15">
        <v>50</v>
      </c>
      <c r="DL26" s="78" t="s">
        <v>48</v>
      </c>
      <c r="DM26" s="13">
        <f>[2]DISP_ENE!$C$73</f>
        <v>0</v>
      </c>
      <c r="DN26" s="13">
        <f>[2]DISP_ENE!$D$73</f>
        <v>0</v>
      </c>
      <c r="DO26" s="13">
        <f>[2]DISP_ENE!$E$73</f>
        <v>0</v>
      </c>
      <c r="DP26" s="13">
        <f>[2]DISP_ENE!$F$73</f>
        <v>0</v>
      </c>
      <c r="DQ26" s="13">
        <f t="shared" si="311"/>
        <v>0</v>
      </c>
      <c r="DR26" s="13">
        <f>[2]DISP_ENE!$G$73</f>
        <v>744</v>
      </c>
      <c r="DS26" s="13">
        <f t="shared" si="312"/>
        <v>100</v>
      </c>
      <c r="DT26" s="13">
        <f>[2]DISP_ENE!$H$73</f>
        <v>0</v>
      </c>
      <c r="DU26" s="13">
        <f t="shared" si="313"/>
        <v>0</v>
      </c>
      <c r="DW26" s="13">
        <f t="shared" si="314"/>
        <v>0</v>
      </c>
      <c r="DX26" s="13">
        <f t="shared" si="315"/>
        <v>0</v>
      </c>
      <c r="DY26" s="13">
        <f t="shared" si="316"/>
        <v>0</v>
      </c>
      <c r="DZ26" s="13">
        <f t="shared" si="317"/>
        <v>0</v>
      </c>
      <c r="EA26" s="95">
        <f>[2]DISP_ENE!$M$73</f>
        <v>0</v>
      </c>
      <c r="EB26" s="15">
        <v>50</v>
      </c>
      <c r="EE26" s="78" t="s">
        <v>48</v>
      </c>
      <c r="EF26" s="13">
        <f>[2]DISP_FEB!$C$73</f>
        <v>0</v>
      </c>
      <c r="EG26" s="13">
        <f>[2]DISP_FEB!$D$73</f>
        <v>0</v>
      </c>
      <c r="EH26" s="13">
        <f>[2]DISP_FEB!$E$73</f>
        <v>0</v>
      </c>
      <c r="EI26" s="13">
        <f>[2]DISP_FEB!$F$73</f>
        <v>0</v>
      </c>
      <c r="EJ26" s="13">
        <f t="shared" si="318"/>
        <v>0</v>
      </c>
      <c r="EK26" s="13">
        <f>[2]DISP_FEB!$G$73</f>
        <v>696</v>
      </c>
      <c r="EL26" s="13">
        <f t="shared" si="319"/>
        <v>100</v>
      </c>
      <c r="EM26" s="13">
        <f>[2]DISP_FEB!$H$73</f>
        <v>0</v>
      </c>
      <c r="EN26" s="13">
        <f t="shared" si="320"/>
        <v>0</v>
      </c>
      <c r="EP26" s="13">
        <f t="shared" si="321"/>
        <v>0</v>
      </c>
      <c r="EQ26" s="13">
        <f t="shared" si="322"/>
        <v>0</v>
      </c>
      <c r="ER26" s="13">
        <f t="shared" si="323"/>
        <v>0</v>
      </c>
      <c r="ES26" s="13">
        <f t="shared" si="324"/>
        <v>0</v>
      </c>
      <c r="ET26" s="95">
        <f>[2]DISP_FEB!$M$73</f>
        <v>0</v>
      </c>
      <c r="EU26" s="15">
        <v>50</v>
      </c>
      <c r="EX26" s="78" t="s">
        <v>48</v>
      </c>
      <c r="EY26" s="13">
        <f>[2]DISP_MAR!$C$73</f>
        <v>0</v>
      </c>
      <c r="EZ26" s="13">
        <f>[2]DISP_MAR!$D$73</f>
        <v>0</v>
      </c>
      <c r="FA26" s="13">
        <f>[2]DISP_MAR!$E$73</f>
        <v>0</v>
      </c>
      <c r="FB26" s="13">
        <f>[2]DISP_MAR!$F$73</f>
        <v>0</v>
      </c>
      <c r="FC26" s="13">
        <f t="shared" si="325"/>
        <v>0</v>
      </c>
      <c r="FD26" s="13">
        <f>[2]DISP_MAR!$G$73</f>
        <v>744</v>
      </c>
      <c r="FE26" s="13">
        <f t="shared" si="326"/>
        <v>100</v>
      </c>
      <c r="FF26" s="13">
        <f>[2]DISP_MAR!$H$73</f>
        <v>0</v>
      </c>
      <c r="FG26" s="13">
        <f t="shared" si="327"/>
        <v>0</v>
      </c>
      <c r="FI26" s="13">
        <f t="shared" si="328"/>
        <v>0</v>
      </c>
      <c r="FJ26" s="13">
        <f t="shared" si="329"/>
        <v>0</v>
      </c>
      <c r="FK26" s="13">
        <f t="shared" si="330"/>
        <v>0</v>
      </c>
      <c r="FL26" s="13">
        <f t="shared" si="331"/>
        <v>0</v>
      </c>
      <c r="FM26" s="95">
        <f>[2]DISP_MAR!$M$73</f>
        <v>0</v>
      </c>
      <c r="FN26" s="15">
        <v>50</v>
      </c>
      <c r="FQ26" s="78" t="s">
        <v>48</v>
      </c>
      <c r="FR26" s="13">
        <f>[2]DISP_ABR!$C$73</f>
        <v>0</v>
      </c>
      <c r="FS26" s="13">
        <f>[2]DISP_ABR!$D$73</f>
        <v>0</v>
      </c>
      <c r="FT26" s="13">
        <f>[2]DISP_ABR!$E$73</f>
        <v>0</v>
      </c>
      <c r="FU26" s="13">
        <f>[2]DISP_ABR!$F$73</f>
        <v>0</v>
      </c>
      <c r="FV26" s="13">
        <f t="shared" si="332"/>
        <v>0</v>
      </c>
      <c r="FW26" s="13">
        <f>[2]DISP_ABR!$G$73</f>
        <v>720</v>
      </c>
      <c r="FX26" s="13">
        <f t="shared" si="333"/>
        <v>100</v>
      </c>
      <c r="FY26" s="13">
        <f>[2]DISP_ABR!$H$73</f>
        <v>0</v>
      </c>
      <c r="FZ26" s="13">
        <f t="shared" si="334"/>
        <v>0</v>
      </c>
      <c r="GB26" s="13">
        <f t="shared" si="335"/>
        <v>0</v>
      </c>
      <c r="GC26" s="13">
        <f t="shared" si="336"/>
        <v>0</v>
      </c>
      <c r="GD26" s="13">
        <f t="shared" si="337"/>
        <v>0</v>
      </c>
      <c r="GE26" s="13">
        <f t="shared" si="338"/>
        <v>0</v>
      </c>
      <c r="GF26" s="36">
        <v>0</v>
      </c>
      <c r="GG26" s="36">
        <f>[2]DISP_ABR!$M$73</f>
        <v>0</v>
      </c>
      <c r="GH26" s="15">
        <v>50</v>
      </c>
      <c r="GK26" s="78" t="s">
        <v>48</v>
      </c>
      <c r="GL26" s="13">
        <f>[2]DISP_MAY!$C$73</f>
        <v>0</v>
      </c>
      <c r="GM26" s="13">
        <f>[2]DISP_MAY!$D$73</f>
        <v>0</v>
      </c>
      <c r="GN26" s="13">
        <f>[2]DISP_MAY!$E$73</f>
        <v>0</v>
      </c>
      <c r="GO26" s="13">
        <f>[2]DISP_MAY!$F$73</f>
        <v>0</v>
      </c>
      <c r="GP26" s="13">
        <f t="shared" si="339"/>
        <v>0</v>
      </c>
      <c r="GQ26" s="13">
        <f>[2]DISP_MAY!$G$73</f>
        <v>744</v>
      </c>
      <c r="GR26" s="13">
        <f t="shared" si="340"/>
        <v>100</v>
      </c>
      <c r="GS26" s="13">
        <f>[2]DISP_MAY!$H$73</f>
        <v>0</v>
      </c>
      <c r="GT26" s="13">
        <f t="shared" si="341"/>
        <v>0</v>
      </c>
      <c r="GV26" s="13">
        <f t="shared" si="342"/>
        <v>0</v>
      </c>
      <c r="GW26" s="13">
        <f t="shared" si="343"/>
        <v>0</v>
      </c>
      <c r="GX26" s="13">
        <f t="shared" si="344"/>
        <v>0</v>
      </c>
      <c r="GY26" s="13">
        <f t="shared" si="345"/>
        <v>0</v>
      </c>
      <c r="GZ26" s="36">
        <v>0</v>
      </c>
      <c r="HA26" s="95">
        <f>[2]DISP_MAY!$M$73</f>
        <v>0</v>
      </c>
      <c r="HB26" s="15">
        <v>50</v>
      </c>
      <c r="HE26" s="78" t="s">
        <v>48</v>
      </c>
      <c r="HF26" s="13">
        <f>[2]DISP_JUN!$C$73</f>
        <v>0</v>
      </c>
      <c r="HG26" s="13">
        <f>[2]DISP_JUN!$D$73</f>
        <v>0</v>
      </c>
      <c r="HH26" s="13">
        <f>[2]DISP_JUN!$E$73</f>
        <v>0</v>
      </c>
      <c r="HI26" s="13">
        <f>[2]DISP_JUN!$F$73</f>
        <v>0</v>
      </c>
      <c r="HJ26" s="244">
        <f t="shared" si="76"/>
        <v>0</v>
      </c>
      <c r="HK26" s="13">
        <f>[2]DISP_JUN!$G$73</f>
        <v>720</v>
      </c>
      <c r="HL26" s="244">
        <f t="shared" si="77"/>
        <v>100</v>
      </c>
      <c r="HM26" s="13">
        <f>[2]DISP_JUN!$H$73</f>
        <v>0</v>
      </c>
      <c r="HN26" s="244">
        <f t="shared" si="78"/>
        <v>0</v>
      </c>
      <c r="HO26" s="15">
        <v>0</v>
      </c>
      <c r="HP26" s="244">
        <f t="shared" si="79"/>
        <v>0</v>
      </c>
      <c r="HQ26" s="244">
        <f t="shared" si="80"/>
        <v>0</v>
      </c>
      <c r="HR26" s="244">
        <v>0</v>
      </c>
      <c r="HS26" s="238">
        <f t="shared" si="82"/>
        <v>0</v>
      </c>
      <c r="HT26" s="36">
        <v>0</v>
      </c>
      <c r="HU26" s="95">
        <f>[2]DISP_JUN!$M$73</f>
        <v>0</v>
      </c>
      <c r="HV26" s="15">
        <v>50</v>
      </c>
    </row>
    <row r="27" spans="1:231" ht="13.8" x14ac:dyDescent="0.3">
      <c r="B27" s="78" t="s">
        <v>49</v>
      </c>
      <c r="C27" s="13">
        <f>[1]DISP_JUL!$C$75</f>
        <v>0</v>
      </c>
      <c r="D27" s="13">
        <f>[1]DISP_JUL!$D$75</f>
        <v>0</v>
      </c>
      <c r="E27" s="13">
        <f>[1]DISP_JUL!$E$75</f>
        <v>0</v>
      </c>
      <c r="F27" s="13">
        <f>[1]DISP_JUL!$F$75</f>
        <v>744</v>
      </c>
      <c r="G27" s="13">
        <f t="shared" si="346"/>
        <v>100</v>
      </c>
      <c r="H27" s="13">
        <f>[1]DISP_JUL!$G$75</f>
        <v>0</v>
      </c>
      <c r="I27" s="13">
        <f t="shared" si="347"/>
        <v>0</v>
      </c>
      <c r="J27" s="13">
        <f>[1]DISP_JUL!$H$75</f>
        <v>0</v>
      </c>
      <c r="K27" s="13">
        <f t="shared" si="348"/>
        <v>0</v>
      </c>
      <c r="L27" s="15">
        <v>0</v>
      </c>
      <c r="M27" s="13">
        <f>(C27/$B$4)*100</f>
        <v>0</v>
      </c>
      <c r="N27" s="13">
        <f t="shared" si="275"/>
        <v>0</v>
      </c>
      <c r="O27" s="13">
        <f t="shared" si="276"/>
        <v>100</v>
      </c>
      <c r="P27" s="13">
        <f t="shared" si="350"/>
        <v>0</v>
      </c>
      <c r="Q27" s="95">
        <f>[1]DISP_JUL!$M$75</f>
        <v>0</v>
      </c>
      <c r="R27" s="15">
        <v>50</v>
      </c>
      <c r="U27" s="78" t="s">
        <v>49</v>
      </c>
      <c r="V27" s="13">
        <f>[1]DISP_AGO!$C$75</f>
        <v>0</v>
      </c>
      <c r="W27" s="13">
        <f>[1]DISP_AGO!$D$75</f>
        <v>0</v>
      </c>
      <c r="X27" s="13">
        <f>[1]DISP_AGO!$E$75</f>
        <v>0</v>
      </c>
      <c r="Y27" s="13">
        <f>[1]DISP_AGO!$F$75</f>
        <v>744</v>
      </c>
      <c r="Z27" s="13">
        <f t="shared" si="277"/>
        <v>100</v>
      </c>
      <c r="AA27" s="13">
        <f>[1]DISP_AGO!$G$75</f>
        <v>0</v>
      </c>
      <c r="AB27" s="13">
        <f t="shared" si="278"/>
        <v>0</v>
      </c>
      <c r="AC27" s="13">
        <f>[1]DISP_AGO!$H$75</f>
        <v>0</v>
      </c>
      <c r="AD27" s="13">
        <f t="shared" si="279"/>
        <v>0</v>
      </c>
      <c r="AE27" s="15">
        <v>0</v>
      </c>
      <c r="AF27" s="13">
        <f t="shared" si="280"/>
        <v>0</v>
      </c>
      <c r="AG27" s="13">
        <f t="shared" si="281"/>
        <v>0</v>
      </c>
      <c r="AH27" s="13">
        <f t="shared" si="116"/>
        <v>100</v>
      </c>
      <c r="AI27" s="13">
        <f t="shared" si="282"/>
        <v>0</v>
      </c>
      <c r="AJ27" s="95">
        <f>[1]DISP_AGO!$M$75</f>
        <v>0</v>
      </c>
      <c r="AK27" s="15">
        <v>50</v>
      </c>
      <c r="AN27" s="78" t="s">
        <v>49</v>
      </c>
      <c r="AO27" s="13">
        <f>[1]DISP_SEP!$C$75</f>
        <v>0</v>
      </c>
      <c r="AP27" s="13">
        <f>[1]DISP_SEP!$D$75</f>
        <v>0</v>
      </c>
      <c r="AQ27" s="13">
        <f>[1]DISP_SEP!$E$75</f>
        <v>0</v>
      </c>
      <c r="AR27" s="13">
        <f>[1]DISP_SEP!$F$75</f>
        <v>720</v>
      </c>
      <c r="AS27" s="13">
        <f t="shared" si="283"/>
        <v>100</v>
      </c>
      <c r="AT27" s="13">
        <f>[1]DISP_SEP!$G$75</f>
        <v>0</v>
      </c>
      <c r="AU27" s="13">
        <f t="shared" si="284"/>
        <v>0</v>
      </c>
      <c r="AV27" s="13">
        <f>[1]DISP_SEP!$H$75</f>
        <v>0</v>
      </c>
      <c r="AW27" s="13">
        <f t="shared" si="285"/>
        <v>0</v>
      </c>
      <c r="AX27" s="15">
        <v>0</v>
      </c>
      <c r="AY27" s="13">
        <f t="shared" si="286"/>
        <v>0</v>
      </c>
      <c r="AZ27" s="13">
        <f t="shared" si="287"/>
        <v>0</v>
      </c>
      <c r="BA27" s="13">
        <f t="shared" si="288"/>
        <v>100</v>
      </c>
      <c r="BB27" s="13">
        <f t="shared" si="289"/>
        <v>0</v>
      </c>
      <c r="BC27" s="95">
        <f>[1]DISP_SEP!$M$75</f>
        <v>0</v>
      </c>
      <c r="BD27" s="15">
        <v>50</v>
      </c>
      <c r="BG27" s="78" t="s">
        <v>49</v>
      </c>
      <c r="BH27" s="13">
        <f>[1]DISP_OCT!$C$75</f>
        <v>0</v>
      </c>
      <c r="BI27" s="13">
        <f>[1]DISP_OCT!$D$75</f>
        <v>0</v>
      </c>
      <c r="BJ27" s="13">
        <f>[1]DISP_OCT!$E$75</f>
        <v>0</v>
      </c>
      <c r="BK27" s="13">
        <f>[1]DISP_OCT!$F$75</f>
        <v>744</v>
      </c>
      <c r="BL27" s="13">
        <f t="shared" si="290"/>
        <v>100</v>
      </c>
      <c r="BM27" s="13">
        <f>[1]DISP_OCT!$G$75</f>
        <v>0</v>
      </c>
      <c r="BN27" s="13">
        <f t="shared" si="291"/>
        <v>0</v>
      </c>
      <c r="BO27" s="13">
        <f>[1]DISP_OCT!$H$75</f>
        <v>0</v>
      </c>
      <c r="BP27" s="13">
        <f t="shared" si="292"/>
        <v>0</v>
      </c>
      <c r="BR27" s="13">
        <f t="shared" si="293"/>
        <v>0</v>
      </c>
      <c r="BS27" s="13">
        <f t="shared" si="294"/>
        <v>0</v>
      </c>
      <c r="BT27" s="13">
        <f t="shared" si="295"/>
        <v>100</v>
      </c>
      <c r="BU27" s="13">
        <f t="shared" si="296"/>
        <v>0</v>
      </c>
      <c r="BV27" s="95">
        <f>[1]DISP_OCT!$M$75</f>
        <v>0</v>
      </c>
      <c r="BW27" s="15">
        <v>50</v>
      </c>
      <c r="BZ27" s="78" t="s">
        <v>49</v>
      </c>
      <c r="CA27" s="13">
        <f>[1]DISP_NOV!$C$75</f>
        <v>0</v>
      </c>
      <c r="CB27" s="13">
        <f>[1]DISP_NOV!$D$75</f>
        <v>0</v>
      </c>
      <c r="CC27" s="13">
        <f>[1]DISP_NOV!$E$75</f>
        <v>0</v>
      </c>
      <c r="CD27" s="13">
        <f>[1]DISP_NOV!$F$75</f>
        <v>720</v>
      </c>
      <c r="CE27" s="13">
        <f t="shared" si="297"/>
        <v>100</v>
      </c>
      <c r="CF27" s="13">
        <f>[1]DISP_NOV!$G$75</f>
        <v>0</v>
      </c>
      <c r="CG27" s="13">
        <f t="shared" si="298"/>
        <v>0</v>
      </c>
      <c r="CH27" s="13">
        <f>[1]DISP_NOV!$H$75</f>
        <v>0</v>
      </c>
      <c r="CI27" s="13">
        <f t="shared" si="299"/>
        <v>0</v>
      </c>
      <c r="CK27" s="13">
        <f t="shared" si="300"/>
        <v>0</v>
      </c>
      <c r="CL27" s="13">
        <f t="shared" si="301"/>
        <v>0</v>
      </c>
      <c r="CM27" s="13">
        <f t="shared" si="302"/>
        <v>100</v>
      </c>
      <c r="CN27" s="13">
        <f t="shared" si="303"/>
        <v>0</v>
      </c>
      <c r="CO27" s="95">
        <f>[1]DISP_NOV!$M$75</f>
        <v>0</v>
      </c>
      <c r="CP27" s="15">
        <v>50</v>
      </c>
      <c r="CS27" s="78" t="s">
        <v>49</v>
      </c>
      <c r="CT27" s="13">
        <f>[1]DISP_DIC!$C$75</f>
        <v>0</v>
      </c>
      <c r="CU27" s="13">
        <f>[1]DISP_DIC!$D$75</f>
        <v>0</v>
      </c>
      <c r="CV27" s="13">
        <f>[1]DISP_DIC!$E$75</f>
        <v>0</v>
      </c>
      <c r="CW27" s="13">
        <f>[1]DISP_DIC!$F$75</f>
        <v>744</v>
      </c>
      <c r="CX27" s="13">
        <f t="shared" si="304"/>
        <v>100</v>
      </c>
      <c r="CY27" s="13">
        <f>[1]DISP_DIC!$G$75</f>
        <v>0</v>
      </c>
      <c r="CZ27" s="13">
        <f t="shared" si="305"/>
        <v>0</v>
      </c>
      <c r="DA27" s="13">
        <f>[1]DISP_DIC!$H$75</f>
        <v>0</v>
      </c>
      <c r="DB27" s="13">
        <f t="shared" si="306"/>
        <v>0</v>
      </c>
      <c r="DD27" s="13">
        <f t="shared" si="307"/>
        <v>0</v>
      </c>
      <c r="DE27" s="13">
        <f t="shared" si="308"/>
        <v>0</v>
      </c>
      <c r="DF27" s="13">
        <f t="shared" si="309"/>
        <v>100</v>
      </c>
      <c r="DG27" s="13">
        <f t="shared" si="310"/>
        <v>0</v>
      </c>
      <c r="DH27" s="95">
        <f>[1]DISP_DIC!$M$75</f>
        <v>0</v>
      </c>
      <c r="DI27" s="15">
        <v>50</v>
      </c>
      <c r="DL27" s="78" t="s">
        <v>49</v>
      </c>
      <c r="DM27" s="13">
        <f>[2]DISP_ENE!$C$75</f>
        <v>0</v>
      </c>
      <c r="DN27" s="13">
        <f>[2]DISP_ENE!$D$75</f>
        <v>0</v>
      </c>
      <c r="DO27" s="13">
        <f>[2]DISP_ENE!$E$75</f>
        <v>0</v>
      </c>
      <c r="DP27" s="13">
        <f>[2]DISP_ENE!$F$75</f>
        <v>744</v>
      </c>
      <c r="DQ27" s="13">
        <f t="shared" si="311"/>
        <v>100</v>
      </c>
      <c r="DR27" s="13">
        <f>[2]DISP_ENE!$G$75</f>
        <v>0</v>
      </c>
      <c r="DS27" s="13">
        <f t="shared" si="312"/>
        <v>0</v>
      </c>
      <c r="DT27" s="13">
        <f>[2]DISP_ENE!$H$75</f>
        <v>0</v>
      </c>
      <c r="DU27" s="13">
        <f t="shared" si="313"/>
        <v>0</v>
      </c>
      <c r="DW27" s="13">
        <f t="shared" si="314"/>
        <v>0</v>
      </c>
      <c r="DX27" s="13">
        <f t="shared" si="315"/>
        <v>0</v>
      </c>
      <c r="DY27" s="13">
        <f t="shared" si="316"/>
        <v>100</v>
      </c>
      <c r="DZ27" s="13">
        <f t="shared" si="317"/>
        <v>0</v>
      </c>
      <c r="EA27" s="95">
        <f>[2]DISP_ENE!$M$75</f>
        <v>0</v>
      </c>
      <c r="EB27" s="15">
        <v>50</v>
      </c>
      <c r="EE27" s="78" t="s">
        <v>49</v>
      </c>
      <c r="EF27" s="13">
        <f>[2]DISP_FEB!$C$75</f>
        <v>696</v>
      </c>
      <c r="EG27" s="13">
        <f>[2]DISP_FEB!$D$75</f>
        <v>0</v>
      </c>
      <c r="EH27" s="13">
        <f>[2]DISP_FEB!$E$75</f>
        <v>696</v>
      </c>
      <c r="EI27" s="13">
        <f>[2]DISP_FEB!$F$75</f>
        <v>0</v>
      </c>
      <c r="EJ27" s="13">
        <f t="shared" si="318"/>
        <v>0</v>
      </c>
      <c r="EK27" s="13">
        <f>[2]DISP_FEB!$G$75</f>
        <v>0</v>
      </c>
      <c r="EL27" s="13">
        <f t="shared" si="319"/>
        <v>0</v>
      </c>
      <c r="EM27" s="13">
        <f>[2]DISP_FEB!$H$75</f>
        <v>0</v>
      </c>
      <c r="EN27" s="13">
        <f t="shared" si="320"/>
        <v>0</v>
      </c>
      <c r="EP27" s="13">
        <f t="shared" si="321"/>
        <v>100</v>
      </c>
      <c r="EQ27" s="13">
        <f t="shared" si="322"/>
        <v>100</v>
      </c>
      <c r="ER27" s="13">
        <f t="shared" si="323"/>
        <v>0</v>
      </c>
      <c r="ES27" s="13">
        <f t="shared" si="324"/>
        <v>0</v>
      </c>
      <c r="ET27" s="95">
        <f>[2]DISP_FEB!$M$75</f>
        <v>0</v>
      </c>
      <c r="EU27" s="15">
        <v>50</v>
      </c>
      <c r="EX27" s="78" t="s">
        <v>49</v>
      </c>
      <c r="EY27" s="13">
        <f>[2]DISP_MAR!$C$75</f>
        <v>0</v>
      </c>
      <c r="EZ27" s="13">
        <f>[2]DISP_MAR!$D$75</f>
        <v>0</v>
      </c>
      <c r="FA27" s="13">
        <f>[2]DISP_MAR!$E$75</f>
        <v>0</v>
      </c>
      <c r="FB27" s="13">
        <f>[2]DISP_MAR!$F$75</f>
        <v>744</v>
      </c>
      <c r="FC27" s="13">
        <f t="shared" si="325"/>
        <v>100</v>
      </c>
      <c r="FD27" s="13">
        <f>[2]DISP_MAR!$G$75</f>
        <v>0</v>
      </c>
      <c r="FE27" s="13">
        <f t="shared" si="326"/>
        <v>0</v>
      </c>
      <c r="FF27" s="13">
        <f>[2]DISP_MAR!$H$75</f>
        <v>0</v>
      </c>
      <c r="FG27" s="13">
        <f t="shared" si="327"/>
        <v>0</v>
      </c>
      <c r="FI27" s="13">
        <f t="shared" si="328"/>
        <v>0</v>
      </c>
      <c r="FJ27" s="13">
        <f t="shared" si="329"/>
        <v>0</v>
      </c>
      <c r="FK27" s="13">
        <f t="shared" si="330"/>
        <v>100</v>
      </c>
      <c r="FL27" s="13">
        <f t="shared" si="331"/>
        <v>0</v>
      </c>
      <c r="FM27" s="95">
        <f>[2]DISP_MAR!$M$75</f>
        <v>0</v>
      </c>
      <c r="FN27" s="15">
        <v>50</v>
      </c>
      <c r="FQ27" s="78" t="s">
        <v>49</v>
      </c>
      <c r="FR27" s="13">
        <f>[2]DISP_ABR!$C$75</f>
        <v>0</v>
      </c>
      <c r="FS27" s="13">
        <f>[2]DISP_ABR!$D$75</f>
        <v>0</v>
      </c>
      <c r="FT27" s="13">
        <f>[2]DISP_ABR!$E$75</f>
        <v>0</v>
      </c>
      <c r="FU27" s="13">
        <f>[2]DISP_ABR!$F$75</f>
        <v>720</v>
      </c>
      <c r="FV27" s="13">
        <f t="shared" si="332"/>
        <v>100</v>
      </c>
      <c r="FW27" s="13">
        <f>[2]DISP_ABR!$G$75</f>
        <v>0</v>
      </c>
      <c r="FX27" s="13">
        <f t="shared" si="333"/>
        <v>0</v>
      </c>
      <c r="FY27" s="13">
        <f>[2]DISP_ABR!$H$75</f>
        <v>0</v>
      </c>
      <c r="FZ27" s="13">
        <f t="shared" si="334"/>
        <v>0</v>
      </c>
      <c r="GB27" s="13">
        <f t="shared" si="335"/>
        <v>0</v>
      </c>
      <c r="GC27" s="13">
        <f t="shared" si="336"/>
        <v>0</v>
      </c>
      <c r="GD27" s="13">
        <f t="shared" si="337"/>
        <v>100</v>
      </c>
      <c r="GE27" s="13">
        <f t="shared" si="338"/>
        <v>0</v>
      </c>
      <c r="GF27" s="36">
        <v>0</v>
      </c>
      <c r="GG27" s="36">
        <f>[2]DISP_ABR!$M$75</f>
        <v>0</v>
      </c>
      <c r="GH27" s="15">
        <v>50</v>
      </c>
      <c r="GK27" s="78" t="s">
        <v>49</v>
      </c>
      <c r="GL27" s="13">
        <f>[2]DISP_MAY!$C$75</f>
        <v>0</v>
      </c>
      <c r="GM27" s="13">
        <f>[2]DISP_MAY!$D$75</f>
        <v>0</v>
      </c>
      <c r="GN27" s="13">
        <f>[2]DISP_MAY!$E$75</f>
        <v>0</v>
      </c>
      <c r="GO27" s="13">
        <f>[2]DISP_MAY!$F$75</f>
        <v>744</v>
      </c>
      <c r="GP27" s="13">
        <f t="shared" si="339"/>
        <v>100</v>
      </c>
      <c r="GQ27" s="13">
        <f>[2]DISP_MAY!$G$75</f>
        <v>0</v>
      </c>
      <c r="GR27" s="13">
        <f t="shared" si="340"/>
        <v>0</v>
      </c>
      <c r="GS27" s="13">
        <f>[2]DISP_MAY!$H$75</f>
        <v>0</v>
      </c>
      <c r="GT27" s="13">
        <f t="shared" si="341"/>
        <v>0</v>
      </c>
      <c r="GV27" s="13">
        <f t="shared" si="342"/>
        <v>0</v>
      </c>
      <c r="GW27" s="13">
        <f t="shared" si="343"/>
        <v>0</v>
      </c>
      <c r="GX27" s="13">
        <f t="shared" si="344"/>
        <v>100</v>
      </c>
      <c r="GY27" s="13">
        <f t="shared" si="345"/>
        <v>0</v>
      </c>
      <c r="GZ27" s="36">
        <v>0</v>
      </c>
      <c r="HA27" s="95">
        <f>[2]DISP_MAY!$M$75</f>
        <v>0</v>
      </c>
      <c r="HB27" s="15">
        <v>50</v>
      </c>
      <c r="HE27" s="78" t="s">
        <v>49</v>
      </c>
      <c r="HF27" s="13">
        <f>[2]DISP_JUN!$C$75</f>
        <v>441</v>
      </c>
      <c r="HG27" s="13">
        <f>[2]DISP_JUN!$D$75</f>
        <v>187</v>
      </c>
      <c r="HH27" s="13">
        <f>[2]DISP_JUN!$E$75</f>
        <v>254</v>
      </c>
      <c r="HI27" s="13">
        <f>[2]DISP_JUN!$F$75</f>
        <v>279</v>
      </c>
      <c r="HJ27" s="244">
        <f t="shared" si="76"/>
        <v>38.75</v>
      </c>
      <c r="HK27" s="13">
        <f>[2]DISP_JUN!$G$75</f>
        <v>0</v>
      </c>
      <c r="HL27" s="244">
        <f t="shared" si="77"/>
        <v>0</v>
      </c>
      <c r="HM27" s="13">
        <f>[2]DISP_JUN!$H$75</f>
        <v>0</v>
      </c>
      <c r="HN27" s="244">
        <f t="shared" si="78"/>
        <v>0</v>
      </c>
      <c r="HO27" s="15">
        <v>77.34</v>
      </c>
      <c r="HP27" s="244">
        <f t="shared" si="79"/>
        <v>61.250000000000007</v>
      </c>
      <c r="HQ27" s="244">
        <f t="shared" si="80"/>
        <v>50.508333333333333</v>
      </c>
      <c r="HR27" s="244">
        <v>65.58324437736961</v>
      </c>
      <c r="HS27" s="238">
        <f t="shared" si="82"/>
        <v>15.230555555555556</v>
      </c>
      <c r="HT27" s="36">
        <v>0</v>
      </c>
      <c r="HU27" s="95">
        <f>[2]DISP_JUN!$M$75</f>
        <v>5483</v>
      </c>
      <c r="HV27" s="15">
        <v>50</v>
      </c>
    </row>
    <row r="28" spans="1:231" ht="13.8" x14ac:dyDescent="0.3">
      <c r="B28" s="78" t="s">
        <v>50</v>
      </c>
      <c r="C28" s="13">
        <f>[1]DISP_JUL!$C$79</f>
        <v>0</v>
      </c>
      <c r="D28" s="13">
        <f>[1]DISP_JUL!$D$79</f>
        <v>0</v>
      </c>
      <c r="E28" s="13">
        <f>[1]DISP_JUL!$E$79</f>
        <v>0</v>
      </c>
      <c r="F28" s="13">
        <f>[1]DISP_JUL!$F$79</f>
        <v>0</v>
      </c>
      <c r="G28" s="13">
        <f t="shared" si="346"/>
        <v>0</v>
      </c>
      <c r="H28" s="13">
        <f>[1]DISP_JUL!$G$79</f>
        <v>744</v>
      </c>
      <c r="I28" s="13">
        <f>(H28/$B$4)*100</f>
        <v>100</v>
      </c>
      <c r="J28" s="13">
        <f>[1]DISP_JUL!$H$79</f>
        <v>0</v>
      </c>
      <c r="K28" s="13">
        <f t="shared" si="348"/>
        <v>0</v>
      </c>
      <c r="L28" s="15">
        <v>0</v>
      </c>
      <c r="M28" s="13">
        <f t="shared" ref="M28" si="352">(C28/$B$4)*100</f>
        <v>0</v>
      </c>
      <c r="N28" s="13">
        <f t="shared" si="275"/>
        <v>0</v>
      </c>
      <c r="O28" s="13">
        <f t="shared" si="276"/>
        <v>0</v>
      </c>
      <c r="P28" s="13">
        <f t="shared" si="350"/>
        <v>0</v>
      </c>
      <c r="Q28" s="95">
        <f>[1]DISP_JUL!$M$79</f>
        <v>0</v>
      </c>
      <c r="R28" s="15">
        <v>96</v>
      </c>
      <c r="U28" s="78" t="s">
        <v>50</v>
      </c>
      <c r="V28" s="13">
        <f>[1]DISP_AGO!$C$79</f>
        <v>0</v>
      </c>
      <c r="W28" s="13">
        <f>[1]DISP_AGO!$D$79</f>
        <v>0</v>
      </c>
      <c r="X28" s="13">
        <f>[1]DISP_AGO!$E$79</f>
        <v>0</v>
      </c>
      <c r="Y28" s="13">
        <f>[1]DISP_AGO!$F$79</f>
        <v>0</v>
      </c>
      <c r="Z28" s="13">
        <f t="shared" si="277"/>
        <v>0</v>
      </c>
      <c r="AA28" s="13">
        <f>[1]DISP_AGO!$G$79</f>
        <v>744</v>
      </c>
      <c r="AB28" s="13">
        <f t="shared" si="278"/>
        <v>100</v>
      </c>
      <c r="AC28" s="13">
        <f>[1]DISP_AGO!$H$79</f>
        <v>0</v>
      </c>
      <c r="AD28" s="13">
        <f t="shared" si="279"/>
        <v>0</v>
      </c>
      <c r="AE28" s="15">
        <v>0</v>
      </c>
      <c r="AF28" s="13">
        <f t="shared" si="280"/>
        <v>0</v>
      </c>
      <c r="AG28" s="13">
        <f t="shared" si="281"/>
        <v>0</v>
      </c>
      <c r="AH28" s="13">
        <f t="shared" si="116"/>
        <v>0</v>
      </c>
      <c r="AI28" s="13">
        <f t="shared" si="282"/>
        <v>0</v>
      </c>
      <c r="AJ28" s="95">
        <f>[1]DISP_AGO!$M$79</f>
        <v>0</v>
      </c>
      <c r="AK28" s="15">
        <v>96</v>
      </c>
      <c r="AN28" s="78" t="s">
        <v>50</v>
      </c>
      <c r="AO28" s="13">
        <f>[1]DISP_SEP!$C$79</f>
        <v>0</v>
      </c>
      <c r="AP28" s="13">
        <f>[1]DISP_SEP!$D$79</f>
        <v>0</v>
      </c>
      <c r="AQ28" s="13">
        <f>[1]DISP_SEP!$E$79</f>
        <v>0</v>
      </c>
      <c r="AR28" s="13">
        <f>[1]DISP_SEP!$F$79</f>
        <v>0</v>
      </c>
      <c r="AS28" s="13">
        <f t="shared" si="283"/>
        <v>0</v>
      </c>
      <c r="AT28" s="13">
        <f>[1]DISP_SEP!$G$79</f>
        <v>720</v>
      </c>
      <c r="AU28" s="13">
        <f t="shared" si="284"/>
        <v>100</v>
      </c>
      <c r="AV28" s="13">
        <f>[1]DISP_SEP!$H$79</f>
        <v>0</v>
      </c>
      <c r="AW28" s="13">
        <f t="shared" si="285"/>
        <v>0</v>
      </c>
      <c r="AX28" s="15">
        <v>0</v>
      </c>
      <c r="AY28" s="13">
        <f t="shared" si="286"/>
        <v>0</v>
      </c>
      <c r="AZ28" s="13">
        <f t="shared" si="287"/>
        <v>0</v>
      </c>
      <c r="BA28" s="13">
        <f t="shared" si="288"/>
        <v>0</v>
      </c>
      <c r="BB28" s="13">
        <f t="shared" si="289"/>
        <v>0</v>
      </c>
      <c r="BC28" s="95">
        <f>[1]DISP_SEP!$M$79</f>
        <v>0</v>
      </c>
      <c r="BD28" s="15">
        <v>96</v>
      </c>
      <c r="BG28" s="78" t="s">
        <v>50</v>
      </c>
      <c r="BH28" s="13">
        <f>[1]DISP_OCT!$C$79</f>
        <v>0</v>
      </c>
      <c r="BI28" s="13">
        <f>[1]DISP_OCT!$D$79</f>
        <v>0</v>
      </c>
      <c r="BJ28" s="13">
        <f>[1]DISP_OCT!$E$79</f>
        <v>0</v>
      </c>
      <c r="BK28" s="13">
        <f>[1]DISP_OCT!$F$79</f>
        <v>0</v>
      </c>
      <c r="BL28" s="13">
        <f t="shared" si="290"/>
        <v>0</v>
      </c>
      <c r="BM28" s="13">
        <f>[1]DISP_OCT!$G$79</f>
        <v>744</v>
      </c>
      <c r="BN28" s="13">
        <f t="shared" si="291"/>
        <v>100</v>
      </c>
      <c r="BO28" s="13">
        <f>[1]DISP_OCT!$H$79</f>
        <v>0</v>
      </c>
      <c r="BP28" s="13">
        <f t="shared" si="292"/>
        <v>0</v>
      </c>
      <c r="BR28" s="13">
        <f t="shared" si="293"/>
        <v>0</v>
      </c>
      <c r="BS28" s="13">
        <f t="shared" si="294"/>
        <v>0</v>
      </c>
      <c r="BT28" s="13">
        <f t="shared" si="295"/>
        <v>0</v>
      </c>
      <c r="BU28" s="13">
        <f t="shared" si="296"/>
        <v>0</v>
      </c>
      <c r="BV28" s="95">
        <f>[1]DISP_OCT!$M$79</f>
        <v>0</v>
      </c>
      <c r="BW28" s="15">
        <v>96</v>
      </c>
      <c r="BZ28" s="78" t="s">
        <v>50</v>
      </c>
      <c r="CA28" s="13">
        <f>[1]DISP_NOV!$C$79</f>
        <v>0</v>
      </c>
      <c r="CB28" s="13">
        <f>[1]DISP_NOV!$D$79</f>
        <v>0</v>
      </c>
      <c r="CC28" s="13">
        <f>[1]DISP_NOV!$E$79</f>
        <v>0</v>
      </c>
      <c r="CD28" s="13">
        <f>[1]DISP_NOV!$F$79</f>
        <v>0</v>
      </c>
      <c r="CE28" s="13">
        <f t="shared" si="297"/>
        <v>0</v>
      </c>
      <c r="CF28" s="13">
        <f>[1]DISP_NOV!$G$79</f>
        <v>720</v>
      </c>
      <c r="CG28" s="13">
        <f t="shared" si="298"/>
        <v>100</v>
      </c>
      <c r="CH28" s="13">
        <f>[1]DISP_NOV!$H$79</f>
        <v>0</v>
      </c>
      <c r="CI28" s="13">
        <f t="shared" si="299"/>
        <v>0</v>
      </c>
      <c r="CK28" s="13">
        <f t="shared" si="300"/>
        <v>0</v>
      </c>
      <c r="CL28" s="13">
        <f t="shared" si="301"/>
        <v>0</v>
      </c>
      <c r="CM28" s="13">
        <f t="shared" si="302"/>
        <v>0</v>
      </c>
      <c r="CN28" s="13">
        <f t="shared" si="303"/>
        <v>0</v>
      </c>
      <c r="CO28" s="95">
        <f>[1]DISP_NOV!$M$79</f>
        <v>0</v>
      </c>
      <c r="CP28" s="15">
        <v>96</v>
      </c>
      <c r="CS28" s="78" t="s">
        <v>50</v>
      </c>
      <c r="CT28" s="13">
        <f>[1]DISP_DIC!$C$79</f>
        <v>0</v>
      </c>
      <c r="CU28" s="13">
        <f>[1]DISP_DIC!$D$79</f>
        <v>0</v>
      </c>
      <c r="CV28" s="13">
        <f>[1]DISP_DIC!$E$79</f>
        <v>0</v>
      </c>
      <c r="CW28" s="13">
        <f>[1]DISP_DIC!$F$79</f>
        <v>0</v>
      </c>
      <c r="CX28" s="13">
        <f t="shared" si="304"/>
        <v>0</v>
      </c>
      <c r="CY28" s="13">
        <f>[1]DISP_DIC!$G$79</f>
        <v>744</v>
      </c>
      <c r="CZ28" s="13">
        <f t="shared" si="305"/>
        <v>100</v>
      </c>
      <c r="DA28" s="13">
        <f>[1]DISP_DIC!$H$79</f>
        <v>0</v>
      </c>
      <c r="DB28" s="13">
        <f t="shared" si="306"/>
        <v>0</v>
      </c>
      <c r="DD28" s="13">
        <f t="shared" si="307"/>
        <v>0</v>
      </c>
      <c r="DE28" s="13">
        <f t="shared" si="308"/>
        <v>0</v>
      </c>
      <c r="DF28" s="13">
        <f t="shared" si="309"/>
        <v>0</v>
      </c>
      <c r="DG28" s="13">
        <f t="shared" si="310"/>
        <v>0</v>
      </c>
      <c r="DH28" s="95">
        <f>[1]DISP_DIC!$M$79</f>
        <v>0</v>
      </c>
      <c r="DI28" s="15">
        <v>96</v>
      </c>
      <c r="DL28" s="78" t="s">
        <v>50</v>
      </c>
      <c r="DM28" s="13">
        <f>[2]DISP_ENE!$C$79</f>
        <v>0</v>
      </c>
      <c r="DN28" s="13">
        <f>[2]DISP_ENE!$D$79</f>
        <v>0</v>
      </c>
      <c r="DO28" s="13">
        <f>[2]DISP_ENE!$E$79</f>
        <v>0</v>
      </c>
      <c r="DP28" s="13">
        <f>[2]DISP_ENE!$F$79</f>
        <v>0</v>
      </c>
      <c r="DQ28" s="13">
        <f t="shared" si="311"/>
        <v>0</v>
      </c>
      <c r="DR28" s="13">
        <f>[2]DISP_ENE!$G$79</f>
        <v>744</v>
      </c>
      <c r="DS28" s="13">
        <f t="shared" si="312"/>
        <v>100</v>
      </c>
      <c r="DT28" s="13">
        <f>[2]DISP_ENE!$H$79</f>
        <v>0</v>
      </c>
      <c r="DU28" s="13">
        <f t="shared" si="313"/>
        <v>0</v>
      </c>
      <c r="DW28" s="13">
        <f t="shared" si="314"/>
        <v>0</v>
      </c>
      <c r="DX28" s="13">
        <f t="shared" si="315"/>
        <v>0</v>
      </c>
      <c r="DY28" s="13">
        <f t="shared" si="316"/>
        <v>0</v>
      </c>
      <c r="DZ28" s="13">
        <f t="shared" si="317"/>
        <v>0</v>
      </c>
      <c r="EA28" s="95">
        <f>[2]DISP_ENE!$M$79</f>
        <v>0</v>
      </c>
      <c r="EB28" s="15">
        <v>96</v>
      </c>
      <c r="EE28" s="78" t="s">
        <v>50</v>
      </c>
      <c r="EF28" s="13">
        <f>[2]DISP_FEB!$C$79</f>
        <v>0</v>
      </c>
      <c r="EG28" s="13">
        <f>[2]DISP_FEB!$D$79</f>
        <v>0</v>
      </c>
      <c r="EH28" s="13">
        <f>[2]DISP_FEB!$E$79</f>
        <v>0</v>
      </c>
      <c r="EI28" s="13">
        <f>[2]DISP_FEB!$F$79</f>
        <v>0</v>
      </c>
      <c r="EJ28" s="13">
        <f t="shared" si="318"/>
        <v>0</v>
      </c>
      <c r="EK28" s="13">
        <f>[2]DISP_FEB!$G$79</f>
        <v>696</v>
      </c>
      <c r="EL28" s="13">
        <f t="shared" si="319"/>
        <v>100</v>
      </c>
      <c r="EM28" s="13">
        <f>[2]DISP_FEB!$H$79</f>
        <v>0</v>
      </c>
      <c r="EN28" s="13">
        <f t="shared" si="320"/>
        <v>0</v>
      </c>
      <c r="EP28" s="13">
        <f t="shared" si="321"/>
        <v>0</v>
      </c>
      <c r="EQ28" s="13">
        <f t="shared" si="322"/>
        <v>0</v>
      </c>
      <c r="ER28" s="13">
        <f t="shared" si="323"/>
        <v>0</v>
      </c>
      <c r="ES28" s="13">
        <f t="shared" si="324"/>
        <v>0</v>
      </c>
      <c r="ET28" s="95">
        <f>[2]DISP_FEB!$M$79</f>
        <v>0</v>
      </c>
      <c r="EU28" s="15">
        <v>96</v>
      </c>
      <c r="EX28" s="78" t="s">
        <v>50</v>
      </c>
      <c r="EY28" s="13">
        <f>[2]DISP_MAR!$C$79</f>
        <v>0</v>
      </c>
      <c r="EZ28" s="13">
        <f>[2]DISP_MAR!$D$79</f>
        <v>0</v>
      </c>
      <c r="FA28" s="13">
        <f>[2]DISP_MAR!$E$79</f>
        <v>0</v>
      </c>
      <c r="FB28" s="13">
        <f>[2]DISP_MAR!$F$79</f>
        <v>0</v>
      </c>
      <c r="FC28" s="13">
        <f t="shared" si="325"/>
        <v>0</v>
      </c>
      <c r="FD28" s="13">
        <f>[2]DISP_MAR!$G$79</f>
        <v>744</v>
      </c>
      <c r="FE28" s="13">
        <f t="shared" si="326"/>
        <v>100</v>
      </c>
      <c r="FF28" s="13">
        <f>[2]DISP_MAR!$H$79</f>
        <v>0</v>
      </c>
      <c r="FG28" s="13">
        <f t="shared" si="327"/>
        <v>0</v>
      </c>
      <c r="FI28" s="13">
        <f t="shared" si="328"/>
        <v>0</v>
      </c>
      <c r="FJ28" s="13">
        <f t="shared" si="329"/>
        <v>0</v>
      </c>
      <c r="FK28" s="13">
        <f t="shared" si="330"/>
        <v>0</v>
      </c>
      <c r="FL28" s="13">
        <f t="shared" si="331"/>
        <v>0</v>
      </c>
      <c r="FM28" s="95">
        <f>[2]DISP_MAR!$M$79</f>
        <v>0</v>
      </c>
      <c r="FN28" s="15">
        <v>96</v>
      </c>
      <c r="FQ28" s="78" t="s">
        <v>50</v>
      </c>
      <c r="FR28" s="13">
        <f>[2]DISP_ABR!$C$79</f>
        <v>0</v>
      </c>
      <c r="FS28" s="13">
        <f>[2]DISP_ABR!$D$79</f>
        <v>0</v>
      </c>
      <c r="FT28" s="13">
        <f>[2]DISP_ABR!$E$79</f>
        <v>0</v>
      </c>
      <c r="FU28" s="13">
        <f>[2]DISP_ABR!$F$79</f>
        <v>0</v>
      </c>
      <c r="FV28" s="13">
        <f t="shared" si="332"/>
        <v>0</v>
      </c>
      <c r="FW28" s="13">
        <f>[2]DISP_ABR!$G$79</f>
        <v>720</v>
      </c>
      <c r="FX28" s="13">
        <f t="shared" si="333"/>
        <v>100</v>
      </c>
      <c r="FY28" s="13">
        <f>[2]DISP_ABR!$H$79</f>
        <v>0</v>
      </c>
      <c r="FZ28" s="13">
        <f t="shared" si="334"/>
        <v>0</v>
      </c>
      <c r="GB28" s="13">
        <f t="shared" si="335"/>
        <v>0</v>
      </c>
      <c r="GC28" s="13">
        <f t="shared" si="336"/>
        <v>0</v>
      </c>
      <c r="GD28" s="13">
        <f t="shared" si="337"/>
        <v>0</v>
      </c>
      <c r="GE28" s="13">
        <f t="shared" si="338"/>
        <v>0</v>
      </c>
      <c r="GF28" s="36">
        <v>0</v>
      </c>
      <c r="GG28" s="36">
        <f>[2]DISP_ABR!$M$79</f>
        <v>0</v>
      </c>
      <c r="GH28" s="15">
        <v>96</v>
      </c>
      <c r="GK28" s="78" t="s">
        <v>50</v>
      </c>
      <c r="GL28" s="13">
        <f>[2]DISP_MAY!$C$79</f>
        <v>0</v>
      </c>
      <c r="GM28" s="13">
        <f>[2]DISP_MAY!$D$79</f>
        <v>0</v>
      </c>
      <c r="GN28" s="13">
        <f>[2]DISP_MAY!$E$79</f>
        <v>0</v>
      </c>
      <c r="GO28" s="13">
        <f>[2]DISP_MAY!$F$79</f>
        <v>0</v>
      </c>
      <c r="GP28" s="13">
        <f t="shared" si="339"/>
        <v>0</v>
      </c>
      <c r="GQ28" s="13">
        <f>[2]DISP_MAY!$G$79</f>
        <v>744</v>
      </c>
      <c r="GR28" s="13">
        <f t="shared" si="340"/>
        <v>100</v>
      </c>
      <c r="GS28" s="13">
        <f>[2]DISP_MAY!$H$79</f>
        <v>0</v>
      </c>
      <c r="GT28" s="13">
        <f t="shared" si="341"/>
        <v>0</v>
      </c>
      <c r="GV28" s="13">
        <f t="shared" si="342"/>
        <v>0</v>
      </c>
      <c r="GW28" s="13">
        <f t="shared" si="343"/>
        <v>0</v>
      </c>
      <c r="GX28" s="13">
        <f t="shared" si="344"/>
        <v>0</v>
      </c>
      <c r="GY28" s="13">
        <f t="shared" si="345"/>
        <v>0</v>
      </c>
      <c r="GZ28" s="36">
        <v>0</v>
      </c>
      <c r="HA28" s="95">
        <f>[2]DISP_MAY!$M$79</f>
        <v>0</v>
      </c>
      <c r="HB28" s="15">
        <v>96</v>
      </c>
      <c r="HE28" s="78" t="s">
        <v>50</v>
      </c>
      <c r="HF28" s="13">
        <f>[2]DISP_JUN!$C$79</f>
        <v>0</v>
      </c>
      <c r="HG28" s="13">
        <f>[2]DISP_JUN!$D$79</f>
        <v>0</v>
      </c>
      <c r="HH28" s="13">
        <f>[2]DISP_JUN!$E$79</f>
        <v>0</v>
      </c>
      <c r="HI28" s="13">
        <f>[2]DISP_JUN!$F$79</f>
        <v>0</v>
      </c>
      <c r="HJ28" s="244">
        <f t="shared" si="76"/>
        <v>0</v>
      </c>
      <c r="HK28" s="13">
        <f>[2]DISP_JUN!$G$79</f>
        <v>720</v>
      </c>
      <c r="HL28" s="244">
        <f t="shared" si="77"/>
        <v>100</v>
      </c>
      <c r="HM28" s="13">
        <f>[2]DISP_JUN!$H$79</f>
        <v>0</v>
      </c>
      <c r="HN28" s="244">
        <f t="shared" si="78"/>
        <v>0</v>
      </c>
      <c r="HO28" s="15">
        <v>0</v>
      </c>
      <c r="HP28" s="244">
        <f t="shared" si="79"/>
        <v>0</v>
      </c>
      <c r="HQ28" s="244">
        <f t="shared" si="80"/>
        <v>0</v>
      </c>
      <c r="HR28" s="244">
        <v>0</v>
      </c>
      <c r="HS28" s="238">
        <f t="shared" si="82"/>
        <v>0</v>
      </c>
      <c r="HT28" s="36">
        <v>0</v>
      </c>
      <c r="HU28" s="95">
        <f>[2]DISP_JUN!$M$79</f>
        <v>0</v>
      </c>
      <c r="HV28" s="15">
        <v>96</v>
      </c>
    </row>
    <row r="29" spans="1:231" ht="13.8" x14ac:dyDescent="0.3">
      <c r="A29" s="16"/>
      <c r="B29" s="78" t="s">
        <v>51</v>
      </c>
      <c r="C29" s="13">
        <f>[1]DISP_JUL!$C$81</f>
        <v>4</v>
      </c>
      <c r="D29" s="13">
        <f>[1]DISP_JUL!$D$81</f>
        <v>4</v>
      </c>
      <c r="E29" s="13">
        <f>[1]DISP_JUL!$E$81</f>
        <v>0</v>
      </c>
      <c r="F29" s="13">
        <f>[1]DISP_JUL!$F$81</f>
        <v>740</v>
      </c>
      <c r="G29" s="13">
        <f>(F29/$B$4)*100</f>
        <v>99.462365591397855</v>
      </c>
      <c r="H29" s="13">
        <f>[1]DISP_JUL!$G$81</f>
        <v>0</v>
      </c>
      <c r="I29" s="13">
        <f t="shared" si="347"/>
        <v>0</v>
      </c>
      <c r="J29" s="13">
        <f>[1]DISP_JUL!$H$81</f>
        <v>0</v>
      </c>
      <c r="K29" s="13">
        <f>(J29/$B$4)*100</f>
        <v>0</v>
      </c>
      <c r="L29" s="15">
        <v>0</v>
      </c>
      <c r="M29" s="13">
        <f>(C29/$B$4)*100</f>
        <v>0.53763440860215062</v>
      </c>
      <c r="N29" s="13">
        <f t="shared" si="275"/>
        <v>0.53763440860215062</v>
      </c>
      <c r="O29" s="13">
        <f t="shared" si="276"/>
        <v>99.462365591397855</v>
      </c>
      <c r="P29" s="13">
        <f t="shared" si="350"/>
        <v>2.4193548387096774E-2</v>
      </c>
      <c r="Q29" s="95">
        <f>[1]DISP_JUL!$M$81</f>
        <v>9</v>
      </c>
      <c r="R29" s="15">
        <v>50</v>
      </c>
      <c r="T29" s="16"/>
      <c r="U29" s="78" t="s">
        <v>51</v>
      </c>
      <c r="V29" s="13">
        <f>[1]DISP_AGO!$C$81</f>
        <v>0</v>
      </c>
      <c r="W29" s="13">
        <f>[1]DISP_AGO!$D$81</f>
        <v>0</v>
      </c>
      <c r="X29" s="13">
        <f>[1]DISP_AGO!$E$81</f>
        <v>0</v>
      </c>
      <c r="Y29" s="13">
        <f>[1]DISP_AGO!$F$81</f>
        <v>744</v>
      </c>
      <c r="Z29" s="13">
        <f t="shared" si="277"/>
        <v>100</v>
      </c>
      <c r="AA29" s="13">
        <f>[1]DISP_AGO!$G$81</f>
        <v>0</v>
      </c>
      <c r="AB29" s="13">
        <f t="shared" si="278"/>
        <v>0</v>
      </c>
      <c r="AC29" s="13">
        <f>[1]DISP_AGO!$H$81</f>
        <v>0</v>
      </c>
      <c r="AD29" s="13">
        <f t="shared" si="279"/>
        <v>0</v>
      </c>
      <c r="AE29" s="15">
        <v>0</v>
      </c>
      <c r="AF29" s="13">
        <f t="shared" si="280"/>
        <v>0</v>
      </c>
      <c r="AG29" s="13">
        <f t="shared" si="281"/>
        <v>0</v>
      </c>
      <c r="AH29" s="13">
        <f t="shared" si="116"/>
        <v>100</v>
      </c>
      <c r="AI29" s="13">
        <f t="shared" si="282"/>
        <v>0</v>
      </c>
      <c r="AJ29" s="95">
        <f>[1]DISP_AGO!$M$81</f>
        <v>0</v>
      </c>
      <c r="AK29" s="15">
        <v>50</v>
      </c>
      <c r="AM29" s="16"/>
      <c r="AN29" s="78" t="s">
        <v>51</v>
      </c>
      <c r="AO29" s="13">
        <f>[1]DISP_SEP!$C$81</f>
        <v>0</v>
      </c>
      <c r="AP29" s="13">
        <f>[1]DISP_SEP!$D$81</f>
        <v>0</v>
      </c>
      <c r="AQ29" s="13">
        <f>[1]DISP_SEP!$E$81</f>
        <v>0</v>
      </c>
      <c r="AR29" s="13">
        <f>[1]DISP_SEP!$F$81</f>
        <v>720</v>
      </c>
      <c r="AS29" s="13">
        <f t="shared" si="283"/>
        <v>100</v>
      </c>
      <c r="AT29" s="13">
        <f>[1]DISP_SEP!$G$81</f>
        <v>0</v>
      </c>
      <c r="AU29" s="13">
        <f t="shared" si="284"/>
        <v>0</v>
      </c>
      <c r="AV29" s="13">
        <f>[1]DISP_SEP!$H$81</f>
        <v>0</v>
      </c>
      <c r="AW29" s="13">
        <f t="shared" si="285"/>
        <v>0</v>
      </c>
      <c r="AX29" s="15">
        <v>0</v>
      </c>
      <c r="AY29" s="13">
        <f t="shared" si="286"/>
        <v>0</v>
      </c>
      <c r="AZ29" s="13">
        <f t="shared" si="287"/>
        <v>0</v>
      </c>
      <c r="BA29" s="13">
        <f t="shared" si="288"/>
        <v>100</v>
      </c>
      <c r="BB29" s="13">
        <f t="shared" si="289"/>
        <v>0</v>
      </c>
      <c r="BC29" s="95">
        <f>[1]DISP_SEP!$M$81</f>
        <v>0</v>
      </c>
      <c r="BD29" s="15">
        <v>50</v>
      </c>
      <c r="BF29" s="16"/>
      <c r="BG29" s="78" t="s">
        <v>51</v>
      </c>
      <c r="BH29" s="13">
        <f>[1]DISP_OCT!$C$81</f>
        <v>0</v>
      </c>
      <c r="BI29" s="13">
        <f>[1]DISP_OCT!$D$81</f>
        <v>0</v>
      </c>
      <c r="BJ29" s="13">
        <f>[1]DISP_OCT!$E$81</f>
        <v>0</v>
      </c>
      <c r="BK29" s="13">
        <f>[1]DISP_OCT!$F$81</f>
        <v>744</v>
      </c>
      <c r="BL29" s="13">
        <f t="shared" si="290"/>
        <v>100</v>
      </c>
      <c r="BM29" s="13">
        <f>[1]DISP_OCT!$G$81</f>
        <v>0</v>
      </c>
      <c r="BN29" s="13">
        <f t="shared" si="291"/>
        <v>0</v>
      </c>
      <c r="BO29" s="13">
        <f>[1]DISP_OCT!$H$81</f>
        <v>0</v>
      </c>
      <c r="BP29" s="13">
        <f t="shared" si="292"/>
        <v>0</v>
      </c>
      <c r="BR29" s="13">
        <f t="shared" si="293"/>
        <v>0</v>
      </c>
      <c r="BS29" s="13">
        <f t="shared" si="294"/>
        <v>0</v>
      </c>
      <c r="BT29" s="13">
        <f t="shared" si="295"/>
        <v>100</v>
      </c>
      <c r="BU29" s="13">
        <f t="shared" si="296"/>
        <v>0</v>
      </c>
      <c r="BV29" s="95">
        <f>[1]DISP_OCT!$M$81</f>
        <v>0</v>
      </c>
      <c r="BW29" s="15">
        <v>50</v>
      </c>
      <c r="BY29" s="16"/>
      <c r="BZ29" s="78" t="s">
        <v>51</v>
      </c>
      <c r="CA29" s="13">
        <f>[1]DISP_NOV!$C$81</f>
        <v>0</v>
      </c>
      <c r="CB29" s="13">
        <f>[1]DISP_NOV!$D$81</f>
        <v>0</v>
      </c>
      <c r="CC29" s="13">
        <f>[1]DISP_NOV!$E$81</f>
        <v>0</v>
      </c>
      <c r="CD29" s="13">
        <f>[1]DISP_NOV!$F$81</f>
        <v>720</v>
      </c>
      <c r="CE29" s="13">
        <f t="shared" si="297"/>
        <v>100</v>
      </c>
      <c r="CF29" s="13">
        <f>[1]DISP_NOV!$G$81</f>
        <v>0</v>
      </c>
      <c r="CG29" s="13">
        <f t="shared" si="298"/>
        <v>0</v>
      </c>
      <c r="CH29" s="13">
        <f>[1]DISP_NOV!$H$81</f>
        <v>0</v>
      </c>
      <c r="CI29" s="13">
        <f t="shared" si="299"/>
        <v>0</v>
      </c>
      <c r="CK29" s="13">
        <f t="shared" si="300"/>
        <v>0</v>
      </c>
      <c r="CL29" s="13">
        <f t="shared" si="301"/>
        <v>0</v>
      </c>
      <c r="CM29" s="13">
        <f t="shared" si="302"/>
        <v>100</v>
      </c>
      <c r="CN29" s="13">
        <f t="shared" si="303"/>
        <v>0</v>
      </c>
      <c r="CO29" s="95">
        <f>[1]DISP_NOV!$M$81</f>
        <v>0</v>
      </c>
      <c r="CP29" s="15">
        <v>50</v>
      </c>
      <c r="CR29" s="16"/>
      <c r="CS29" s="78" t="s">
        <v>51</v>
      </c>
      <c r="CT29" s="13">
        <f>[1]DISP_DIC!$C$81</f>
        <v>0</v>
      </c>
      <c r="CU29" s="13">
        <f>[1]DISP_DIC!$D$81</f>
        <v>0</v>
      </c>
      <c r="CV29" s="13">
        <f>[1]DISP_DIC!$E$81</f>
        <v>0</v>
      </c>
      <c r="CW29" s="13">
        <f>[1]DISP_DIC!$F$81</f>
        <v>744</v>
      </c>
      <c r="CX29" s="13">
        <f t="shared" si="304"/>
        <v>100</v>
      </c>
      <c r="CY29" s="13">
        <f>[1]DISP_DIC!$G$81</f>
        <v>0</v>
      </c>
      <c r="CZ29" s="13">
        <f t="shared" si="305"/>
        <v>0</v>
      </c>
      <c r="DA29" s="13">
        <f>[1]DISP_DIC!$H$81</f>
        <v>0</v>
      </c>
      <c r="DB29" s="13">
        <f t="shared" si="306"/>
        <v>0</v>
      </c>
      <c r="DD29" s="13">
        <f t="shared" si="307"/>
        <v>0</v>
      </c>
      <c r="DE29" s="13">
        <f t="shared" si="308"/>
        <v>0</v>
      </c>
      <c r="DF29" s="13">
        <f t="shared" si="309"/>
        <v>100</v>
      </c>
      <c r="DG29" s="13">
        <f t="shared" si="310"/>
        <v>0</v>
      </c>
      <c r="DH29" s="95">
        <f>[1]DISP_DIC!$M$81</f>
        <v>0</v>
      </c>
      <c r="DI29" s="15">
        <v>50</v>
      </c>
      <c r="DK29" s="16"/>
      <c r="DL29" s="78" t="s">
        <v>51</v>
      </c>
      <c r="DM29" s="13">
        <f>[2]DISP_ENE!$C$81</f>
        <v>0</v>
      </c>
      <c r="DN29" s="13">
        <f>[2]DISP_ENE!$D$81</f>
        <v>0</v>
      </c>
      <c r="DO29" s="13">
        <f>[2]DISP_ENE!$E$81</f>
        <v>0</v>
      </c>
      <c r="DP29" s="13">
        <f>[2]DISP_ENE!$F$81</f>
        <v>744</v>
      </c>
      <c r="DQ29" s="13">
        <f t="shared" si="311"/>
        <v>100</v>
      </c>
      <c r="DR29" s="13">
        <f>[2]DISP_ENE!$G$81</f>
        <v>0</v>
      </c>
      <c r="DS29" s="13">
        <f t="shared" si="312"/>
        <v>0</v>
      </c>
      <c r="DT29" s="13">
        <f>[2]DISP_ENE!$H$81</f>
        <v>0</v>
      </c>
      <c r="DU29" s="13">
        <f t="shared" si="313"/>
        <v>0</v>
      </c>
      <c r="DW29" s="13">
        <f t="shared" si="314"/>
        <v>0</v>
      </c>
      <c r="DX29" s="13">
        <f t="shared" si="315"/>
        <v>0</v>
      </c>
      <c r="DY29" s="13">
        <f t="shared" si="316"/>
        <v>100</v>
      </c>
      <c r="DZ29" s="13">
        <f t="shared" si="317"/>
        <v>0</v>
      </c>
      <c r="EA29" s="95">
        <f>[2]DISP_ENE!$M$81</f>
        <v>0</v>
      </c>
      <c r="EB29" s="15">
        <v>50</v>
      </c>
      <c r="ED29" s="16"/>
      <c r="EE29" s="78" t="s">
        <v>51</v>
      </c>
      <c r="EF29" s="13">
        <f>[2]DISP_FEB!$C$81</f>
        <v>0</v>
      </c>
      <c r="EG29" s="13">
        <f>[2]DISP_FEB!$D$81</f>
        <v>0</v>
      </c>
      <c r="EH29" s="13">
        <f>[2]DISP_FEB!$E$81</f>
        <v>0</v>
      </c>
      <c r="EI29" s="13">
        <f>[2]DISP_FEB!$F$81</f>
        <v>696</v>
      </c>
      <c r="EJ29" s="13">
        <f t="shared" si="318"/>
        <v>100</v>
      </c>
      <c r="EK29" s="13">
        <f>[2]DISP_FEB!$G$81</f>
        <v>0</v>
      </c>
      <c r="EL29" s="13">
        <f t="shared" si="319"/>
        <v>0</v>
      </c>
      <c r="EM29" s="13">
        <f>[2]DISP_FEB!$H$81</f>
        <v>0</v>
      </c>
      <c r="EN29" s="13">
        <f t="shared" si="320"/>
        <v>0</v>
      </c>
      <c r="EP29" s="13">
        <f t="shared" si="321"/>
        <v>0</v>
      </c>
      <c r="EQ29" s="13">
        <f t="shared" si="322"/>
        <v>0</v>
      </c>
      <c r="ER29" s="13">
        <f t="shared" si="323"/>
        <v>100</v>
      </c>
      <c r="ES29" s="13">
        <f t="shared" si="324"/>
        <v>0</v>
      </c>
      <c r="ET29" s="95">
        <f>[2]DISP_FEB!$M$81</f>
        <v>0</v>
      </c>
      <c r="EU29" s="15">
        <v>50</v>
      </c>
      <c r="EW29" s="16"/>
      <c r="EX29" s="78" t="s">
        <v>51</v>
      </c>
      <c r="EY29" s="13">
        <f>[2]DISP_MAR!$C$81</f>
        <v>0</v>
      </c>
      <c r="EZ29" s="13">
        <f>[2]DISP_MAR!$D$81</f>
        <v>0</v>
      </c>
      <c r="FA29" s="13">
        <f>[2]DISP_MAR!$E$81</f>
        <v>0</v>
      </c>
      <c r="FB29" s="13">
        <f>[2]DISP_MAR!$F$81</f>
        <v>744</v>
      </c>
      <c r="FC29" s="13">
        <f t="shared" si="325"/>
        <v>100</v>
      </c>
      <c r="FD29" s="13">
        <f>[2]DISP_MAR!$G$81</f>
        <v>0</v>
      </c>
      <c r="FE29" s="13">
        <f t="shared" si="326"/>
        <v>0</v>
      </c>
      <c r="FF29" s="13">
        <f>[2]DISP_MAR!$H$81</f>
        <v>0</v>
      </c>
      <c r="FG29" s="13">
        <f t="shared" si="327"/>
        <v>0</v>
      </c>
      <c r="FI29" s="13">
        <f t="shared" si="328"/>
        <v>0</v>
      </c>
      <c r="FJ29" s="13">
        <f t="shared" si="329"/>
        <v>0</v>
      </c>
      <c r="FK29" s="13">
        <f t="shared" si="330"/>
        <v>100</v>
      </c>
      <c r="FL29" s="13">
        <f t="shared" si="331"/>
        <v>0</v>
      </c>
      <c r="FM29" s="95">
        <f>[2]DISP_MAR!$M$81</f>
        <v>0</v>
      </c>
      <c r="FN29" s="15">
        <v>50</v>
      </c>
      <c r="FP29" s="16"/>
      <c r="FQ29" s="78" t="s">
        <v>51</v>
      </c>
      <c r="FR29" s="13">
        <f>[2]DISP_ABR!$C$81</f>
        <v>0</v>
      </c>
      <c r="FS29" s="13">
        <f>[2]DISP_ABR!$D$81</f>
        <v>0</v>
      </c>
      <c r="FT29" s="13">
        <f>[2]DISP_ABR!$E$81</f>
        <v>0</v>
      </c>
      <c r="FU29" s="13">
        <f>[2]DISP_ABR!$F$81</f>
        <v>720</v>
      </c>
      <c r="FV29" s="13">
        <f t="shared" si="332"/>
        <v>100</v>
      </c>
      <c r="FW29" s="13">
        <f>[2]DISP_ABR!$G$81</f>
        <v>0</v>
      </c>
      <c r="FX29" s="13">
        <f t="shared" si="333"/>
        <v>0</v>
      </c>
      <c r="FY29" s="13">
        <f>[2]DISP_ABR!$H$81</f>
        <v>0</v>
      </c>
      <c r="FZ29" s="13">
        <f t="shared" si="334"/>
        <v>0</v>
      </c>
      <c r="GB29" s="13">
        <f t="shared" si="335"/>
        <v>0</v>
      </c>
      <c r="GC29" s="13">
        <f t="shared" si="336"/>
        <v>0</v>
      </c>
      <c r="GD29" s="13">
        <f t="shared" si="337"/>
        <v>100</v>
      </c>
      <c r="GE29" s="13">
        <f t="shared" si="338"/>
        <v>0</v>
      </c>
      <c r="GF29" s="36">
        <v>0</v>
      </c>
      <c r="GG29" s="36">
        <f>[2]DISP_ABR!$M$81</f>
        <v>0</v>
      </c>
      <c r="GH29" s="15">
        <v>50</v>
      </c>
      <c r="GJ29" s="16"/>
      <c r="GK29" s="78" t="s">
        <v>51</v>
      </c>
      <c r="GL29" s="13">
        <f>[2]DISP_MAY!$C$81</f>
        <v>0</v>
      </c>
      <c r="GM29" s="13">
        <f>[2]DISP_MAY!$D$81</f>
        <v>0</v>
      </c>
      <c r="GN29" s="13">
        <f>[2]DISP_MAY!$E$81</f>
        <v>0</v>
      </c>
      <c r="GO29" s="13">
        <f>[2]DISP_MAY!$F$81</f>
        <v>744</v>
      </c>
      <c r="GP29" s="13">
        <f t="shared" si="339"/>
        <v>100</v>
      </c>
      <c r="GQ29" s="13">
        <f>[2]DISP_MAY!$G$81</f>
        <v>0</v>
      </c>
      <c r="GR29" s="13">
        <f t="shared" si="340"/>
        <v>0</v>
      </c>
      <c r="GS29" s="13">
        <f>[2]DISP_MAY!$H$81</f>
        <v>0</v>
      </c>
      <c r="GT29" s="13">
        <f t="shared" si="341"/>
        <v>0</v>
      </c>
      <c r="GV29" s="13">
        <f t="shared" si="342"/>
        <v>0</v>
      </c>
      <c r="GW29" s="13">
        <f t="shared" si="343"/>
        <v>0</v>
      </c>
      <c r="GX29" s="13">
        <f t="shared" si="344"/>
        <v>100</v>
      </c>
      <c r="GY29" s="13">
        <f t="shared" si="345"/>
        <v>0</v>
      </c>
      <c r="GZ29" s="36">
        <v>0</v>
      </c>
      <c r="HA29" s="95">
        <f>[2]DISP_MAY!$M$81</f>
        <v>0</v>
      </c>
      <c r="HB29" s="15">
        <v>50</v>
      </c>
      <c r="HD29" s="16"/>
      <c r="HE29" s="78" t="s">
        <v>51</v>
      </c>
      <c r="HF29" s="13">
        <f>[2]DISP_JUN!$C$81</f>
        <v>0</v>
      </c>
      <c r="HG29" s="13">
        <f>[2]DISP_JUN!$D$81</f>
        <v>0</v>
      </c>
      <c r="HH29" s="13">
        <f>[2]DISP_JUN!$E$81</f>
        <v>0</v>
      </c>
      <c r="HI29" s="13">
        <f>[2]DISP_JUN!$F$81</f>
        <v>720</v>
      </c>
      <c r="HJ29" s="244">
        <f t="shared" si="76"/>
        <v>100</v>
      </c>
      <c r="HK29" s="13">
        <f>[2]DISP_JUN!$G$81</f>
        <v>0</v>
      </c>
      <c r="HL29" s="244">
        <f t="shared" si="77"/>
        <v>0</v>
      </c>
      <c r="HM29" s="13">
        <f>[2]DISP_JUN!$H$81</f>
        <v>0</v>
      </c>
      <c r="HN29" s="244">
        <f t="shared" si="78"/>
        <v>0</v>
      </c>
      <c r="HO29" s="15">
        <v>0</v>
      </c>
      <c r="HP29" s="244">
        <f t="shared" si="79"/>
        <v>0</v>
      </c>
      <c r="HQ29" s="244">
        <f t="shared" si="80"/>
        <v>0</v>
      </c>
      <c r="HR29" s="244">
        <v>100</v>
      </c>
      <c r="HS29" s="238">
        <f t="shared" si="82"/>
        <v>0</v>
      </c>
      <c r="HT29" s="36">
        <v>0</v>
      </c>
      <c r="HU29" s="95">
        <f>[2]DISP_JUN!$M$81</f>
        <v>0</v>
      </c>
      <c r="HV29" s="15">
        <v>50</v>
      </c>
    </row>
    <row r="30" spans="1:231" ht="13.8" x14ac:dyDescent="0.3">
      <c r="B30" s="78" t="s">
        <v>52</v>
      </c>
      <c r="C30" s="13">
        <f>[1]DISP_JUL!$C$83</f>
        <v>0</v>
      </c>
      <c r="D30" s="13">
        <f>[1]DISP_JUL!$D$83</f>
        <v>0</v>
      </c>
      <c r="E30" s="13">
        <f>[1]DISP_JUL!$E$83</f>
        <v>0</v>
      </c>
      <c r="F30" s="13">
        <f>[1]DISP_JUL!$F$83</f>
        <v>0</v>
      </c>
      <c r="G30" s="13">
        <f t="shared" si="346"/>
        <v>0</v>
      </c>
      <c r="H30" s="13">
        <f>[1]DISP_JUL!$G$83</f>
        <v>744</v>
      </c>
      <c r="I30" s="13">
        <f t="shared" si="347"/>
        <v>100</v>
      </c>
      <c r="J30" s="13">
        <f>[1]DISP_JUL!$H$83</f>
        <v>0</v>
      </c>
      <c r="K30" s="13">
        <f t="shared" si="348"/>
        <v>0</v>
      </c>
      <c r="L30" s="15">
        <v>0</v>
      </c>
      <c r="M30" s="13">
        <f t="shared" ref="M30" si="353">(C30/$B$4)*100</f>
        <v>0</v>
      </c>
      <c r="N30" s="13">
        <f t="shared" si="275"/>
        <v>0</v>
      </c>
      <c r="O30" s="13">
        <f t="shared" si="276"/>
        <v>0</v>
      </c>
      <c r="P30" s="13">
        <f t="shared" si="350"/>
        <v>0</v>
      </c>
      <c r="Q30" s="95">
        <f>[1]DISP_JUL!$M$83</f>
        <v>0</v>
      </c>
      <c r="R30" s="15">
        <v>50</v>
      </c>
      <c r="U30" s="78" t="s">
        <v>52</v>
      </c>
      <c r="V30" s="13">
        <f>[1]DISP_AGO!$C$83</f>
        <v>0</v>
      </c>
      <c r="W30" s="13">
        <f>[1]DISP_AGO!$D$83</f>
        <v>0</v>
      </c>
      <c r="X30" s="13">
        <f>[1]DISP_AGO!$E$83</f>
        <v>0</v>
      </c>
      <c r="Y30" s="13">
        <f>[1]DISP_AGO!$F$83</f>
        <v>0</v>
      </c>
      <c r="Z30" s="13">
        <f t="shared" si="277"/>
        <v>0</v>
      </c>
      <c r="AA30" s="13">
        <f>[1]DISP_AGO!$G$83</f>
        <v>744</v>
      </c>
      <c r="AB30" s="13">
        <f t="shared" si="278"/>
        <v>100</v>
      </c>
      <c r="AC30" s="13">
        <f>[1]DISP_AGO!$H$83</f>
        <v>0</v>
      </c>
      <c r="AD30" s="13">
        <f t="shared" si="279"/>
        <v>0</v>
      </c>
      <c r="AE30" s="15">
        <v>0</v>
      </c>
      <c r="AF30" s="13">
        <f t="shared" si="280"/>
        <v>0</v>
      </c>
      <c r="AG30" s="13">
        <f t="shared" si="281"/>
        <v>0</v>
      </c>
      <c r="AH30" s="13">
        <f t="shared" si="116"/>
        <v>0</v>
      </c>
      <c r="AI30" s="13">
        <f t="shared" si="282"/>
        <v>0</v>
      </c>
      <c r="AJ30" s="95">
        <f>[1]DISP_AGO!$M$83</f>
        <v>0</v>
      </c>
      <c r="AK30" s="15">
        <v>50</v>
      </c>
      <c r="AN30" s="78" t="s">
        <v>52</v>
      </c>
      <c r="AO30" s="13">
        <f>[1]DISP_SEP!$C$83</f>
        <v>0</v>
      </c>
      <c r="AP30" s="13">
        <f>[1]DISP_SEP!$D$83</f>
        <v>0</v>
      </c>
      <c r="AQ30" s="13">
        <f>[1]DISP_SEP!$E$83</f>
        <v>0</v>
      </c>
      <c r="AR30" s="13">
        <f>[1]DISP_SEP!$F$83</f>
        <v>0</v>
      </c>
      <c r="AS30" s="13">
        <f t="shared" si="283"/>
        <v>0</v>
      </c>
      <c r="AT30" s="13">
        <f>[1]DISP_SEP!$G$83</f>
        <v>720</v>
      </c>
      <c r="AU30" s="13">
        <f t="shared" si="284"/>
        <v>100</v>
      </c>
      <c r="AV30" s="13">
        <f>[1]DISP_SEP!$H$83</f>
        <v>0</v>
      </c>
      <c r="AW30" s="13">
        <f t="shared" si="285"/>
        <v>0</v>
      </c>
      <c r="AX30" s="15">
        <v>0</v>
      </c>
      <c r="AY30" s="13">
        <f t="shared" si="286"/>
        <v>0</v>
      </c>
      <c r="AZ30" s="13">
        <f t="shared" si="287"/>
        <v>0</v>
      </c>
      <c r="BA30" s="13">
        <f t="shared" si="288"/>
        <v>0</v>
      </c>
      <c r="BB30" s="13">
        <f t="shared" si="289"/>
        <v>0</v>
      </c>
      <c r="BC30" s="95">
        <f>[1]DISP_SEP!$M$83</f>
        <v>0</v>
      </c>
      <c r="BD30" s="15">
        <v>50</v>
      </c>
      <c r="BG30" s="78" t="s">
        <v>52</v>
      </c>
      <c r="BH30" s="13">
        <f>[1]DISP_OCT!$C$83</f>
        <v>0</v>
      </c>
      <c r="BI30" s="13">
        <f>[1]DISP_OCT!$D$83</f>
        <v>0</v>
      </c>
      <c r="BJ30" s="13">
        <f>[1]DISP_OCT!$E$83</f>
        <v>0</v>
      </c>
      <c r="BK30" s="13">
        <f>[1]DISP_OCT!$F$83</f>
        <v>0</v>
      </c>
      <c r="BL30" s="13">
        <f t="shared" si="290"/>
        <v>0</v>
      </c>
      <c r="BM30" s="13">
        <f>[1]DISP_OCT!$G$83</f>
        <v>744</v>
      </c>
      <c r="BN30" s="13">
        <f t="shared" si="291"/>
        <v>100</v>
      </c>
      <c r="BO30" s="13">
        <f>[1]DISP_OCT!$H$83</f>
        <v>0</v>
      </c>
      <c r="BP30" s="13">
        <f t="shared" si="292"/>
        <v>0</v>
      </c>
      <c r="BR30" s="13">
        <f t="shared" si="293"/>
        <v>0</v>
      </c>
      <c r="BS30" s="13">
        <f t="shared" si="294"/>
        <v>0</v>
      </c>
      <c r="BT30" s="13">
        <f t="shared" si="295"/>
        <v>0</v>
      </c>
      <c r="BU30" s="13">
        <f t="shared" si="296"/>
        <v>0</v>
      </c>
      <c r="BV30" s="95">
        <f>[1]DISP_OCT!$M$83</f>
        <v>0</v>
      </c>
      <c r="BW30" s="15">
        <v>50</v>
      </c>
      <c r="BZ30" s="78" t="s">
        <v>52</v>
      </c>
      <c r="CA30" s="13">
        <f>[1]DISP_NOV!$C$83</f>
        <v>0</v>
      </c>
      <c r="CB30" s="13">
        <f>[1]DISP_NOV!$D$83</f>
        <v>0</v>
      </c>
      <c r="CC30" s="13">
        <f>[1]DISP_NOV!$E$83</f>
        <v>0</v>
      </c>
      <c r="CD30" s="13">
        <f>[1]DISP_NOV!$F$83</f>
        <v>0</v>
      </c>
      <c r="CE30" s="13">
        <f t="shared" si="297"/>
        <v>0</v>
      </c>
      <c r="CF30" s="13">
        <f>[1]DISP_NOV!$G$83</f>
        <v>720</v>
      </c>
      <c r="CG30" s="13">
        <f t="shared" si="298"/>
        <v>100</v>
      </c>
      <c r="CH30" s="13">
        <f>[1]DISP_NOV!$H$83</f>
        <v>0</v>
      </c>
      <c r="CI30" s="13">
        <f t="shared" si="299"/>
        <v>0</v>
      </c>
      <c r="CK30" s="13">
        <f t="shared" si="300"/>
        <v>0</v>
      </c>
      <c r="CL30" s="13">
        <f t="shared" si="301"/>
        <v>0</v>
      </c>
      <c r="CM30" s="13">
        <f t="shared" si="302"/>
        <v>0</v>
      </c>
      <c r="CN30" s="13">
        <f t="shared" si="303"/>
        <v>0</v>
      </c>
      <c r="CO30" s="95">
        <f>[1]DISP_NOV!$M$83</f>
        <v>0</v>
      </c>
      <c r="CP30" s="15">
        <v>50</v>
      </c>
      <c r="CS30" s="78" t="s">
        <v>52</v>
      </c>
      <c r="CT30" s="13">
        <f>[1]DISP_DIC!$C$83</f>
        <v>0</v>
      </c>
      <c r="CU30" s="13">
        <f>[1]DISP_DIC!$D$83</f>
        <v>0</v>
      </c>
      <c r="CV30" s="13">
        <f>[1]DISP_DIC!$E$83</f>
        <v>0</v>
      </c>
      <c r="CW30" s="13">
        <f>[1]DISP_DIC!$F$83</f>
        <v>0</v>
      </c>
      <c r="CX30" s="13">
        <f t="shared" si="304"/>
        <v>0</v>
      </c>
      <c r="CY30" s="13">
        <f>[1]DISP_DIC!$G$83</f>
        <v>744</v>
      </c>
      <c r="CZ30" s="13">
        <f t="shared" si="305"/>
        <v>100</v>
      </c>
      <c r="DA30" s="13">
        <f>[1]DISP_DIC!$H$83</f>
        <v>0</v>
      </c>
      <c r="DB30" s="13">
        <f t="shared" si="306"/>
        <v>0</v>
      </c>
      <c r="DD30" s="13">
        <f t="shared" si="307"/>
        <v>0</v>
      </c>
      <c r="DE30" s="13">
        <f t="shared" si="308"/>
        <v>0</v>
      </c>
      <c r="DF30" s="13">
        <f t="shared" si="309"/>
        <v>0</v>
      </c>
      <c r="DG30" s="13">
        <f t="shared" si="310"/>
        <v>0</v>
      </c>
      <c r="DH30" s="95">
        <f>[1]DISP_DIC!$M$83</f>
        <v>0</v>
      </c>
      <c r="DI30" s="15">
        <v>50</v>
      </c>
      <c r="DL30" s="78" t="s">
        <v>52</v>
      </c>
      <c r="DM30" s="13">
        <f>[2]DISP_ENE!$C$83</f>
        <v>0</v>
      </c>
      <c r="DN30" s="13">
        <f>[2]DISP_ENE!$D$83</f>
        <v>0</v>
      </c>
      <c r="DO30" s="13">
        <f>[2]DISP_ENE!$E$83</f>
        <v>0</v>
      </c>
      <c r="DP30" s="13">
        <f>[2]DISP_ENE!$F$83</f>
        <v>0</v>
      </c>
      <c r="DQ30" s="13">
        <f t="shared" si="311"/>
        <v>0</v>
      </c>
      <c r="DR30" s="13">
        <f>[2]DISP_ENE!$G$83</f>
        <v>744</v>
      </c>
      <c r="DS30" s="13">
        <f t="shared" si="312"/>
        <v>100</v>
      </c>
      <c r="DT30" s="13">
        <f>[2]DISP_ENE!$H$83</f>
        <v>0</v>
      </c>
      <c r="DU30" s="13">
        <f t="shared" si="313"/>
        <v>0</v>
      </c>
      <c r="DW30" s="13">
        <f t="shared" si="314"/>
        <v>0</v>
      </c>
      <c r="DX30" s="13">
        <f t="shared" si="315"/>
        <v>0</v>
      </c>
      <c r="DY30" s="13">
        <f t="shared" si="316"/>
        <v>0</v>
      </c>
      <c r="DZ30" s="13">
        <f t="shared" si="317"/>
        <v>0</v>
      </c>
      <c r="EA30" s="95">
        <f>[2]DISP_ENE!$M$83</f>
        <v>0</v>
      </c>
      <c r="EB30" s="15">
        <v>50</v>
      </c>
      <c r="EE30" s="78" t="s">
        <v>52</v>
      </c>
      <c r="EF30" s="13">
        <f>[2]DISP_FEB!$C$83</f>
        <v>0</v>
      </c>
      <c r="EG30" s="13">
        <f>[2]DISP_FEB!$D$83</f>
        <v>0</v>
      </c>
      <c r="EH30" s="13">
        <f>[2]DISP_FEB!$E$83</f>
        <v>0</v>
      </c>
      <c r="EI30" s="13">
        <f>[2]DISP_FEB!$F$83</f>
        <v>0</v>
      </c>
      <c r="EJ30" s="13">
        <f t="shared" si="318"/>
        <v>0</v>
      </c>
      <c r="EK30" s="13">
        <f>[2]DISP_FEB!$G$83</f>
        <v>696</v>
      </c>
      <c r="EL30" s="13">
        <f t="shared" si="319"/>
        <v>100</v>
      </c>
      <c r="EM30" s="13">
        <f>[2]DISP_FEB!$H$83</f>
        <v>0</v>
      </c>
      <c r="EN30" s="13">
        <f t="shared" si="320"/>
        <v>0</v>
      </c>
      <c r="EP30" s="13">
        <f t="shared" si="321"/>
        <v>0</v>
      </c>
      <c r="EQ30" s="13">
        <f t="shared" si="322"/>
        <v>0</v>
      </c>
      <c r="ER30" s="13">
        <f t="shared" si="323"/>
        <v>0</v>
      </c>
      <c r="ES30" s="13">
        <f t="shared" si="324"/>
        <v>0</v>
      </c>
      <c r="ET30" s="95">
        <f>[2]DISP_FEB!$M$83</f>
        <v>0</v>
      </c>
      <c r="EU30" s="15">
        <v>50</v>
      </c>
      <c r="EX30" s="78" t="s">
        <v>52</v>
      </c>
      <c r="EY30" s="13">
        <f>[2]DISP_MAR!$C$83</f>
        <v>0</v>
      </c>
      <c r="EZ30" s="13">
        <f>[2]DISP_MAR!$D$83</f>
        <v>0</v>
      </c>
      <c r="FA30" s="13">
        <f>[2]DISP_MAR!$E$83</f>
        <v>0</v>
      </c>
      <c r="FB30" s="13">
        <f>[2]DISP_MAR!$F$83</f>
        <v>0</v>
      </c>
      <c r="FC30" s="13">
        <f t="shared" si="325"/>
        <v>0</v>
      </c>
      <c r="FD30" s="13">
        <f>[2]DISP_MAR!$G$83</f>
        <v>744</v>
      </c>
      <c r="FE30" s="13">
        <f t="shared" si="326"/>
        <v>100</v>
      </c>
      <c r="FF30" s="13">
        <f>[2]DISP_MAR!$H$83</f>
        <v>0</v>
      </c>
      <c r="FG30" s="13">
        <f t="shared" si="327"/>
        <v>0</v>
      </c>
      <c r="FI30" s="13">
        <f t="shared" si="328"/>
        <v>0</v>
      </c>
      <c r="FJ30" s="13">
        <f t="shared" si="329"/>
        <v>0</v>
      </c>
      <c r="FK30" s="13">
        <f t="shared" si="330"/>
        <v>0</v>
      </c>
      <c r="FL30" s="13">
        <f t="shared" si="331"/>
        <v>0</v>
      </c>
      <c r="FM30" s="95">
        <f>[2]DISP_MAR!$M$83</f>
        <v>0</v>
      </c>
      <c r="FN30" s="15">
        <v>50</v>
      </c>
      <c r="FQ30" s="78" t="s">
        <v>52</v>
      </c>
      <c r="FR30" s="13">
        <f>[2]DISP_ABR!$C$83</f>
        <v>0</v>
      </c>
      <c r="FS30" s="13">
        <f>[2]DISP_ABR!$D$83</f>
        <v>0</v>
      </c>
      <c r="FT30" s="13">
        <f>[2]DISP_ABR!$E$83</f>
        <v>0</v>
      </c>
      <c r="FU30" s="13">
        <f>[2]DISP_ABR!$F$83</f>
        <v>0</v>
      </c>
      <c r="FV30" s="13">
        <f t="shared" si="332"/>
        <v>0</v>
      </c>
      <c r="FW30" s="13">
        <f>[2]DISP_ABR!$G$83</f>
        <v>720</v>
      </c>
      <c r="FX30" s="13">
        <f t="shared" si="333"/>
        <v>100</v>
      </c>
      <c r="FY30" s="13">
        <f>[2]DISP_ABR!$H$83</f>
        <v>0</v>
      </c>
      <c r="FZ30" s="13">
        <f t="shared" si="334"/>
        <v>0</v>
      </c>
      <c r="GB30" s="13">
        <f t="shared" si="335"/>
        <v>0</v>
      </c>
      <c r="GC30" s="13">
        <f t="shared" si="336"/>
        <v>0</v>
      </c>
      <c r="GD30" s="13">
        <f t="shared" si="337"/>
        <v>0</v>
      </c>
      <c r="GE30" s="13">
        <f t="shared" si="338"/>
        <v>0</v>
      </c>
      <c r="GF30" s="36">
        <v>0</v>
      </c>
      <c r="GG30" s="36">
        <f>[2]DISP_ABR!$M$83</f>
        <v>0</v>
      </c>
      <c r="GH30" s="15">
        <v>50</v>
      </c>
      <c r="GK30" s="78" t="s">
        <v>52</v>
      </c>
      <c r="GL30" s="13">
        <f>[2]DISP_MAY!$C$83</f>
        <v>0</v>
      </c>
      <c r="GM30" s="13">
        <f>[2]DISP_MAY!$D$83</f>
        <v>0</v>
      </c>
      <c r="GN30" s="13">
        <f>[2]DISP_MAY!$E$83</f>
        <v>0</v>
      </c>
      <c r="GO30" s="13">
        <f>[2]DISP_MAY!$F$83</f>
        <v>0</v>
      </c>
      <c r="GP30" s="13">
        <f t="shared" si="339"/>
        <v>0</v>
      </c>
      <c r="GQ30" s="13">
        <f>[2]DISP_MAY!$G$83</f>
        <v>744</v>
      </c>
      <c r="GR30" s="13">
        <f t="shared" si="340"/>
        <v>100</v>
      </c>
      <c r="GS30" s="13">
        <f>[2]DISP_MAY!$H$83</f>
        <v>0</v>
      </c>
      <c r="GT30" s="13">
        <f t="shared" si="341"/>
        <v>0</v>
      </c>
      <c r="GV30" s="13">
        <f t="shared" si="342"/>
        <v>0</v>
      </c>
      <c r="GW30" s="13">
        <f t="shared" si="343"/>
        <v>0</v>
      </c>
      <c r="GX30" s="13">
        <f t="shared" si="344"/>
        <v>0</v>
      </c>
      <c r="GY30" s="13">
        <f t="shared" si="345"/>
        <v>0</v>
      </c>
      <c r="GZ30" s="36">
        <v>0</v>
      </c>
      <c r="HA30" s="95">
        <f>[2]DISP_MAY!$M$83</f>
        <v>0</v>
      </c>
      <c r="HB30" s="15">
        <v>50</v>
      </c>
      <c r="HE30" s="78" t="s">
        <v>52</v>
      </c>
      <c r="HF30" s="13">
        <f>[2]DISP_JUN!$C$83</f>
        <v>0</v>
      </c>
      <c r="HG30" s="13">
        <f>[2]DISP_JUN!$D$83</f>
        <v>0</v>
      </c>
      <c r="HH30" s="13">
        <f>[2]DISP_JUN!$E$83</f>
        <v>0</v>
      </c>
      <c r="HI30" s="13">
        <f>[2]DISP_JUN!$F$83</f>
        <v>0</v>
      </c>
      <c r="HJ30" s="244">
        <f t="shared" si="76"/>
        <v>0</v>
      </c>
      <c r="HK30" s="13">
        <f>[2]DISP_JUN!$G$83</f>
        <v>720</v>
      </c>
      <c r="HL30" s="244">
        <f t="shared" si="77"/>
        <v>100</v>
      </c>
      <c r="HM30" s="13">
        <f>[2]DISP_JUN!$H$83</f>
        <v>0</v>
      </c>
      <c r="HN30" s="244">
        <f t="shared" si="78"/>
        <v>0</v>
      </c>
      <c r="HO30" s="15">
        <v>0</v>
      </c>
      <c r="HP30" s="244">
        <f t="shared" si="79"/>
        <v>0</v>
      </c>
      <c r="HQ30" s="244">
        <f t="shared" si="80"/>
        <v>0</v>
      </c>
      <c r="HR30" s="244">
        <v>0</v>
      </c>
      <c r="HS30" s="238">
        <f t="shared" si="82"/>
        <v>0</v>
      </c>
      <c r="HT30" s="36">
        <v>0</v>
      </c>
      <c r="HU30" s="95">
        <f>[2]DISP_JUN!$M$83</f>
        <v>0</v>
      </c>
      <c r="HV30" s="15">
        <v>50</v>
      </c>
    </row>
    <row r="31" spans="1:231" ht="13.8" x14ac:dyDescent="0.3">
      <c r="B31" s="78" t="s">
        <v>53</v>
      </c>
      <c r="C31" s="13">
        <f>[1]DISP_JUL!$C$85</f>
        <v>686</v>
      </c>
      <c r="D31" s="13">
        <f>[1]DISP_JUL!$D$85</f>
        <v>520</v>
      </c>
      <c r="E31" s="13">
        <f>[1]DISP_JUL!$E$85</f>
        <v>166</v>
      </c>
      <c r="F31" s="13">
        <f>[1]DISP_JUL!$F$85</f>
        <v>12</v>
      </c>
      <c r="G31" s="13">
        <f t="shared" si="346"/>
        <v>1.6129032258064515</v>
      </c>
      <c r="H31" s="13">
        <f>[1]DISP_JUL!$G$85</f>
        <v>0</v>
      </c>
      <c r="I31" s="13">
        <f t="shared" si="347"/>
        <v>0</v>
      </c>
      <c r="J31" s="13">
        <f>[1]DISP_JUL!$H$85</f>
        <v>46</v>
      </c>
      <c r="K31" s="13">
        <f t="shared" si="348"/>
        <v>6.182795698924731</v>
      </c>
      <c r="L31" s="15">
        <v>0</v>
      </c>
      <c r="M31" s="13">
        <f>(C31/$B$4)*100</f>
        <v>92.204301075268816</v>
      </c>
      <c r="N31" s="13">
        <f t="shared" si="275"/>
        <v>92.204301075268816</v>
      </c>
      <c r="O31" s="13">
        <f t="shared" si="276"/>
        <v>2.2556390977443606</v>
      </c>
      <c r="P31" s="13">
        <f t="shared" si="350"/>
        <v>49.263440860215049</v>
      </c>
      <c r="Q31" s="95">
        <f>[1]DISP_JUL!$M$85</f>
        <v>18326</v>
      </c>
      <c r="R31" s="15">
        <v>50</v>
      </c>
      <c r="U31" s="78" t="s">
        <v>53</v>
      </c>
      <c r="V31" s="13">
        <f>[1]DISP_AGO!$C$85</f>
        <v>741</v>
      </c>
      <c r="W31" s="13">
        <f>[1]DISP_AGO!$D$85</f>
        <v>477</v>
      </c>
      <c r="X31" s="13">
        <f>[1]DISP_AGO!$E$85</f>
        <v>264</v>
      </c>
      <c r="Y31" s="13">
        <f>[1]DISP_AGO!$F$85</f>
        <v>0</v>
      </c>
      <c r="Z31" s="13">
        <f t="shared" si="277"/>
        <v>0</v>
      </c>
      <c r="AA31" s="13">
        <f>[1]DISP_AGO!$G$85</f>
        <v>0</v>
      </c>
      <c r="AB31" s="13">
        <f t="shared" si="278"/>
        <v>0</v>
      </c>
      <c r="AC31" s="13">
        <f>[1]DISP_AGO!$H$85</f>
        <v>3</v>
      </c>
      <c r="AD31" s="13">
        <f t="shared" si="279"/>
        <v>0.40322580645161288</v>
      </c>
      <c r="AE31" s="15">
        <v>0</v>
      </c>
      <c r="AF31" s="13">
        <f t="shared" si="280"/>
        <v>99.596774193548384</v>
      </c>
      <c r="AG31" s="13">
        <f t="shared" si="281"/>
        <v>99.596774193548384</v>
      </c>
      <c r="AH31" s="13">
        <f t="shared" si="116"/>
        <v>0</v>
      </c>
      <c r="AI31" s="13">
        <f t="shared" si="282"/>
        <v>41.02956989247312</v>
      </c>
      <c r="AJ31" s="95">
        <f>[1]DISP_AGO!$M$85</f>
        <v>15263</v>
      </c>
      <c r="AK31" s="15">
        <v>50</v>
      </c>
      <c r="AN31" s="78" t="s">
        <v>53</v>
      </c>
      <c r="AO31" s="13">
        <f>[1]DISP_SEP!$C$85</f>
        <v>705</v>
      </c>
      <c r="AP31" s="13">
        <f>[1]DISP_SEP!$D$85</f>
        <v>407</v>
      </c>
      <c r="AQ31" s="13">
        <f>[1]DISP_SEP!$E$85</f>
        <v>298</v>
      </c>
      <c r="AR31" s="13">
        <f>[1]DISP_SEP!$F$85</f>
        <v>15</v>
      </c>
      <c r="AS31" s="13">
        <f t="shared" si="283"/>
        <v>2.083333333333333</v>
      </c>
      <c r="AT31" s="13">
        <f>[1]DISP_SEP!$G$85</f>
        <v>0</v>
      </c>
      <c r="AU31" s="13">
        <f t="shared" si="284"/>
        <v>0</v>
      </c>
      <c r="AV31" s="13">
        <f>[1]DISP_SEP!$H$85</f>
        <v>0</v>
      </c>
      <c r="AW31" s="13">
        <f t="shared" si="285"/>
        <v>0</v>
      </c>
      <c r="AX31" s="15">
        <v>0</v>
      </c>
      <c r="AY31" s="13">
        <f t="shared" si="286"/>
        <v>97.916666666666657</v>
      </c>
      <c r="AZ31" s="13">
        <f t="shared" si="287"/>
        <v>97.916666666666657</v>
      </c>
      <c r="BA31" s="13">
        <f t="shared" si="288"/>
        <v>3.5545023696682465</v>
      </c>
      <c r="BB31" s="13">
        <f t="shared" si="289"/>
        <v>38.955555555555556</v>
      </c>
      <c r="BC31" s="95">
        <f>[1]DISP_SEP!$M$85</f>
        <v>14024</v>
      </c>
      <c r="BD31" s="15">
        <v>50</v>
      </c>
      <c r="BG31" s="78" t="s">
        <v>53</v>
      </c>
      <c r="BH31" s="13">
        <f>[1]DISP_OCT!$C$85</f>
        <v>719</v>
      </c>
      <c r="BI31" s="13">
        <f>[1]DISP_OCT!$D$85</f>
        <v>455</v>
      </c>
      <c r="BJ31" s="13">
        <f>[1]DISP_OCT!$E$85</f>
        <v>264</v>
      </c>
      <c r="BK31" s="13">
        <f>[1]DISP_OCT!$F$85</f>
        <v>11</v>
      </c>
      <c r="BL31" s="13">
        <f t="shared" si="290"/>
        <v>1.478494623655914</v>
      </c>
      <c r="BM31" s="13">
        <f>[1]DISP_OCT!$G$85</f>
        <v>0</v>
      </c>
      <c r="BN31" s="13">
        <f t="shared" si="291"/>
        <v>0</v>
      </c>
      <c r="BO31" s="13">
        <f>[1]DISP_OCT!$H$85</f>
        <v>14</v>
      </c>
      <c r="BP31" s="13">
        <f t="shared" si="292"/>
        <v>1.881720430107527</v>
      </c>
      <c r="BR31" s="13">
        <f t="shared" si="293"/>
        <v>96.63978494623656</v>
      </c>
      <c r="BS31" s="13">
        <f t="shared" si="294"/>
        <v>96.63978494623656</v>
      </c>
      <c r="BT31" s="13">
        <f t="shared" si="295"/>
        <v>2.3605150214592276</v>
      </c>
      <c r="BU31" s="13">
        <f t="shared" si="296"/>
        <v>39.795698924731184</v>
      </c>
      <c r="BV31" s="95">
        <f>[1]DISP_OCT!$M$85</f>
        <v>14804</v>
      </c>
      <c r="BW31" s="15">
        <v>50</v>
      </c>
      <c r="BZ31" s="78" t="s">
        <v>53</v>
      </c>
      <c r="CA31" s="13">
        <f>[1]DISP_NOV!$C$85</f>
        <v>669</v>
      </c>
      <c r="CB31" s="13">
        <f>[1]DISP_NOV!$D$85</f>
        <v>402</v>
      </c>
      <c r="CC31" s="13">
        <f>[1]DISP_NOV!$E$85</f>
        <v>267</v>
      </c>
      <c r="CD31" s="13">
        <f>[1]DISP_NOV!$F$85</f>
        <v>29</v>
      </c>
      <c r="CE31" s="13">
        <f t="shared" si="297"/>
        <v>4.0277777777777777</v>
      </c>
      <c r="CF31" s="13">
        <f>[1]DISP_NOV!$G$85</f>
        <v>0</v>
      </c>
      <c r="CG31" s="13">
        <f t="shared" si="298"/>
        <v>0</v>
      </c>
      <c r="CH31" s="13">
        <f>[1]DISP_NOV!$H$85</f>
        <v>22</v>
      </c>
      <c r="CI31" s="13">
        <f t="shared" si="299"/>
        <v>3.0555555555555554</v>
      </c>
      <c r="CK31" s="13">
        <f t="shared" si="300"/>
        <v>92.916666666666671</v>
      </c>
      <c r="CL31" s="13">
        <f t="shared" si="301"/>
        <v>92.916666666666671</v>
      </c>
      <c r="CM31" s="13">
        <f t="shared" si="302"/>
        <v>6.7285382830626448</v>
      </c>
      <c r="CN31" s="13">
        <f t="shared" si="303"/>
        <v>35.133333333333333</v>
      </c>
      <c r="CO31" s="95">
        <f>[1]DISP_NOV!$M$85</f>
        <v>12648</v>
      </c>
      <c r="CP31" s="15">
        <v>50</v>
      </c>
      <c r="CS31" s="78" t="s">
        <v>53</v>
      </c>
      <c r="CT31" s="13">
        <f>[1]DISP_DIC!$C$85</f>
        <v>621</v>
      </c>
      <c r="CU31" s="13">
        <f>[1]DISP_DIC!$D$85</f>
        <v>218</v>
      </c>
      <c r="CV31" s="13">
        <f>[1]DISP_DIC!$E$85</f>
        <v>403</v>
      </c>
      <c r="CW31" s="13">
        <f>[1]DISP_DIC!$F$85</f>
        <v>0</v>
      </c>
      <c r="CX31" s="13">
        <f t="shared" si="304"/>
        <v>0</v>
      </c>
      <c r="CY31" s="13">
        <f>[1]DISP_DIC!$G$85</f>
        <v>112</v>
      </c>
      <c r="CZ31" s="13">
        <f t="shared" si="305"/>
        <v>15.053763440860216</v>
      </c>
      <c r="DA31" s="13">
        <f>[1]DISP_DIC!$H$85</f>
        <v>11</v>
      </c>
      <c r="DB31" s="13">
        <f t="shared" si="306"/>
        <v>1.478494623655914</v>
      </c>
      <c r="DD31" s="13">
        <f t="shared" si="307"/>
        <v>83.467741935483872</v>
      </c>
      <c r="DE31" s="13">
        <f t="shared" si="308"/>
        <v>83.467741935483872</v>
      </c>
      <c r="DF31" s="13">
        <f t="shared" si="309"/>
        <v>0</v>
      </c>
      <c r="DG31" s="13">
        <f t="shared" si="310"/>
        <v>17.701612903225804</v>
      </c>
      <c r="DH31" s="95">
        <f>[1]DISP_DIC!$M$85</f>
        <v>6585</v>
      </c>
      <c r="DI31" s="15">
        <v>50</v>
      </c>
      <c r="DL31" s="78" t="s">
        <v>53</v>
      </c>
      <c r="DM31" s="13">
        <f>[2]DISP_ENE!$C$85</f>
        <v>0</v>
      </c>
      <c r="DN31" s="13">
        <f>[2]DISP_ENE!$D$85</f>
        <v>0</v>
      </c>
      <c r="DO31" s="13">
        <f>[2]DISP_ENE!$E$85</f>
        <v>0</v>
      </c>
      <c r="DP31" s="13">
        <f>[2]DISP_ENE!$F$85</f>
        <v>0</v>
      </c>
      <c r="DQ31" s="13">
        <f t="shared" si="311"/>
        <v>0</v>
      </c>
      <c r="DR31" s="13">
        <f>[2]DISP_ENE!$G$85</f>
        <v>744</v>
      </c>
      <c r="DS31" s="13">
        <f t="shared" si="312"/>
        <v>100</v>
      </c>
      <c r="DT31" s="13">
        <f>[2]DISP_ENE!$H$85</f>
        <v>0</v>
      </c>
      <c r="DU31" s="13">
        <f t="shared" si="313"/>
        <v>0</v>
      </c>
      <c r="DW31" s="13">
        <f t="shared" si="314"/>
        <v>0</v>
      </c>
      <c r="DX31" s="13">
        <f t="shared" si="315"/>
        <v>0</v>
      </c>
      <c r="DY31" s="13">
        <f t="shared" si="316"/>
        <v>0</v>
      </c>
      <c r="DZ31" s="13">
        <f t="shared" si="317"/>
        <v>0</v>
      </c>
      <c r="EA31" s="95">
        <f>[2]DISP_ENE!$M$85</f>
        <v>0</v>
      </c>
      <c r="EB31" s="15">
        <v>50</v>
      </c>
      <c r="EE31" s="78" t="s">
        <v>53</v>
      </c>
      <c r="EF31" s="13">
        <f>[2]DISP_FEB!$C$85</f>
        <v>0</v>
      </c>
      <c r="EG31" s="13">
        <f>[2]DISP_FEB!$D$85</f>
        <v>0</v>
      </c>
      <c r="EH31" s="13">
        <f>[2]DISP_FEB!$E$85</f>
        <v>0</v>
      </c>
      <c r="EI31" s="13">
        <f>[2]DISP_FEB!$F$85</f>
        <v>0</v>
      </c>
      <c r="EJ31" s="13">
        <f t="shared" si="318"/>
        <v>0</v>
      </c>
      <c r="EK31" s="13">
        <f>[2]DISP_FEB!$G$85</f>
        <v>696</v>
      </c>
      <c r="EL31" s="13">
        <f t="shared" si="319"/>
        <v>100</v>
      </c>
      <c r="EM31" s="13">
        <f>[2]DISP_FEB!$H$85</f>
        <v>0</v>
      </c>
      <c r="EN31" s="13">
        <f t="shared" si="320"/>
        <v>0</v>
      </c>
      <c r="EP31" s="13">
        <f t="shared" si="321"/>
        <v>0</v>
      </c>
      <c r="EQ31" s="13">
        <f t="shared" si="322"/>
        <v>0</v>
      </c>
      <c r="ER31" s="13">
        <f t="shared" si="323"/>
        <v>0</v>
      </c>
      <c r="ES31" s="13">
        <f t="shared" si="324"/>
        <v>0</v>
      </c>
      <c r="ET31" s="95">
        <f>[2]DISP_FEB!$M$85</f>
        <v>0</v>
      </c>
      <c r="EU31" s="15">
        <v>50</v>
      </c>
      <c r="EX31" s="78" t="s">
        <v>53</v>
      </c>
      <c r="EY31" s="13">
        <f>[2]DISP_MAR!$C$85</f>
        <v>0</v>
      </c>
      <c r="EZ31" s="13">
        <f>[2]DISP_MAR!$D$85</f>
        <v>0</v>
      </c>
      <c r="FA31" s="13">
        <f>[2]DISP_MAR!$E$85</f>
        <v>0</v>
      </c>
      <c r="FB31" s="13">
        <f>[2]DISP_MAR!$F$85</f>
        <v>0</v>
      </c>
      <c r="FC31" s="13">
        <f t="shared" si="325"/>
        <v>0</v>
      </c>
      <c r="FD31" s="13">
        <f>[2]DISP_MAR!$G$85</f>
        <v>744</v>
      </c>
      <c r="FE31" s="13">
        <f t="shared" si="326"/>
        <v>100</v>
      </c>
      <c r="FF31" s="13">
        <f>[2]DISP_MAR!$H$85</f>
        <v>0</v>
      </c>
      <c r="FG31" s="13">
        <f t="shared" si="327"/>
        <v>0</v>
      </c>
      <c r="FI31" s="13">
        <f t="shared" si="328"/>
        <v>0</v>
      </c>
      <c r="FJ31" s="13">
        <f t="shared" si="329"/>
        <v>0</v>
      </c>
      <c r="FK31" s="13">
        <f t="shared" si="330"/>
        <v>0</v>
      </c>
      <c r="FL31" s="13">
        <f t="shared" si="331"/>
        <v>0</v>
      </c>
      <c r="FM31" s="95">
        <f>[2]DISP_MAR!$M$85</f>
        <v>0</v>
      </c>
      <c r="FN31" s="15">
        <v>50</v>
      </c>
      <c r="FQ31" s="78" t="s">
        <v>53</v>
      </c>
      <c r="FR31" s="13">
        <f>[2]DISP_ABR!$C$85</f>
        <v>0</v>
      </c>
      <c r="FS31" s="13">
        <f>[2]DISP_ABR!$D$85</f>
        <v>0</v>
      </c>
      <c r="FT31" s="13">
        <f>[2]DISP_ABR!$E$85</f>
        <v>0</v>
      </c>
      <c r="FU31" s="13">
        <f>[2]DISP_ABR!$F$85</f>
        <v>0</v>
      </c>
      <c r="FV31" s="13">
        <f t="shared" si="332"/>
        <v>0</v>
      </c>
      <c r="FW31" s="13">
        <f>[2]DISP_ABR!$G$85</f>
        <v>720</v>
      </c>
      <c r="FX31" s="13">
        <f t="shared" si="333"/>
        <v>100</v>
      </c>
      <c r="FY31" s="13">
        <f>[2]DISP_ABR!$H$85</f>
        <v>0</v>
      </c>
      <c r="FZ31" s="13">
        <f t="shared" si="334"/>
        <v>0</v>
      </c>
      <c r="GB31" s="13">
        <f t="shared" si="335"/>
        <v>0</v>
      </c>
      <c r="GC31" s="13">
        <f t="shared" si="336"/>
        <v>0</v>
      </c>
      <c r="GD31" s="13">
        <f t="shared" si="337"/>
        <v>0</v>
      </c>
      <c r="GE31" s="13">
        <f t="shared" si="338"/>
        <v>0</v>
      </c>
      <c r="GF31" s="36">
        <v>0</v>
      </c>
      <c r="GG31" s="36">
        <f>[2]DISP_ABR!$M$85</f>
        <v>0</v>
      </c>
      <c r="GH31" s="15">
        <v>50</v>
      </c>
      <c r="GK31" s="78" t="s">
        <v>53</v>
      </c>
      <c r="GL31" s="13">
        <f>[2]DISP_MAY!$C$85</f>
        <v>0</v>
      </c>
      <c r="GM31" s="13">
        <f>[2]DISP_MAY!$D$85</f>
        <v>0</v>
      </c>
      <c r="GN31" s="13">
        <f>[2]DISP_MAY!$E$85</f>
        <v>0</v>
      </c>
      <c r="GO31" s="13">
        <f>[2]DISP_MAY!$F$85</f>
        <v>0</v>
      </c>
      <c r="GP31" s="13">
        <f t="shared" si="339"/>
        <v>0</v>
      </c>
      <c r="GQ31" s="13">
        <f>[2]DISP_MAY!$G$85</f>
        <v>744</v>
      </c>
      <c r="GR31" s="13">
        <f t="shared" si="340"/>
        <v>100</v>
      </c>
      <c r="GS31" s="13">
        <f>[2]DISP_MAY!$H$85</f>
        <v>0</v>
      </c>
      <c r="GT31" s="13">
        <f t="shared" si="341"/>
        <v>0</v>
      </c>
      <c r="GV31" s="13">
        <f t="shared" si="342"/>
        <v>0</v>
      </c>
      <c r="GW31" s="13">
        <f t="shared" si="343"/>
        <v>0</v>
      </c>
      <c r="GX31" s="13">
        <f t="shared" si="344"/>
        <v>0</v>
      </c>
      <c r="GY31" s="13">
        <f t="shared" si="345"/>
        <v>0</v>
      </c>
      <c r="GZ31" s="36">
        <v>0</v>
      </c>
      <c r="HA31" s="95">
        <f>[2]DISP_MAY!$M$85</f>
        <v>0</v>
      </c>
      <c r="HB31" s="15">
        <v>50</v>
      </c>
      <c r="HE31" s="78" t="s">
        <v>53</v>
      </c>
      <c r="HF31" s="13">
        <f>[2]DISP_JUN!$C$85</f>
        <v>0</v>
      </c>
      <c r="HG31" s="13">
        <f>[2]DISP_JUN!$D$85</f>
        <v>0</v>
      </c>
      <c r="HH31" s="13">
        <f>[2]DISP_JUN!$E$85</f>
        <v>0</v>
      </c>
      <c r="HI31" s="13">
        <f>[2]DISP_JUN!$F$85</f>
        <v>0</v>
      </c>
      <c r="HJ31" s="244">
        <f t="shared" si="76"/>
        <v>0</v>
      </c>
      <c r="HK31" s="13">
        <f>[2]DISP_JUN!$G$85</f>
        <v>720</v>
      </c>
      <c r="HL31" s="244">
        <f t="shared" si="77"/>
        <v>100</v>
      </c>
      <c r="HM31" s="13">
        <f>[2]DISP_JUN!$H$85</f>
        <v>0</v>
      </c>
      <c r="HN31" s="244">
        <f t="shared" si="78"/>
        <v>0</v>
      </c>
      <c r="HO31" s="15">
        <v>0</v>
      </c>
      <c r="HP31" s="244">
        <f t="shared" si="79"/>
        <v>0</v>
      </c>
      <c r="HQ31" s="244">
        <f t="shared" si="80"/>
        <v>0</v>
      </c>
      <c r="HR31" s="244">
        <v>0</v>
      </c>
      <c r="HS31" s="238">
        <f t="shared" si="82"/>
        <v>0</v>
      </c>
      <c r="HT31" s="36">
        <v>0</v>
      </c>
      <c r="HU31" s="95">
        <f>[2]DISP_JUN!$M$85</f>
        <v>0</v>
      </c>
      <c r="HV31" s="15">
        <v>50</v>
      </c>
    </row>
    <row r="32" spans="1:231" ht="13.8" x14ac:dyDescent="0.3">
      <c r="B32" s="78" t="s">
        <v>54</v>
      </c>
      <c r="C32" s="13">
        <f>[1]DISP_JUL!$C$87</f>
        <v>698</v>
      </c>
      <c r="D32" s="13">
        <f>[1]DISP_JUL!$D$87</f>
        <v>548</v>
      </c>
      <c r="E32" s="13">
        <f>[1]DISP_JUL!$E$87</f>
        <v>150</v>
      </c>
      <c r="F32" s="13">
        <f>[1]DISP_JUL!$F$87</f>
        <v>0</v>
      </c>
      <c r="G32" s="13">
        <f t="shared" si="346"/>
        <v>0</v>
      </c>
      <c r="H32" s="13">
        <f>[1]DISP_JUL!$G$87</f>
        <v>0</v>
      </c>
      <c r="I32" s="13">
        <f t="shared" si="347"/>
        <v>0</v>
      </c>
      <c r="J32" s="13">
        <f>[1]DISP_JUL!$H$87</f>
        <v>46</v>
      </c>
      <c r="K32" s="13">
        <f t="shared" si="348"/>
        <v>6.182795698924731</v>
      </c>
      <c r="L32" s="15">
        <v>0</v>
      </c>
      <c r="M32" s="13">
        <f t="shared" ref="M32" si="354">(C32/$B$4)*100</f>
        <v>93.817204301075279</v>
      </c>
      <c r="N32" s="13">
        <f t="shared" si="275"/>
        <v>93.817204301075279</v>
      </c>
      <c r="O32" s="13">
        <f t="shared" si="276"/>
        <v>0</v>
      </c>
      <c r="P32" s="13">
        <f t="shared" si="350"/>
        <v>52.575268817204304</v>
      </c>
      <c r="Q32" s="95">
        <f>[1]DISP_JUL!$M$87</f>
        <v>19558</v>
      </c>
      <c r="R32" s="15">
        <v>50</v>
      </c>
      <c r="U32" s="78" t="s">
        <v>54</v>
      </c>
      <c r="V32" s="13">
        <f>[1]DISP_AGO!$C$87</f>
        <v>741</v>
      </c>
      <c r="W32" s="13">
        <f>[1]DISP_AGO!$D$87</f>
        <v>509</v>
      </c>
      <c r="X32" s="13">
        <f>[1]DISP_AGO!$E$87</f>
        <v>232</v>
      </c>
      <c r="Y32" s="13">
        <f>[1]DISP_AGO!$F$87</f>
        <v>0</v>
      </c>
      <c r="Z32" s="13">
        <f t="shared" si="277"/>
        <v>0</v>
      </c>
      <c r="AA32" s="13">
        <f>[1]DISP_AGO!$G$87</f>
        <v>0</v>
      </c>
      <c r="AB32" s="13">
        <f t="shared" si="278"/>
        <v>0</v>
      </c>
      <c r="AC32" s="13">
        <f>[1]DISP_AGO!$H$87</f>
        <v>3</v>
      </c>
      <c r="AD32" s="13">
        <f t="shared" si="279"/>
        <v>0.40322580645161288</v>
      </c>
      <c r="AE32" s="15">
        <v>0</v>
      </c>
      <c r="AF32" s="13">
        <f t="shared" si="280"/>
        <v>99.596774193548384</v>
      </c>
      <c r="AG32" s="13">
        <f t="shared" si="281"/>
        <v>99.596774193548384</v>
      </c>
      <c r="AH32" s="13">
        <f t="shared" si="116"/>
        <v>0</v>
      </c>
      <c r="AI32" s="13">
        <f t="shared" si="282"/>
        <v>44.674731182795703</v>
      </c>
      <c r="AJ32" s="95">
        <f>[1]DISP_AGO!$M$87</f>
        <v>16619</v>
      </c>
      <c r="AK32" s="15">
        <v>50</v>
      </c>
      <c r="AN32" s="78" t="s">
        <v>54</v>
      </c>
      <c r="AO32" s="13">
        <f>[1]DISP_SEP!$C$87</f>
        <v>685</v>
      </c>
      <c r="AP32" s="13">
        <f>[1]DISP_SEP!$D$87</f>
        <v>408</v>
      </c>
      <c r="AQ32" s="13">
        <f>[1]DISP_SEP!$E$87</f>
        <v>277</v>
      </c>
      <c r="AR32" s="13">
        <f>[1]DISP_SEP!$F$87</f>
        <v>35</v>
      </c>
      <c r="AS32" s="13">
        <f t="shared" si="283"/>
        <v>4.8611111111111116</v>
      </c>
      <c r="AT32" s="13">
        <f>[1]DISP_SEP!$G$87</f>
        <v>0</v>
      </c>
      <c r="AU32" s="13">
        <f t="shared" si="284"/>
        <v>0</v>
      </c>
      <c r="AV32" s="13">
        <f>[1]DISP_SEP!$H$87</f>
        <v>0</v>
      </c>
      <c r="AW32" s="13">
        <f t="shared" si="285"/>
        <v>0</v>
      </c>
      <c r="AX32" s="15">
        <v>0</v>
      </c>
      <c r="AY32" s="13">
        <f t="shared" si="286"/>
        <v>95.138888888888886</v>
      </c>
      <c r="AZ32" s="13">
        <f t="shared" si="287"/>
        <v>95.138888888888886</v>
      </c>
      <c r="BA32" s="13">
        <f t="shared" si="288"/>
        <v>7.9006772009029351</v>
      </c>
      <c r="BB32" s="13">
        <f t="shared" si="289"/>
        <v>39.286111111111111</v>
      </c>
      <c r="BC32" s="95">
        <f>[1]DISP_SEP!$M$87</f>
        <v>14143</v>
      </c>
      <c r="BD32" s="15">
        <v>50</v>
      </c>
      <c r="BG32" s="78" t="s">
        <v>54</v>
      </c>
      <c r="BH32" s="13">
        <f>[1]DISP_OCT!$C$87</f>
        <v>668</v>
      </c>
      <c r="BI32" s="13">
        <f>[1]DISP_OCT!$D$87</f>
        <v>460</v>
      </c>
      <c r="BJ32" s="13">
        <f>[1]DISP_OCT!$E$87</f>
        <v>208</v>
      </c>
      <c r="BK32" s="13">
        <f>[1]DISP_OCT!$F$87</f>
        <v>62</v>
      </c>
      <c r="BL32" s="13">
        <f t="shared" si="290"/>
        <v>8.3333333333333321</v>
      </c>
      <c r="BM32" s="13">
        <f>[1]DISP_OCT!$G$87</f>
        <v>0</v>
      </c>
      <c r="BN32" s="13">
        <f t="shared" si="291"/>
        <v>0</v>
      </c>
      <c r="BO32" s="13">
        <f>[1]DISP_OCT!$H$87</f>
        <v>14</v>
      </c>
      <c r="BP32" s="13">
        <f t="shared" si="292"/>
        <v>1.881720430107527</v>
      </c>
      <c r="BR32" s="13">
        <f t="shared" si="293"/>
        <v>89.784946236559136</v>
      </c>
      <c r="BS32" s="13">
        <f t="shared" si="294"/>
        <v>89.784946236559136</v>
      </c>
      <c r="BT32" s="13">
        <f t="shared" si="295"/>
        <v>11.877394636015326</v>
      </c>
      <c r="BU32" s="13">
        <f t="shared" si="296"/>
        <v>40.521505376344088</v>
      </c>
      <c r="BV32" s="95">
        <f>[1]DISP_OCT!$M$87</f>
        <v>15074</v>
      </c>
      <c r="BW32" s="15">
        <v>50</v>
      </c>
      <c r="BZ32" s="78" t="s">
        <v>54</v>
      </c>
      <c r="CA32" s="13">
        <f>[1]DISP_NOV!$C$87</f>
        <v>698</v>
      </c>
      <c r="CB32" s="13">
        <f>[1]DISP_NOV!$D$87</f>
        <v>452</v>
      </c>
      <c r="CC32" s="13">
        <f>[1]DISP_NOV!$E$87</f>
        <v>246</v>
      </c>
      <c r="CD32" s="13">
        <f>[1]DISP_NOV!$F$87</f>
        <v>0</v>
      </c>
      <c r="CE32" s="13">
        <f t="shared" si="297"/>
        <v>0</v>
      </c>
      <c r="CF32" s="13">
        <f>[1]DISP_NOV!$G$87</f>
        <v>0</v>
      </c>
      <c r="CG32" s="13">
        <f t="shared" si="298"/>
        <v>0</v>
      </c>
      <c r="CH32" s="13">
        <f>[1]DISP_NOV!$H$87</f>
        <v>22</v>
      </c>
      <c r="CI32" s="13">
        <f t="shared" si="299"/>
        <v>3.0555555555555554</v>
      </c>
      <c r="CK32" s="13">
        <f t="shared" si="300"/>
        <v>96.944444444444443</v>
      </c>
      <c r="CL32" s="13">
        <f t="shared" si="301"/>
        <v>96.944444444444443</v>
      </c>
      <c r="CM32" s="13">
        <f t="shared" si="302"/>
        <v>0</v>
      </c>
      <c r="CN32" s="13">
        <f t="shared" si="303"/>
        <v>40.43611111111111</v>
      </c>
      <c r="CO32" s="95">
        <f>[1]DISP_NOV!$M$87</f>
        <v>14557</v>
      </c>
      <c r="CP32" s="15">
        <v>50</v>
      </c>
      <c r="CS32" s="78" t="s">
        <v>54</v>
      </c>
      <c r="CT32" s="13">
        <f>[1]DISP_DIC!$C$87</f>
        <v>675</v>
      </c>
      <c r="CU32" s="13">
        <f>[1]DISP_DIC!$D$87</f>
        <v>265</v>
      </c>
      <c r="CV32" s="13">
        <f>[1]DISP_DIC!$E$87</f>
        <v>410</v>
      </c>
      <c r="CW32" s="13">
        <f>[1]DISP_DIC!$F$87</f>
        <v>0</v>
      </c>
      <c r="CX32" s="13">
        <f t="shared" si="304"/>
        <v>0</v>
      </c>
      <c r="CY32" s="13">
        <f>[1]DISP_DIC!$G$87</f>
        <v>58</v>
      </c>
      <c r="CZ32" s="13">
        <f t="shared" si="305"/>
        <v>7.795698924731183</v>
      </c>
      <c r="DA32" s="13">
        <f>[1]DISP_DIC!$H$87</f>
        <v>11</v>
      </c>
      <c r="DB32" s="13">
        <f t="shared" si="306"/>
        <v>1.478494623655914</v>
      </c>
      <c r="DD32" s="13">
        <f t="shared" si="307"/>
        <v>90.725806451612897</v>
      </c>
      <c r="DE32" s="13">
        <f t="shared" si="308"/>
        <v>90.725806451612897</v>
      </c>
      <c r="DF32" s="13">
        <f t="shared" si="309"/>
        <v>0</v>
      </c>
      <c r="DG32" s="13">
        <f t="shared" si="310"/>
        <v>21.596774193548388</v>
      </c>
      <c r="DH32" s="95">
        <f>[1]DISP_DIC!$M$87</f>
        <v>8034</v>
      </c>
      <c r="DI32" s="15">
        <v>50</v>
      </c>
      <c r="DL32" s="78" t="s">
        <v>54</v>
      </c>
      <c r="DM32" s="13">
        <f>[2]DISP_ENE!$C$87</f>
        <v>744</v>
      </c>
      <c r="DN32" s="13">
        <f>[2]DISP_ENE!$D$87</f>
        <v>313</v>
      </c>
      <c r="DO32" s="13">
        <f>[2]DISP_ENE!$E$87</f>
        <v>431</v>
      </c>
      <c r="DP32" s="13">
        <f>[2]DISP_ENE!$F$87</f>
        <v>0</v>
      </c>
      <c r="DQ32" s="13">
        <f t="shared" si="311"/>
        <v>0</v>
      </c>
      <c r="DR32" s="13">
        <f>[2]DISP_ENE!$G$87</f>
        <v>0</v>
      </c>
      <c r="DS32" s="13">
        <f t="shared" si="312"/>
        <v>0</v>
      </c>
      <c r="DT32" s="13">
        <f>[2]DISP_ENE!$H$87</f>
        <v>0</v>
      </c>
      <c r="DU32" s="13">
        <f t="shared" si="313"/>
        <v>0</v>
      </c>
      <c r="DW32" s="13">
        <f t="shared" si="314"/>
        <v>100</v>
      </c>
      <c r="DX32" s="13">
        <f t="shared" si="315"/>
        <v>100</v>
      </c>
      <c r="DY32" s="13">
        <f t="shared" si="316"/>
        <v>0</v>
      </c>
      <c r="DZ32" s="13">
        <f t="shared" si="317"/>
        <v>26.443548387096776</v>
      </c>
      <c r="EA32" s="95">
        <f>[2]DISP_ENE!$M$87</f>
        <v>9837</v>
      </c>
      <c r="EB32" s="15">
        <v>50</v>
      </c>
      <c r="EE32" s="78" t="s">
        <v>54</v>
      </c>
      <c r="EF32" s="13">
        <f>[2]DISP_FEB!$C$87</f>
        <v>677</v>
      </c>
      <c r="EG32" s="13">
        <f>[2]DISP_FEB!$D$87</f>
        <v>299</v>
      </c>
      <c r="EH32" s="13">
        <f>[2]DISP_FEB!$E$87</f>
        <v>378</v>
      </c>
      <c r="EI32" s="13">
        <f>[2]DISP_FEB!$F$87</f>
        <v>15</v>
      </c>
      <c r="EJ32" s="13">
        <f t="shared" si="318"/>
        <v>2.1551724137931036</v>
      </c>
      <c r="EK32" s="13">
        <f>[2]DISP_FEB!$G$87</f>
        <v>0</v>
      </c>
      <c r="EL32" s="13">
        <f t="shared" si="319"/>
        <v>0</v>
      </c>
      <c r="EM32" s="13">
        <f>[2]DISP_FEB!$H$87</f>
        <v>4</v>
      </c>
      <c r="EN32" s="13">
        <f t="shared" si="320"/>
        <v>0.57471264367816088</v>
      </c>
      <c r="EP32" s="13">
        <f t="shared" si="321"/>
        <v>97.270114942528735</v>
      </c>
      <c r="EQ32" s="13">
        <f t="shared" si="322"/>
        <v>97.270114942528735</v>
      </c>
      <c r="ER32" s="13">
        <f t="shared" si="323"/>
        <v>4.7770700636942678</v>
      </c>
      <c r="ES32" s="13">
        <f t="shared" si="324"/>
        <v>26.71551724137931</v>
      </c>
      <c r="ET32" s="95">
        <f>[2]DISP_FEB!$M$87</f>
        <v>9297</v>
      </c>
      <c r="EU32" s="15">
        <v>50</v>
      </c>
      <c r="EX32" s="78" t="s">
        <v>54</v>
      </c>
      <c r="EY32" s="13">
        <f>[2]DISP_MAR!$C$87</f>
        <v>744</v>
      </c>
      <c r="EZ32" s="13">
        <f>[2]DISP_MAR!$D$87</f>
        <v>252</v>
      </c>
      <c r="FA32" s="13">
        <f>[2]DISP_MAR!$E$87</f>
        <v>492</v>
      </c>
      <c r="FB32" s="13">
        <f>[2]DISP_MAR!$F$87</f>
        <v>0</v>
      </c>
      <c r="FC32" s="13">
        <f t="shared" si="325"/>
        <v>0</v>
      </c>
      <c r="FD32" s="13">
        <f>[2]DISP_MAR!$G$87</f>
        <v>0</v>
      </c>
      <c r="FE32" s="13">
        <f t="shared" si="326"/>
        <v>0</v>
      </c>
      <c r="FF32" s="13">
        <f>[2]DISP_MAR!$H$87</f>
        <v>0</v>
      </c>
      <c r="FG32" s="13">
        <f t="shared" si="327"/>
        <v>0</v>
      </c>
      <c r="FI32" s="13">
        <f t="shared" si="328"/>
        <v>100</v>
      </c>
      <c r="FJ32" s="13">
        <f t="shared" si="329"/>
        <v>100</v>
      </c>
      <c r="FK32" s="13">
        <f t="shared" si="330"/>
        <v>0</v>
      </c>
      <c r="FL32" s="13">
        <f t="shared" si="331"/>
        <v>21.263440860215056</v>
      </c>
      <c r="FM32" s="95">
        <f>[2]DISP_MAR!$M$87</f>
        <v>7910</v>
      </c>
      <c r="FN32" s="15">
        <v>50</v>
      </c>
      <c r="FQ32" s="78" t="s">
        <v>54</v>
      </c>
      <c r="FR32" s="13">
        <f>[2]DISP_ABR!$C$87</f>
        <v>720</v>
      </c>
      <c r="FS32" s="13">
        <f>[2]DISP_ABR!$D$87</f>
        <v>367</v>
      </c>
      <c r="FT32" s="13">
        <f>[2]DISP_ABR!$E$87</f>
        <v>353</v>
      </c>
      <c r="FU32" s="13">
        <f>[2]DISP_ABR!$F$87</f>
        <v>0</v>
      </c>
      <c r="FV32" s="13">
        <f t="shared" si="332"/>
        <v>0</v>
      </c>
      <c r="FW32" s="13">
        <f>[2]DISP_ABR!$G$87</f>
        <v>0</v>
      </c>
      <c r="FX32" s="13">
        <f t="shared" si="333"/>
        <v>0</v>
      </c>
      <c r="FY32" s="13">
        <f>[2]DISP_ABR!$H$87</f>
        <v>0</v>
      </c>
      <c r="FZ32" s="13">
        <f t="shared" si="334"/>
        <v>0</v>
      </c>
      <c r="GB32" s="13">
        <f t="shared" si="335"/>
        <v>100</v>
      </c>
      <c r="GC32" s="13">
        <f t="shared" si="336"/>
        <v>100</v>
      </c>
      <c r="GD32" s="13">
        <f t="shared" si="337"/>
        <v>0</v>
      </c>
      <c r="GE32" s="13">
        <f t="shared" si="338"/>
        <v>32.427777777777777</v>
      </c>
      <c r="GF32" s="36">
        <v>0</v>
      </c>
      <c r="GG32" s="88">
        <f>[2]DISP_ABR!$M$87</f>
        <v>11674</v>
      </c>
      <c r="GH32" s="15">
        <v>50</v>
      </c>
      <c r="GK32" s="78" t="s">
        <v>54</v>
      </c>
      <c r="GL32" s="13">
        <f>[2]DISP_MAY!$C$87</f>
        <v>744</v>
      </c>
      <c r="GM32" s="13">
        <f>[2]DISP_MAY!$D$87</f>
        <v>467</v>
      </c>
      <c r="GN32" s="13">
        <f>[2]DISP_MAY!$E$87</f>
        <v>277</v>
      </c>
      <c r="GO32" s="13">
        <f>[2]DISP_MAY!$F$87</f>
        <v>0</v>
      </c>
      <c r="GP32" s="13">
        <f t="shared" si="339"/>
        <v>0</v>
      </c>
      <c r="GQ32" s="13">
        <f>[2]DISP_MAY!$G$87</f>
        <v>0</v>
      </c>
      <c r="GR32" s="13">
        <f t="shared" si="340"/>
        <v>0</v>
      </c>
      <c r="GS32" s="13">
        <f>[2]DISP_MAY!$H$87</f>
        <v>0</v>
      </c>
      <c r="GT32" s="13">
        <f t="shared" si="341"/>
        <v>0</v>
      </c>
      <c r="GV32" s="13">
        <f t="shared" si="342"/>
        <v>100</v>
      </c>
      <c r="GW32" s="13">
        <f t="shared" si="343"/>
        <v>100</v>
      </c>
      <c r="GX32" s="13">
        <f t="shared" si="344"/>
        <v>0</v>
      </c>
      <c r="GY32" s="13">
        <f t="shared" si="345"/>
        <v>42.661290322580648</v>
      </c>
      <c r="GZ32" s="36">
        <v>0</v>
      </c>
      <c r="HA32" s="95">
        <f>[2]DISP_MAY!$M$87</f>
        <v>15870</v>
      </c>
      <c r="HB32" s="15">
        <v>50</v>
      </c>
      <c r="HE32" s="78" t="s">
        <v>54</v>
      </c>
      <c r="HF32" s="13">
        <f>[2]DISP_JUN!$C$87</f>
        <v>719</v>
      </c>
      <c r="HG32" s="13">
        <f>[2]DISP_JUN!$D$87</f>
        <v>277</v>
      </c>
      <c r="HH32" s="13">
        <f>[2]DISP_JUN!$E$87</f>
        <v>442</v>
      </c>
      <c r="HI32" s="13">
        <f>[2]DISP_JUN!$F$87</f>
        <v>0</v>
      </c>
      <c r="HJ32" s="244">
        <f t="shared" si="76"/>
        <v>0</v>
      </c>
      <c r="HK32" s="13">
        <f>[2]DISP_JUN!$G$87</f>
        <v>0</v>
      </c>
      <c r="HL32" s="244">
        <f t="shared" si="77"/>
        <v>0</v>
      </c>
      <c r="HM32" s="13">
        <f>[2]DISP_JUN!$H$87</f>
        <v>1</v>
      </c>
      <c r="HN32" s="244">
        <f t="shared" si="78"/>
        <v>0.1388888888888889</v>
      </c>
      <c r="HO32" s="15">
        <v>105.74</v>
      </c>
      <c r="HP32" s="244">
        <f t="shared" si="79"/>
        <v>99.861111111111114</v>
      </c>
      <c r="HQ32" s="244">
        <f t="shared" si="80"/>
        <v>85.174999999999997</v>
      </c>
      <c r="HR32" s="244">
        <v>27.627109787322983</v>
      </c>
      <c r="HS32" s="238">
        <f t="shared" si="82"/>
        <v>23.786111111111111</v>
      </c>
      <c r="HT32" s="36">
        <v>0</v>
      </c>
      <c r="HU32" s="95">
        <f>[2]DISP_JUN!$M$87</f>
        <v>8563</v>
      </c>
      <c r="HV32" s="15">
        <v>50</v>
      </c>
    </row>
    <row r="33" spans="1:231" ht="13.8" hidden="1" x14ac:dyDescent="0.3">
      <c r="B33" s="144" t="s">
        <v>37</v>
      </c>
      <c r="C33" s="52">
        <f>SUM(C23:C32)</f>
        <v>2875</v>
      </c>
      <c r="D33" s="52">
        <f t="shared" ref="D33:L33" si="355">SUM(D23:D32)</f>
        <v>2334</v>
      </c>
      <c r="E33" s="52">
        <f t="shared" si="355"/>
        <v>541</v>
      </c>
      <c r="F33" s="52">
        <f t="shared" si="355"/>
        <v>2241</v>
      </c>
      <c r="G33" s="53">
        <f>(G23*R23+G24*R24+G25*R25+G26*R26+G27*R27+G28*R28+G29*R29+G30*R30+G31*R31+G32*R32)/R33</f>
        <v>33.210276809067132</v>
      </c>
      <c r="H33" s="52">
        <f t="shared" si="355"/>
        <v>2232</v>
      </c>
      <c r="I33" s="53">
        <f>(I23*R23+I24*R24+I25*R25+I26*R26+I27*R27+I28*R28+I29*R29+I30*R30+I31*R31+I32*R32)/R33</f>
        <v>33.108108108108105</v>
      </c>
      <c r="J33" s="53">
        <f>SUM(J23:J32)</f>
        <v>92</v>
      </c>
      <c r="K33" s="53">
        <f>(K23*R23+K24*R24+K25*R25+K26*R26+K27*R27+K28*R28+K29*R29+K30*R30+K31*R31+K32*R32)/R33</f>
        <v>1.0443911653589073</v>
      </c>
      <c r="L33" s="52">
        <f t="shared" si="355"/>
        <v>0</v>
      </c>
      <c r="M33" s="53">
        <f>(M23*R23+M24*R24+M25*R25+M26*R26+M27*R27+M28*R28+M29*R29+M30*R30+M31*R31+M32*R32)/R33</f>
        <v>32.637223917465846</v>
      </c>
      <c r="N33" s="14">
        <f>(N23*R23+N24*R24+N25*R25+N26*R26+N27*R27+N28*R28+N29*R29+N30*R30+N31*R31+N32*R32)/R33</f>
        <v>32.637223917465846</v>
      </c>
      <c r="O33" s="14">
        <f>(O23*R23+O24*R24+O25*R25+O26*R26+O27*R27+O28*R28+O29*R29+O30*R30+O31*R31+O32*R32)/R33</f>
        <v>33.26657369402394</v>
      </c>
      <c r="P33" s="14">
        <f>(P23*R23+P24*R24+P25*R25+P26*R26+P27*R27+P28*R28+P29*R29+P30*R30+P31*R31+P32*R32)/R33</f>
        <v>18.374019180470793</v>
      </c>
      <c r="Q33" s="145">
        <f>SUM(Q23:Q32)</f>
        <v>80928</v>
      </c>
      <c r="R33" s="55">
        <f>SUM(R23:R32)</f>
        <v>592</v>
      </c>
      <c r="U33" s="81" t="s">
        <v>37</v>
      </c>
      <c r="V33" s="52">
        <f>SUM(V23:V32)</f>
        <v>2954</v>
      </c>
      <c r="W33" s="52">
        <f t="shared" ref="W33:AA33" si="356">SUM(W23:W32)</f>
        <v>1865</v>
      </c>
      <c r="X33" s="52">
        <f t="shared" si="356"/>
        <v>1089</v>
      </c>
      <c r="Y33" s="52">
        <f t="shared" si="356"/>
        <v>2240</v>
      </c>
      <c r="Z33" s="53">
        <f>(Z23*AK23+Z24*AK24+Z25*AK25+Z26*AK26+Z27*AK27+Z28*AK28+Z29*AK29+Z30*AK30+Z31*AK31+Z32*AK32)/AK33</f>
        <v>33.1989247311828</v>
      </c>
      <c r="AA33" s="52">
        <f t="shared" si="356"/>
        <v>2232</v>
      </c>
      <c r="AB33" s="53">
        <f>(AB23*AK23+AB24*AK24+AB25*AK25+AB26*AK26+AB27*AK27+AB28*AK28+AB29*AK29+AB30*AK30+AB31*AK31+AB32*AK32)/AK33</f>
        <v>33.108108108108105</v>
      </c>
      <c r="AC33" s="53">
        <f>SUM(AC23:AC32)</f>
        <v>14</v>
      </c>
      <c r="AD33" s="53">
        <f>(AD23*AK23+AD24*AK24+AD25*AK25+AD26*AK26+AD27*AK27+AD28*AK28+AD29*AK29+AD30*AK30+AD31*AK31+AD32*AK32)/AK33</f>
        <v>0.1589290903807033</v>
      </c>
      <c r="AE33" s="15">
        <v>0</v>
      </c>
      <c r="AF33" s="53">
        <f>(AF23*AK23+AF24*AK24+AF25*AK25+AF26*AK26+AF27*AK27+AF28*AK28+AF29*AK29+AF30*AK30+AF31*AK31+AF32*AK32)/AK33</f>
        <v>33.534038070328393</v>
      </c>
      <c r="AG33" s="14">
        <f>(AG23*AK23+AG24*AK24+AG25*AK25+AG26*AK26+AG27*AK27+AG28*AK28+AG29*AK29+AG30*AK30+AG31*AK31+AG32*AK32)/AK33</f>
        <v>33.534038070328393</v>
      </c>
      <c r="AH33" s="14">
        <f>(AH23*AK23+AH24*AK24+AH25*AK25+AH26*AK26+AH27*AK27+AH28*AK28+AH29*AK29+AH30*AK30+AH31*AK31+AH32*AK32)/AK33</f>
        <v>33.267555807815036</v>
      </c>
      <c r="AI33" s="14">
        <f>(AI23*AK23+AI24*AK24+AI25*AK25+AI26*AK26+AI27*AK27+AI28*AK28+AI29*AK29+AI30*AK30+AI31*AK31+AI32*AK32)/AK33</f>
        <v>13.715353458297008</v>
      </c>
      <c r="AJ33" s="145">
        <f>SUM(AJ23:AJ32)</f>
        <v>60409</v>
      </c>
      <c r="AK33" s="55">
        <f>SUM(AK23:AK32)</f>
        <v>592</v>
      </c>
      <c r="AN33" s="81" t="s">
        <v>37</v>
      </c>
      <c r="AO33" s="52">
        <f>SUM(AO23:AO32)</f>
        <v>2091</v>
      </c>
      <c r="AP33" s="52">
        <f t="shared" ref="AP33:AR33" si="357">SUM(AP23:AP32)</f>
        <v>1214</v>
      </c>
      <c r="AQ33" s="52">
        <f t="shared" si="357"/>
        <v>877</v>
      </c>
      <c r="AR33" s="52">
        <f t="shared" si="357"/>
        <v>2949</v>
      </c>
      <c r="AS33" s="53">
        <f>(AS23*BD23+AS24*BD24+AS25*BD25+AS26*BD26+AS27*BD27+AS28*BD28+AS29*BD29+AS30*BD30+AS31*BD31+AS32*BD32)/BD33</f>
        <v>42.363457207207212</v>
      </c>
      <c r="AT33" s="52">
        <f t="shared" ref="AT33" si="358">SUM(AT23:AT32)</f>
        <v>2160</v>
      </c>
      <c r="AU33" s="53">
        <f>(AU23*BD23+AU24*BD24+AU25*BD25+AU26*BD26+AU27*BD27+AU28*BD28+AU29*BD29+AU30*BD30+AU31*BD31+AU32*BD32)/BD33</f>
        <v>33.108108108108105</v>
      </c>
      <c r="AV33" s="53">
        <f>SUM(AV23:AV32)</f>
        <v>0</v>
      </c>
      <c r="AW33" s="53">
        <f>(AW23*BD23+AW24*BD24+AW25*BD25+AW26*BD26+AW27*BD27+AW28*BD28+AW29*BD29+AW30*BD30+AW31*BD31+AW32*BD32)/BD33</f>
        <v>0</v>
      </c>
      <c r="AX33" s="15">
        <v>0</v>
      </c>
      <c r="AY33" s="53">
        <f>(AY23*BD23+AY24*BD24+AY25*BD25+AY26*BD26+AY27*BD27+AY28*BD28+AY29*BD29+AY30*BD30+AY31*BD31+AY32*BD32)/BD33</f>
        <v>24.528434684684683</v>
      </c>
      <c r="AZ33" s="14">
        <f>(AZ23*BD23+AZ24*BD24+AZ25*BD25+AZ26*BD26+AZ27*BD27+AZ28*BD28+AZ29*BD29+AZ30*BD30+AZ31*BD31+AZ32*BD32)/BD33</f>
        <v>24.528434684684683</v>
      </c>
      <c r="BA33" s="14">
        <f>(BA23*BD23+BA24*BD24+BA25*BD25+BA26*BD26+BA27*BD27+BA28*BD28+BA29*BD29+BA30*BD30+BA31*BD31+BA32*BD32)/BD33</f>
        <v>42.905458962502173</v>
      </c>
      <c r="BB33" s="14">
        <f>(BB23*BD23+BB24*BD24+BB25*BD25+BB26*BD26+BB27*BD27+BB28*BD28+BB29*BD29+BB30*BD30+BB31*BD31+BB32*BD32)/BD33</f>
        <v>9.7895551801801801</v>
      </c>
      <c r="BC33" s="145">
        <f>SUM(BC23:BC32)</f>
        <v>41727</v>
      </c>
      <c r="BD33" s="55">
        <f>SUM(BD23:BD32)</f>
        <v>592</v>
      </c>
      <c r="BG33" s="81" t="s">
        <v>37</v>
      </c>
      <c r="BH33" s="52">
        <f>SUM(BH23:BH32)</f>
        <v>2554</v>
      </c>
      <c r="BI33" s="52">
        <f t="shared" ref="BI33:BK33" si="359">SUM(BI23:BI32)</f>
        <v>1657</v>
      </c>
      <c r="BJ33" s="52">
        <f t="shared" si="359"/>
        <v>897</v>
      </c>
      <c r="BK33" s="52">
        <f t="shared" si="359"/>
        <v>2613</v>
      </c>
      <c r="BL33" s="53">
        <f>(BL23*BW23+BL24*BW24+BL25*BW25+BL26*BW26+BL27*BW27+BL28*BW28+BL29*BW29+BL30*BW30+BL31*BW31+BL32*BW32)/BW33</f>
        <v>37.433249782040107</v>
      </c>
      <c r="BM33" s="52">
        <f t="shared" ref="BM33" si="360">SUM(BM23:BM32)</f>
        <v>2232</v>
      </c>
      <c r="BN33" s="53">
        <f>(BN23*BW23+BN24*BW24+BN25*BW25+BN26*BW26+BN27*BW27+BN28*BW28+BN29*BW29+BN30*BW30+BN31*BW31+BN32*BW32)/BW33</f>
        <v>33.108108108108105</v>
      </c>
      <c r="BO33" s="53">
        <f>SUM(BO23:BO32)</f>
        <v>41</v>
      </c>
      <c r="BP33" s="53">
        <f>(BP23*BW23+BP24*BW24+BP25*BW25+BP26*BW26+BP27*BW27+BP28*BW28+BP29*BW29+BP30*BW30+BP31*BW31+BP32*BW32)/BW33</f>
        <v>0.46543519325777383</v>
      </c>
      <c r="BQ33" s="52">
        <f t="shared" ref="BQ33" si="361">SUM(BQ23:BQ32)</f>
        <v>0</v>
      </c>
      <c r="BR33" s="53">
        <f>(BR23*BW23+BR24*BW24+BR25*BW25+BR26*BW26+BR27*BW27+BR28*BW28+BR29*BW29+BR30*BW30+BR31*BW31+BR32*BW32)/BW33</f>
        <v>28.993206916594012</v>
      </c>
      <c r="BS33" s="14">
        <f>(BS23*BW23+BS24*BW24+BS25*BW25+BS26*BW26+BS27*BW27+BS28*BW28+BS29*BW29+BS30*BW30+BS31*BW31+BS32*BW32)/BW33</f>
        <v>28.993206916594012</v>
      </c>
      <c r="BT33" s="14">
        <f>(BT23*BW23+BT24*BW24+BT25*BW25+BT26*BW26+BT27*BW27+BT28*BW28+BT29*BW29+BT30*BW30+BT31*BW31+BT32*BW32)/BW33</f>
        <v>38.848664041749842</v>
      </c>
      <c r="BU33" s="14">
        <f>(BU23*BW23+BU24*BW24+BU25*BW25+BU26*BW26+BU27*BW27+BU28*BW28+BU29*BW29+BU30*BW30+BU31*BW31+BU32*BW32)/BW33</f>
        <v>12.175103530950304</v>
      </c>
      <c r="BV33" s="145">
        <f>SUM(BV23:BV32)</f>
        <v>53625</v>
      </c>
      <c r="BW33" s="55">
        <f>SUM(BW23:BW32)</f>
        <v>592</v>
      </c>
      <c r="BZ33" s="81" t="s">
        <v>37</v>
      </c>
      <c r="CA33" s="52">
        <f>SUM(CA23:CA32)</f>
        <v>2758</v>
      </c>
      <c r="CB33" s="52">
        <f t="shared" ref="CB33:CD33" si="362">SUM(CB23:CB32)</f>
        <v>1656</v>
      </c>
      <c r="CC33" s="52">
        <f t="shared" si="362"/>
        <v>1102</v>
      </c>
      <c r="CD33" s="52">
        <f t="shared" si="362"/>
        <v>2191</v>
      </c>
      <c r="CE33" s="53">
        <f>(CE23*CP23+CE24*CP24+CE25*CP25+CE26*CP26+CE27*CP27+CE28*CP28+CE29*CP29+CE30*CP30+CE31*CP31+CE32*CP32)/CP33</f>
        <v>33.471753003003009</v>
      </c>
      <c r="CF33" s="52">
        <f t="shared" ref="CF33" si="363">SUM(CF23:CF32)</f>
        <v>2160</v>
      </c>
      <c r="CG33" s="53">
        <f>(CG23*CP23+CG24*CP24+CG25*CP25+CG26*CP26+CG27*CP27+CG28*CP28+CG29*CP29+CG30*CP30+CG31*CP31+CG32*CP32)/CP33</f>
        <v>33.108108108108105</v>
      </c>
      <c r="CH33" s="53">
        <f>SUM(CH23:CH32)</f>
        <v>91</v>
      </c>
      <c r="CI33" s="53">
        <f>(CI23*CP23+CI24*CP24+CI25*CP25+CI26*CP26+CI27*CP27+CI28*CP28+CI29*CP29+CI30*CP30+CI31*CP31+CI32*CP32)/CP33</f>
        <v>1.0674737237237235</v>
      </c>
      <c r="CJ33" s="52">
        <f t="shared" ref="CJ33" si="364">SUM(CJ23:CJ32)</f>
        <v>0</v>
      </c>
      <c r="CK33" s="53">
        <f>(CK23*CP23+CK24*CP24+CK25*CP25+CK26*CP26+CK27*CP27+CK28*CP28+CK29*CP29+CK30*CP30+CK31*CP31+CK32*CP32)/CP33</f>
        <v>32.352665165165163</v>
      </c>
      <c r="CL33" s="14">
        <f>(CL23*CP23+CL24*CP24+CL25*CP25+CL26*CP26+CL27*CP27+CL28*CP28+CL29*CP29+CL30*CP30+CL31*CP31+CL32*CP32)/CP33</f>
        <v>32.352665165165163</v>
      </c>
      <c r="CM33" s="14">
        <f>(CM23*CP23+CM24*CP24+CM25*CP25+CM26*CP26+CM27*CP27+CM28*CP28+CM29*CP29+CM30*CP30+CM31*CP31+CM32*CP32)/CP33</f>
        <v>33.718208428041656</v>
      </c>
      <c r="CN33" s="14">
        <f>(CN23*CP23+CN24*CP24+CN25*CP25+CN26*CP26+CN27*CP27+CN28*CP28+CN29*CP29+CN30*CP30+CN31*CP31+CN32*CP32)/CP33</f>
        <v>12.409675300300302</v>
      </c>
      <c r="CO33" s="145">
        <f>SUM(CO23:CO32)</f>
        <v>52895</v>
      </c>
      <c r="CP33" s="55">
        <f>SUM(CP23:CP32)</f>
        <v>592</v>
      </c>
      <c r="CS33" s="81" t="s">
        <v>37</v>
      </c>
      <c r="CT33" s="52">
        <f>SUM(CT23:CT32)</f>
        <v>2755</v>
      </c>
      <c r="CU33" s="52">
        <f t="shared" ref="CU33:CW33" si="365">SUM(CU23:CU32)</f>
        <v>1083</v>
      </c>
      <c r="CV33" s="52">
        <f t="shared" si="365"/>
        <v>1672</v>
      </c>
      <c r="CW33" s="52">
        <f t="shared" si="365"/>
        <v>2232</v>
      </c>
      <c r="CX33" s="53">
        <f>(CX23*DI23+CX24*DI24+CX25*DI25+CX26*DI26+CX27*DI27+CX28*DI28+CX29*DI29+CX30*DI30+CX31*DI31+CX32*DI32)/DI33</f>
        <v>33.108108108108105</v>
      </c>
      <c r="CY33" s="52">
        <f t="shared" ref="CY33" si="366">SUM(CY23:CY32)</f>
        <v>2402</v>
      </c>
      <c r="CZ33" s="53">
        <f>(CZ23*DI23+CZ24*DI24+CZ25*DI25+CZ26*DI26+CZ27*DI27+CZ28*DI28+CZ29*DI29+CZ30*DI30+CZ31*DI31+CZ32*DI32)/DI33</f>
        <v>35.037961348445222</v>
      </c>
      <c r="DA33" s="53">
        <f>SUM(DA23:DA32)</f>
        <v>51</v>
      </c>
      <c r="DB33" s="53">
        <f>(DB23*DI23+DB24*DI24+DB25*DI25+DB26*DI26+DB27*DI27+DB28*DI28+DB29*DI29+DB30*DI30+DB31*DI31+DB32*DI32)/DI33</f>
        <v>0.57895597210113336</v>
      </c>
      <c r="DC33" s="52">
        <f t="shared" ref="DC33" si="367">SUM(DC23:DC32)</f>
        <v>0</v>
      </c>
      <c r="DD33" s="53">
        <f>(DD23*DI23+DD24*DI24+DD25*DI25+DD26*DI26+DD27*DI27+DD28*DI28+DD29*DI29+DD30*DI30+DD31*DI31+DD32*DI32)/DI33</f>
        <v>31.274974571345538</v>
      </c>
      <c r="DE33" s="14">
        <f>(DE23*DI23+DE24*DI24+DE25*DI25+DE26*DI26+DE27*DI27+DE28*DI28+DE29*DI29+DE30*DI30+DE31*DI31+DE32*DI32)/DI33</f>
        <v>31.274974571345538</v>
      </c>
      <c r="DF33" s="14">
        <f>(DF23*DI23+DF24*DI24+DF25*DI25+DF26*DI26+DF27*DI27+DF28*DI28+DF29*DI29+DF30*DI30+DF31*DI31+DF32*DI32)/DI33</f>
        <v>33.108108108108105</v>
      </c>
      <c r="DG33" s="14">
        <f>(DG23*DI23+DG24*DI24+DG25*DI25+DG26*DI26+DG27*DI27+DG28*DI28+DG29*DI29+DG30*DI30+DG31*DI31+DG32*DI32)/DI33</f>
        <v>7.557759372275501</v>
      </c>
      <c r="DH33" s="145">
        <f>SUM(DH23:DH32)</f>
        <v>33288</v>
      </c>
      <c r="DI33" s="55">
        <f>SUM(DI23:DI32)</f>
        <v>592</v>
      </c>
      <c r="DL33" s="81" t="s">
        <v>37</v>
      </c>
      <c r="DM33" s="52">
        <f>SUM(DM23:DM32)</f>
        <v>2232</v>
      </c>
      <c r="DN33" s="52">
        <f t="shared" ref="DN33:DP33" si="368">SUM(DN23:DN32)</f>
        <v>1117</v>
      </c>
      <c r="DO33" s="52">
        <f t="shared" si="368"/>
        <v>1115</v>
      </c>
      <c r="DP33" s="52">
        <f t="shared" si="368"/>
        <v>2232</v>
      </c>
      <c r="DQ33" s="53">
        <f>(DQ23*EB23+DQ24*EB24+DQ25*EB25+DQ26*EB26+DQ27*EB27+DQ28*EB28+DQ29*EB29+DQ30*EB30+DQ31*EB31+DQ32*EB32)/EB33</f>
        <v>33.108108108108105</v>
      </c>
      <c r="DR33" s="52">
        <f t="shared" ref="DR33" si="369">SUM(DR23:DR32)</f>
        <v>2976</v>
      </c>
      <c r="DS33" s="53">
        <f>(DS23*EB23+DS24*EB24+DS25*EB25+DS26*EB26+DS27*EB27+DS28*EB28+DS29*EB29+DS30*EB30+DS31*EB31+DS32*EB32)/EB33</f>
        <v>41.554054054054056</v>
      </c>
      <c r="DT33" s="53">
        <f>SUM(DT23:DT32)</f>
        <v>0</v>
      </c>
      <c r="DU33" s="53">
        <f>(DU23*EB23+DU24*EB24+DU25*EB25+DU26*EB26+DU27*EB27+DU28*EB28+DU29*EB29+DU30*EB30+DU31*EB31+DU32*EB32)/EB33</f>
        <v>0</v>
      </c>
      <c r="DV33" s="52">
        <f t="shared" ref="DV33" si="370">SUM(DV23:DV32)</f>
        <v>0</v>
      </c>
      <c r="DW33" s="53">
        <f>(DW23*EB23+DW24*EB24+DW25*EB25+DW26*EB26+DW27*EB27+DW28*EB28+DW29*EB29+DW30*EB30+DW31*EB31+DW32*EB32)/EB33</f>
        <v>25.337837837837839</v>
      </c>
      <c r="DX33" s="14">
        <f>(DX23*EB23+DX24*EB24+DX25*EB25+DX26*EB26+DX27*EB27+DX28*EB28+DX29*EB29+DX30*EB30+DX31*EB31+DX32*EB32)/EB33</f>
        <v>25.337837837837839</v>
      </c>
      <c r="DY33" s="14">
        <f>(DY23*EB23+DY24*EB24+DY25*EB25+DY26*EB26+DY27*EB27+DY28*EB28+DY29*EB29+DY30*EB30+DY31*EB31+DY32*EB32)/EB33</f>
        <v>33.108108108108105</v>
      </c>
      <c r="DZ33" s="14">
        <f>(DZ23*EB23+DZ24*EB24+DZ25*EB25+DZ26*EB26+DZ27*EB27+DZ28*EB28+DZ29*EB29+DZ30*EB30+DZ31*EB31+DZ32*EB32)/EB33</f>
        <v>8.2125472246439983</v>
      </c>
      <c r="EA33" s="145">
        <f>SUM(EA23:EA32)</f>
        <v>36172</v>
      </c>
      <c r="EB33" s="55">
        <f>SUM(EB23:EB32)</f>
        <v>592</v>
      </c>
      <c r="EC33" s="36"/>
      <c r="EE33" s="81" t="s">
        <v>37</v>
      </c>
      <c r="EF33" s="52">
        <f>SUM(EF23:EF32)</f>
        <v>3418</v>
      </c>
      <c r="EG33" s="52">
        <f t="shared" ref="EG33:EI33" si="371">SUM(EG23:EG32)</f>
        <v>907</v>
      </c>
      <c r="EH33" s="52">
        <f t="shared" si="371"/>
        <v>2511</v>
      </c>
      <c r="EI33" s="52">
        <f t="shared" si="371"/>
        <v>746</v>
      </c>
      <c r="EJ33" s="53">
        <f>(EJ23*EU23+EJ24*EU24+EJ25*EU25+EJ26*EU26+EJ27*EU27+EJ28*EU28+EJ29*EU29+EJ30*EU30+EJ31*EU31+EJ32*EU32)/EU33</f>
        <v>9.0526949363156248</v>
      </c>
      <c r="EK33" s="52">
        <f t="shared" ref="EK33" si="372">SUM(EK23:EK32)</f>
        <v>2784</v>
      </c>
      <c r="EL33" s="53">
        <f>(EL23*EU23+EL24*EU24+EL25*EU25+EL26*EU26+EL27*EU27+EL28*EU28+EL29*EU29+EL30*EU30+EL31*EU31+EL32*EU32)/EU33</f>
        <v>41.554054054054056</v>
      </c>
      <c r="EM33" s="53">
        <f>SUM(EM23:EM32)</f>
        <v>12</v>
      </c>
      <c r="EN33" s="53">
        <f>(EN23*EU23+EN24*EU24+EN25*EU25+EN26*EU26+EN27*EU27+EN28*EU28+EN29*EU29+EN30*EU30+EN31*EU31+EN32*EU32)/EU33</f>
        <v>0.14561975768872318</v>
      </c>
      <c r="EO33" s="52">
        <f t="shared" ref="EO33" si="373">SUM(EO23:EO32)</f>
        <v>0</v>
      </c>
      <c r="EP33" s="53">
        <f>(EP23*EU23+EP24*EU24+EP25*EU25+EP26*EU26+EP27*EU27+EP28*EU28+EP29*EU29+EP30*EU30+EP31*EU31+EP32*EU32)/EU33</f>
        <v>49.247631251941598</v>
      </c>
      <c r="EQ33" s="14">
        <f>(EQ23*EU23+EQ24*EU24+EQ25*EU25+EQ26*EU26+EQ27*EU27+EQ28*EU28+EQ29*EU29+EQ30*EU30+EQ31*EU31+EQ32*EU32)/EU33</f>
        <v>49.247631251941598</v>
      </c>
      <c r="ER33" s="14">
        <f>(ER23*EU23+ER24*EU24+ER25*EU25+ER26*EU26+ER27*EU27+ER28*EU28+ER29*EU29+ER30*EU30+ER31*EU31+ER32*EU32)/EU33</f>
        <v>9.7908417972112236</v>
      </c>
      <c r="ES33" s="14">
        <f>(ES23*EU23+ES24*EU24+ES25*EU25+ES26*EU26+ES27*EU27+ES28*EU28+ES29*EU29+ES30*EU30+ES31*EU31+ES32*EU32)/EU33</f>
        <v>6.8276250388319362</v>
      </c>
      <c r="ET33" s="145">
        <f>SUM(ET23:ET32)</f>
        <v>28132</v>
      </c>
      <c r="EU33" s="55">
        <f>SUM(EU23:EU32)</f>
        <v>592</v>
      </c>
      <c r="EV33" s="36"/>
      <c r="EX33" s="81" t="s">
        <v>37</v>
      </c>
      <c r="EY33" s="52">
        <f>SUM(EY23:EY32)</f>
        <v>1982</v>
      </c>
      <c r="EZ33" s="52">
        <f t="shared" ref="EZ33:FB33" si="374">SUM(EZ23:EZ32)</f>
        <v>790</v>
      </c>
      <c r="FA33" s="52">
        <f t="shared" si="374"/>
        <v>1192</v>
      </c>
      <c r="FB33" s="52">
        <f t="shared" si="374"/>
        <v>2482</v>
      </c>
      <c r="FC33" s="53">
        <f>(FC23*FN23+FC24*FN24+FC25*FN25+FC26*FN26+FC27*FN27+FC28*FN28+FC29*FN29+FC30*FN30+FC31*FN31+FC32*FN32)/FN33</f>
        <v>34.400428654460917</v>
      </c>
      <c r="FD33" s="52">
        <f t="shared" ref="FD33" si="375">SUM(FD23:FD32)</f>
        <v>2976</v>
      </c>
      <c r="FE33" s="53">
        <f>(FE23*FN23+FE24*FN24+FE25*FN25+FE26*FN26+FE27*FN27+FE28*FN28+FE29*FN29+FE30*FN30+FE31*FN31+FE32*FN32)/FN33</f>
        <v>41.554054054054056</v>
      </c>
      <c r="FF33" s="53">
        <f>SUM(FF23:FF32)</f>
        <v>0</v>
      </c>
      <c r="FG33" s="53">
        <f>(FG23*FN23+FG24*FN24+FG25*FN25+FG26*FN26+FG27*FN27+FG28*FN28+FG29*FN29+FG30*FN30+FG31*FN31+FG32*FN32)/FN33</f>
        <v>0</v>
      </c>
      <c r="FH33" s="52">
        <f t="shared" ref="FH33" si="376">SUM(FH23:FH32)</f>
        <v>0</v>
      </c>
      <c r="FI33" s="53">
        <f>(FI23*FN23+FI24*FN24+FI25*FN25+FI26*FN26+FI27*FN27+FI28*FN28+FI29*FN29+FI30*FN30+FI31*FN31+FI32*FN32)/FN33</f>
        <v>24.045517291485034</v>
      </c>
      <c r="FJ33" s="14">
        <f>(FJ23*FN23+FJ24*FN24+FJ25*FN25+FJ26*FN26+FJ27*FN27+FJ28*FN28+FJ29*FN29+FJ30*FN30+FJ31*FN31+FJ32*FN32)/FN33</f>
        <v>24.045517291485034</v>
      </c>
      <c r="FK33" s="14">
        <f>(FK23*FN23+FK24*FN24+FK25*FN25+FK26*FN26+FK27*FN27+FK28*FN28+FK29*FN29+FK30*FN30+FK31*FN31+FK32*FN32)/FN33</f>
        <v>37.915128358100105</v>
      </c>
      <c r="FL33" s="14">
        <f>(FL23*FN23+FL24*FN24+FL25*FN25+FL26*FN26+FL27*FN27+FL28*FN28+FL29*FN29+FL30*FN30+FL31*FN31+FL32*FN32)/FN33</f>
        <v>5.8367843650101721</v>
      </c>
      <c r="FM33" s="145">
        <f>SUM(FM23:FM32)</f>
        <v>25708</v>
      </c>
      <c r="FN33" s="55">
        <f>SUM(FN23:FN32)</f>
        <v>592</v>
      </c>
      <c r="FO33" s="36"/>
      <c r="FQ33" s="81" t="s">
        <v>37</v>
      </c>
      <c r="FR33" s="152">
        <f>SUM(FR23:FR32)</f>
        <v>2618</v>
      </c>
      <c r="FS33" s="152">
        <f t="shared" ref="FS33:FU33" si="377">SUM(FS23:FS32)</f>
        <v>1559</v>
      </c>
      <c r="FT33" s="152">
        <f t="shared" si="377"/>
        <v>1059</v>
      </c>
      <c r="FU33" s="152">
        <f t="shared" si="377"/>
        <v>1697</v>
      </c>
      <c r="FV33" s="53">
        <f>(FV23*GH23+FV24*GH24+FV25*GH25+FV26*GH26+FV27*GH27+FV28*GH28+FV29*GH29+FV30*GH30+FV31*GH31+FV32*GH32)/GH33</f>
        <v>22.62621996996997</v>
      </c>
      <c r="FW33" s="152">
        <f t="shared" ref="FW33" si="378">SUM(FW23:FW32)</f>
        <v>2880</v>
      </c>
      <c r="FX33" s="53">
        <f>(FX23*GH23+FX24*GH24+FX25*GH25+FX26*GH26+FX27*GH27+FX28*GH28+FX29*GH29+FX30*GH30+FX31*GH31+FX32*GH32)/GH33</f>
        <v>41.554054054054056</v>
      </c>
      <c r="FY33" s="53">
        <f>SUM(FY23:FY32)</f>
        <v>5</v>
      </c>
      <c r="FZ33" s="53">
        <f>(FZ23*GH23+FZ24*GH24+FZ25*GH25+FZ26*GH26+FZ27*GH27+FZ28*GH28+FZ29*GH29+FZ30*GH30+FZ31*GH31+FZ32*GH32)/GH33</f>
        <v>5.8652402402402402E-2</v>
      </c>
      <c r="GA33" s="52">
        <f t="shared" ref="GA33" si="379">SUM(GA23:GA32)</f>
        <v>0</v>
      </c>
      <c r="GB33" s="53">
        <f>(GB23*GH23+GB24*GH24+GB25*GH25+GB26*GH26+GB27*GH27+GB28*GH28+GB29*GH29+GB30*GH30+GB31*GH31+GB32*GH32)/GH33</f>
        <v>35.761073573573569</v>
      </c>
      <c r="GC33" s="14">
        <f>(GC23*GH23+GC24*GH24+GC25*GH25+GC26*GH26+GC27*GH27+GC28*GH28+GC29*GH29+GC30*GH30+GC31*GH31+GC32*GH32)/GH33</f>
        <v>35.761073573573569</v>
      </c>
      <c r="GD33" s="14">
        <f>(GD23*GH23+GD24*GH24+GD25*GH25+GD26*GH26+GD27*GH27+GD28*GH28+GD29*GH29+GD30*GH30+GD31*GH31+GD32*GH32)/GH33</f>
        <v>24.98319281549162</v>
      </c>
      <c r="GE33" s="14">
        <f>(GE23*GH23+GE24*GH24+GE25*GH25+GE26*GH26+GE27*GH27+GE28*GH28+GE29*GH29+GE30*GH30+GE31*GH31+GE32*GH32)/GH33</f>
        <v>13.248170045045043</v>
      </c>
      <c r="GF33" s="55">
        <f>SUM(GF23:GF32)</f>
        <v>2</v>
      </c>
      <c r="GG33" s="145">
        <f>SUM(GG23:GG32)</f>
        <v>56469</v>
      </c>
      <c r="GH33" s="55">
        <f>SUM(GH23:GH32)</f>
        <v>592</v>
      </c>
      <c r="GI33" s="36"/>
      <c r="GK33" s="81" t="s">
        <v>37</v>
      </c>
      <c r="GL33" s="52">
        <f>SUM(GL23:GL32)</f>
        <v>2865</v>
      </c>
      <c r="GM33" s="52">
        <f t="shared" ref="GM33:GO33" si="380">SUM(GM23:GM32)</f>
        <v>1938</v>
      </c>
      <c r="GN33" s="52">
        <f t="shared" si="380"/>
        <v>927</v>
      </c>
      <c r="GO33" s="52">
        <f t="shared" si="380"/>
        <v>1599</v>
      </c>
      <c r="GP33" s="53">
        <f>(GP23*HB23+GP24*HB24+GP25*HB25+GP26*HB26+GP27*HB27+GP28*HB28+GP29*HB29+GP30*HB30+GP31*HB31+GP32*HB32)/HB33</f>
        <v>19.185919790758501</v>
      </c>
      <c r="GQ33" s="52">
        <f t="shared" ref="GQ33" si="381">SUM(GQ23:GQ32)</f>
        <v>2976</v>
      </c>
      <c r="GR33" s="53">
        <f>(GR23*HB23+GR24*HB24+GR25*HB25+GR26*HB26+GR27*HB27+GR28*HB28+GR29*HB29+GR30*HB30+GR31*HB31+GR32*HB32)/HB33</f>
        <v>41.554054054054056</v>
      </c>
      <c r="GS33" s="53">
        <f>SUM(GS23:GS32)</f>
        <v>0</v>
      </c>
      <c r="GT33" s="53">
        <f>(GT23*HB23+GT24*HB24+GT25*HB25+GT26*HB26+GT27*HB27+GT28*HB28+GT29*HB29+GT30*HB30+GT31*HB31+GT32*HB32)/HB33</f>
        <v>0</v>
      </c>
      <c r="GU33" s="52">
        <f t="shared" ref="GU33" si="382">SUM(GU23:GU32)</f>
        <v>0</v>
      </c>
      <c r="GV33" s="53">
        <f>(GV23*HB23+GV24*HB24+GV25*HB25+GV26*HB26+GV27*HB27+GV28*HB28+GV29*HB29+GV30*HB30+GV31*HB31+GV32*HB32)/HB33</f>
        <v>39.260026155187447</v>
      </c>
      <c r="GW33" s="14">
        <f>(GW23*HB23+GW24*HB24+GW25*HB25+GW26*HB26+GW27*HB27+GW28*HB28+GW29*HB29+GW30*HB30+GW31*HB31+GW32*HB32)/HB33</f>
        <v>39.260026155187447</v>
      </c>
      <c r="GX33" s="14">
        <f>(GX23*HB23+GX24*HB24+GX25*HB25+GX26*HB26+GX27*HB27+GX28*HB28+GX29*HB29+GX30*HB30+GX31*HB31+GX32*HB32)/HB33</f>
        <v>20.598637609020727</v>
      </c>
      <c r="GY33" s="14">
        <f>(GY23*HB23+GY24*HB24+GY25*HB25+GY26*HB26+GY27*HB27+GY28*HB28+GY29*HB29+GY30*HB30+GY31*HB31+GY32*HB32)/HB33</f>
        <v>16.889167393199649</v>
      </c>
      <c r="GZ33" s="151">
        <f>SUM(GZ23:GZ32)</f>
        <v>5</v>
      </c>
      <c r="HA33" s="145">
        <f>SUM(HA23:HA32)</f>
        <v>74388</v>
      </c>
      <c r="HB33" s="55">
        <f>SUM(HB23:HB32)</f>
        <v>592</v>
      </c>
      <c r="HC33" s="36"/>
      <c r="HE33" s="81" t="s">
        <v>37</v>
      </c>
      <c r="HF33" s="52">
        <f>SUM(HF23:HF32)</f>
        <v>3029</v>
      </c>
      <c r="HG33" s="52">
        <f t="shared" ref="HG33:HI33" si="383">SUM(HG23:HG32)</f>
        <v>1486</v>
      </c>
      <c r="HH33" s="52">
        <f t="shared" si="383"/>
        <v>1543</v>
      </c>
      <c r="HI33" s="52">
        <f t="shared" si="383"/>
        <v>1220</v>
      </c>
      <c r="HJ33" s="244">
        <f t="shared" si="76"/>
        <v>169.44444444444443</v>
      </c>
      <c r="HK33" s="52">
        <f t="shared" ref="HK33" si="384">SUM(HK23:HK32)</f>
        <v>2880</v>
      </c>
      <c r="HL33" s="244">
        <f t="shared" si="77"/>
        <v>400</v>
      </c>
      <c r="HM33" s="53">
        <f>SUM(HM23:HM32)</f>
        <v>71</v>
      </c>
      <c r="HN33" s="244">
        <f t="shared" si="78"/>
        <v>9.8611111111111107</v>
      </c>
      <c r="HO33" s="52">
        <f t="shared" ref="HO33" si="385">SUM(HO23:HO32)</f>
        <v>344.53999999999996</v>
      </c>
      <c r="HP33" s="244">
        <f t="shared" si="79"/>
        <v>420.69444444444446</v>
      </c>
      <c r="HQ33" s="244">
        <f t="shared" si="80"/>
        <v>372.8416666666667</v>
      </c>
      <c r="HR33" s="245">
        <v>27.115347318231098</v>
      </c>
      <c r="HS33" s="238">
        <f t="shared" si="82"/>
        <v>12.249906156156158</v>
      </c>
      <c r="HT33" s="55">
        <f>SUM(HT23:HT32)</f>
        <v>5</v>
      </c>
      <c r="HU33" s="145">
        <f>SUM(HU23:HU32)</f>
        <v>52214</v>
      </c>
      <c r="HV33" s="55">
        <f>SUM(HV23:HV32)</f>
        <v>592</v>
      </c>
      <c r="HW33" s="36"/>
    </row>
    <row r="34" spans="1:231" ht="13.8" x14ac:dyDescent="0.3">
      <c r="A34" s="43" t="s">
        <v>38</v>
      </c>
      <c r="B34" s="78" t="s">
        <v>46</v>
      </c>
      <c r="C34" s="13">
        <f>[1]DISP_JUL!$D$106</f>
        <v>744</v>
      </c>
      <c r="D34" s="13">
        <f>[1]DISP_JUL!$E$106</f>
        <v>329</v>
      </c>
      <c r="E34" s="13">
        <f>[1]DISP_JUL!$F$106</f>
        <v>415</v>
      </c>
      <c r="F34" s="13">
        <f>[1]DISP_JUL!$G$106</f>
        <v>0</v>
      </c>
      <c r="G34" s="13">
        <f t="shared" si="346"/>
        <v>0</v>
      </c>
      <c r="H34" s="13">
        <f>[1]DISP_JUL!$H$106</f>
        <v>0</v>
      </c>
      <c r="I34" s="13">
        <f t="shared" si="346"/>
        <v>0</v>
      </c>
      <c r="J34" s="13">
        <f>[1]DISP_JUL!$I$106</f>
        <v>0</v>
      </c>
      <c r="K34" s="13">
        <f t="shared" si="346"/>
        <v>0</v>
      </c>
      <c r="L34" s="36">
        <f ca="1">IF(AND(D34=0,F34=0), 0, ((O34/100)*(D34+F34)) - F34)</f>
        <v>0</v>
      </c>
      <c r="M34" s="13">
        <f>(C34/$B$4)*100</f>
        <v>100</v>
      </c>
      <c r="N34" s="15">
        <f t="shared" ca="1" si="275"/>
        <v>100</v>
      </c>
      <c r="O34" s="15">
        <f ca="1">IF((AND(D34=0,F34=0)),0,(F34+L34)/(D34+F34)*100)</f>
        <v>0</v>
      </c>
      <c r="P34" s="13">
        <f>(Q34/($B$4*R34))*100</f>
        <v>39.400921658986178</v>
      </c>
      <c r="Q34" s="95">
        <f>[1]DISP_JUL!$M$106</f>
        <v>6156</v>
      </c>
      <c r="R34" s="15">
        <v>21</v>
      </c>
      <c r="T34" s="43" t="s">
        <v>38</v>
      </c>
      <c r="U34" s="78" t="s">
        <v>46</v>
      </c>
      <c r="V34" s="13">
        <f>[1]DISP_AGO!$D$106</f>
        <v>744</v>
      </c>
      <c r="W34" s="13">
        <f>[1]DISP_AGO!$E$106</f>
        <v>410</v>
      </c>
      <c r="X34" s="13">
        <f>[1]DISP_AGO!$F$106</f>
        <v>334</v>
      </c>
      <c r="Y34" s="13">
        <f>[1]DISP_AGO!$G$106</f>
        <v>0</v>
      </c>
      <c r="Z34" s="13">
        <f>(Y34/$U$4)*100</f>
        <v>0</v>
      </c>
      <c r="AA34" s="13">
        <f>[1]DISP_AGO!$H$106</f>
        <v>0</v>
      </c>
      <c r="AB34" s="13">
        <f>(AA34/$U$4)*100</f>
        <v>0</v>
      </c>
      <c r="AC34" s="13">
        <f>[1]DISP_AGO!$I$106</f>
        <v>0</v>
      </c>
      <c r="AD34" s="13">
        <f>(AC34/$U$4)*100</f>
        <v>0</v>
      </c>
      <c r="AE34" s="15">
        <v>0</v>
      </c>
      <c r="AF34" s="13">
        <f>(V34/$U$4)*100</f>
        <v>100</v>
      </c>
      <c r="AG34" s="15">
        <f>((V34-AE34)/$U$4)*100</f>
        <v>100</v>
      </c>
      <c r="AH34" s="15">
        <f>IF((AND(W34=0,Y34=0)),0,(Y34+AE34)/(W34+Y34)*100)</f>
        <v>0</v>
      </c>
      <c r="AI34" s="13">
        <f>(AJ34/($U$4*AK34))*100</f>
        <v>48.969534050179213</v>
      </c>
      <c r="AJ34" s="95">
        <f>[1]DISP_AGO!$M$106</f>
        <v>7651</v>
      </c>
      <c r="AK34" s="15">
        <v>21</v>
      </c>
      <c r="AM34" s="43" t="s">
        <v>38</v>
      </c>
      <c r="AN34" s="78" t="s">
        <v>46</v>
      </c>
      <c r="AO34" s="13">
        <f>[1]DISP_SEP!$D$106</f>
        <v>720</v>
      </c>
      <c r="AP34" s="13">
        <f>[1]DISP_SEP!$E$106</f>
        <v>497</v>
      </c>
      <c r="AQ34" s="13">
        <f>[1]DISP_SEP!$F$106</f>
        <v>223</v>
      </c>
      <c r="AR34" s="13">
        <f>[1]DISP_SEP!$G$106</f>
        <v>0</v>
      </c>
      <c r="AS34" s="13">
        <f>(AR34/$AN$4)*100</f>
        <v>0</v>
      </c>
      <c r="AT34" s="13">
        <f>[1]DISP_SEP!$H$106</f>
        <v>0</v>
      </c>
      <c r="AU34" s="13">
        <f>(AT34/$AN$4)*100</f>
        <v>0</v>
      </c>
      <c r="AV34" s="13">
        <f>[1]DISP_SEP!$I$106</f>
        <v>0</v>
      </c>
      <c r="AW34" s="13">
        <f>(AV34/$AN$4)*100</f>
        <v>0</v>
      </c>
      <c r="AX34" s="15">
        <v>0</v>
      </c>
      <c r="AY34" s="13">
        <f>(AO34/$AN$4)*100</f>
        <v>100</v>
      </c>
      <c r="AZ34" s="15">
        <f>((AO34-AX34)/$AN$4)*100</f>
        <v>100</v>
      </c>
      <c r="BA34" s="15">
        <f>IF((AND(AP34=0,AR34=0)),0,(AR34+AX34)/(AP34+AR34)*100)</f>
        <v>0</v>
      </c>
      <c r="BB34" s="13">
        <f>(BC34/($AN$4*BD34))*100</f>
        <v>59.966931216931215</v>
      </c>
      <c r="BC34" s="95">
        <f>[1]DISP_SEP!$M$106</f>
        <v>9067</v>
      </c>
      <c r="BD34" s="15">
        <v>21</v>
      </c>
      <c r="BF34" s="43" t="s">
        <v>38</v>
      </c>
      <c r="BG34" s="78" t="s">
        <v>46</v>
      </c>
      <c r="BH34" s="13">
        <f>[1]DISP_OCT!$D$106</f>
        <v>667</v>
      </c>
      <c r="BI34" s="13">
        <f>[1]DISP_OCT!$E$106</f>
        <v>524</v>
      </c>
      <c r="BJ34" s="13">
        <f>[1]DISP_OCT!$F$106</f>
        <v>143</v>
      </c>
      <c r="BK34" s="13">
        <f>[1]DISP_OCT!$G$106</f>
        <v>62</v>
      </c>
      <c r="BL34" s="13">
        <f>(BK34/$BG$4)*100</f>
        <v>8.3333333333333321</v>
      </c>
      <c r="BM34" s="13">
        <f>[1]DISP_OCT!$H$106</f>
        <v>0</v>
      </c>
      <c r="BN34" s="13">
        <f>(BM34/$BG$4)*100</f>
        <v>0</v>
      </c>
      <c r="BO34" s="13">
        <f>[1]DISP_OCT!$I$106</f>
        <v>15</v>
      </c>
      <c r="BP34" s="13">
        <f>(BO34/$BG$4)*100</f>
        <v>2.0161290322580645</v>
      </c>
      <c r="BR34" s="13">
        <f>(BH34/$BG$4)*100</f>
        <v>89.650537634408607</v>
      </c>
      <c r="BS34" s="15">
        <f>((BH34-BQ34)/$BG$4)*100</f>
        <v>89.650537634408607</v>
      </c>
      <c r="BT34" s="15">
        <f>IF((AND(BI34=0,BK34=0)),0,(BK34+BQ34)/(BI34+BK34)*100)</f>
        <v>10.580204778156997</v>
      </c>
      <c r="BU34" s="13">
        <f>(BV34/($BG$4*BW34))*100</f>
        <v>61.040706605222738</v>
      </c>
      <c r="BV34" s="95">
        <f>[1]DISP_OCT!$M$106</f>
        <v>9537</v>
      </c>
      <c r="BW34" s="15">
        <v>21</v>
      </c>
      <c r="BY34" s="43" t="s">
        <v>38</v>
      </c>
      <c r="BZ34" s="78" t="s">
        <v>46</v>
      </c>
      <c r="CA34" s="13">
        <f>[1]DISP_NOV!$D$106</f>
        <v>462</v>
      </c>
      <c r="CB34" s="13">
        <f>[1]DISP_NOV!$E$106</f>
        <v>140</v>
      </c>
      <c r="CC34" s="13">
        <f>[1]DISP_NOV!$F$106</f>
        <v>322</v>
      </c>
      <c r="CD34" s="13">
        <f>[1]DISP_NOV!$G$106</f>
        <v>258</v>
      </c>
      <c r="CE34" s="13">
        <f>(CD34/$BZ$4)*100</f>
        <v>35.833333333333336</v>
      </c>
      <c r="CF34" s="13">
        <f>[1]DISP_NOV!$H$106</f>
        <v>0</v>
      </c>
      <c r="CG34" s="13">
        <f>(CF34/$BZ$4)*100</f>
        <v>0</v>
      </c>
      <c r="CH34" s="13">
        <f>[1]DISP_NOV!$I$106</f>
        <v>0</v>
      </c>
      <c r="CI34" s="13">
        <f>(CH34/$BZ$4)*100</f>
        <v>0</v>
      </c>
      <c r="CK34" s="13">
        <f>(CA34/$BZ$4)*100</f>
        <v>64.166666666666671</v>
      </c>
      <c r="CL34" s="15">
        <f>((CA34-CJ34)/$BZ$4)*100</f>
        <v>64.166666666666671</v>
      </c>
      <c r="CM34" s="15">
        <f>IF((AND(CB34=0,CD34=0)),0,(CD34+CJ34)/(CB34+CD34)*100)</f>
        <v>64.824120603015075</v>
      </c>
      <c r="CN34" s="13">
        <f>(CO34/($BZ$4*CP34))*100</f>
        <v>17.010582010582009</v>
      </c>
      <c r="CO34" s="95">
        <f>[1]DISP_NOV!$M$106</f>
        <v>2572</v>
      </c>
      <c r="CP34" s="15">
        <v>21</v>
      </c>
      <c r="CR34" s="43" t="s">
        <v>38</v>
      </c>
      <c r="CS34" s="78" t="s">
        <v>46</v>
      </c>
      <c r="CT34" s="13">
        <f>[1]DISP_DIC!$D$106</f>
        <v>247</v>
      </c>
      <c r="CU34" s="13">
        <f>[1]DISP_DIC!$E$106</f>
        <v>64</v>
      </c>
      <c r="CV34" s="13">
        <f>[1]DISP_DIC!$F$106</f>
        <v>183</v>
      </c>
      <c r="CW34" s="13">
        <f>[1]DISP_DIC!$G$106</f>
        <v>497</v>
      </c>
      <c r="CX34" s="13">
        <f>(CW34/$CS$4)*100</f>
        <v>66.8010752688172</v>
      </c>
      <c r="CY34" s="13">
        <f>[1]DISP_DIC!$H$106</f>
        <v>0</v>
      </c>
      <c r="CZ34" s="13">
        <f>(CY34/$CS$4)*100</f>
        <v>0</v>
      </c>
      <c r="DA34" s="13">
        <f>[1]DISP_DIC!$I$106</f>
        <v>0</v>
      </c>
      <c r="DB34" s="13">
        <f>(DA34/$CS$4)*100</f>
        <v>0</v>
      </c>
      <c r="DD34" s="13">
        <f>(CT34/$CS$4)*100</f>
        <v>33.198924731182792</v>
      </c>
      <c r="DE34" s="15">
        <f>((CT34-DC34)/$CS$4)*100</f>
        <v>33.198924731182792</v>
      </c>
      <c r="DF34" s="15">
        <f>IF((AND(CU34=0,CW34=0)),0,(CW34+DC34)/(CU34+CW34)*100)</f>
        <v>88.591800356506241</v>
      </c>
      <c r="DG34" s="13">
        <f>(DH34/($CS$4*DI34))*100</f>
        <v>8.4037378392217104</v>
      </c>
      <c r="DH34" s="95">
        <f>[1]DISP_DIC!$M$106</f>
        <v>1313</v>
      </c>
      <c r="DI34" s="15">
        <v>21</v>
      </c>
      <c r="DK34" s="43" t="s">
        <v>38</v>
      </c>
      <c r="DL34" s="78" t="s">
        <v>46</v>
      </c>
      <c r="DM34" s="13">
        <f>[2]DISP_ENE!$D$106</f>
        <v>424</v>
      </c>
      <c r="DN34" s="13">
        <f>[2]DISP_ENE!$E$106</f>
        <v>123</v>
      </c>
      <c r="DO34" s="13">
        <f>[2]DISP_ENE!$F$106</f>
        <v>301</v>
      </c>
      <c r="DP34" s="13">
        <f>[2]DISP_ENE!$G$106</f>
        <v>320</v>
      </c>
      <c r="DQ34" s="13">
        <f>(DP34/$DL$4)*100</f>
        <v>43.01075268817204</v>
      </c>
      <c r="DR34" s="13">
        <f>[2]DISP_ENE!$H$106</f>
        <v>0</v>
      </c>
      <c r="DS34" s="13">
        <f>(DR34/$DL$4)*100</f>
        <v>0</v>
      </c>
      <c r="DT34" s="13">
        <f>[2]DISP_ENE!$I$106</f>
        <v>0</v>
      </c>
      <c r="DU34" s="13">
        <f>(DT34/$DL$4)*100</f>
        <v>0</v>
      </c>
      <c r="DW34" s="13">
        <f>(DM34/$DL$4)*100</f>
        <v>56.98924731182796</v>
      </c>
      <c r="DX34" s="15">
        <f>((DM34-DV34)/$DL$4)*100</f>
        <v>56.98924731182796</v>
      </c>
      <c r="DY34" s="15">
        <f>IF((AND(DN34=0,DP34=0)),0,(DP34+DV34)/(DN34+DP34)*100)</f>
        <v>72.234762979683978</v>
      </c>
      <c r="DZ34" s="13">
        <f>(EA34/($DL$4*EB34))*100</f>
        <v>14.93215565796211</v>
      </c>
      <c r="EA34" s="95">
        <f>[2]DISP_ENE!$M$106</f>
        <v>2333</v>
      </c>
      <c r="EB34" s="15">
        <v>21</v>
      </c>
      <c r="ED34" s="43" t="s">
        <v>38</v>
      </c>
      <c r="EE34" s="78" t="s">
        <v>46</v>
      </c>
      <c r="EF34" s="13">
        <f>[2]DISP_FEB!$D$106</f>
        <v>614</v>
      </c>
      <c r="EG34" s="13">
        <f>[2]DISP_FEB!$E$106</f>
        <v>220</v>
      </c>
      <c r="EH34" s="13">
        <f>[2]DISP_FEB!$F$106</f>
        <v>394</v>
      </c>
      <c r="EI34" s="13">
        <f>[2]DISP_FEB!$G$106</f>
        <v>82</v>
      </c>
      <c r="EJ34" s="13">
        <f>(EI34/$EE$4)*100</f>
        <v>11.781609195402298</v>
      </c>
      <c r="EK34" s="13">
        <f>[2]DISP_FEB!$H$106</f>
        <v>0</v>
      </c>
      <c r="EL34" s="13">
        <f>(EK34/$EE$4)*100</f>
        <v>0</v>
      </c>
      <c r="EM34" s="13">
        <f>[2]DISP_FEB!$I$106</f>
        <v>0</v>
      </c>
      <c r="EN34" s="13">
        <f>(EM34/$EE$4)*100</f>
        <v>0</v>
      </c>
      <c r="EP34" s="13">
        <f>(EF34/$EE$4)*100</f>
        <v>88.218390804597703</v>
      </c>
      <c r="EQ34" s="15">
        <f>((EF34-EO34)/$EE$4)*100</f>
        <v>88.218390804597703</v>
      </c>
      <c r="ER34" s="15">
        <f>IF((AND(EG34=0,EI34=0)),0,(EI34+EO34)/(EG34+EI34)*100)</f>
        <v>27.152317880794701</v>
      </c>
      <c r="ES34" s="13">
        <f>(ET34/($EE$4*EU34))*100</f>
        <v>29.385604816639301</v>
      </c>
      <c r="ET34" s="95">
        <f>[2]DISP_FEB!$M$106</f>
        <v>4295</v>
      </c>
      <c r="EU34" s="15">
        <v>21</v>
      </c>
      <c r="EW34" s="43" t="s">
        <v>38</v>
      </c>
      <c r="EX34" s="78" t="s">
        <v>46</v>
      </c>
      <c r="EY34" s="13">
        <f>[2]DISP_MAR!$D$106</f>
        <v>744</v>
      </c>
      <c r="EZ34" s="13">
        <f>[2]DISP_MAR!$E$106</f>
        <v>233</v>
      </c>
      <c r="FA34" s="13">
        <f>[2]DISP_MAR!$F$106</f>
        <v>511</v>
      </c>
      <c r="FB34" s="13">
        <f>[2]DISP_MAR!$G$106</f>
        <v>0</v>
      </c>
      <c r="FC34" s="13">
        <f>(FB34/$EX$4)*100</f>
        <v>0</v>
      </c>
      <c r="FD34" s="13">
        <f>[2]DISP_MAR!$H$106</f>
        <v>0</v>
      </c>
      <c r="FE34" s="13">
        <f>(FD34/$EX$4)*100</f>
        <v>0</v>
      </c>
      <c r="FF34" s="13">
        <f>[2]DISP_MAR!$I$106</f>
        <v>0</v>
      </c>
      <c r="FG34" s="13">
        <f>(FF34/$EX$4)*100</f>
        <v>0</v>
      </c>
      <c r="FI34" s="13">
        <f>(EY34/$EX$4)*100</f>
        <v>100</v>
      </c>
      <c r="FJ34" s="15">
        <f>((EY34-FH34)/$EX$4)*100</f>
        <v>100</v>
      </c>
      <c r="FK34" s="15">
        <f>IF((AND(EZ34=0,FB34=0)),0,(FB34+FH34)/(EZ34+FB34)*100)</f>
        <v>0</v>
      </c>
      <c r="FL34" s="13">
        <f>(FM34/($EX$4*FN34))*100</f>
        <v>25.640040962621608</v>
      </c>
      <c r="FM34" s="95">
        <f>[2]DISP_MAR!$M$106</f>
        <v>4006</v>
      </c>
      <c r="FN34" s="15">
        <v>21</v>
      </c>
      <c r="FP34" s="43" t="s">
        <v>38</v>
      </c>
      <c r="FQ34" s="78" t="s">
        <v>46</v>
      </c>
      <c r="FR34" s="13">
        <f>[2]DISP_ABR!$D$106</f>
        <v>682</v>
      </c>
      <c r="FS34" s="13">
        <f>[2]DISP_ABR!$E$106</f>
        <v>215</v>
      </c>
      <c r="FT34" s="13">
        <f>[2]DISP_ABR!$F$106</f>
        <v>467</v>
      </c>
      <c r="FU34" s="13">
        <f>[2]DISP_ABR!$G$106</f>
        <v>38</v>
      </c>
      <c r="FV34" s="13">
        <f>(FU34/$FQ$4)*100</f>
        <v>5.2777777777777777</v>
      </c>
      <c r="FW34" s="13">
        <f>[2]DISP_ABR!$H$106</f>
        <v>0</v>
      </c>
      <c r="FX34" s="13">
        <f>(FW34/$FQ$4)*100</f>
        <v>0</v>
      </c>
      <c r="FY34" s="13">
        <f>[2]DISP_ABR!$I$106</f>
        <v>0</v>
      </c>
      <c r="FZ34" s="13">
        <f>(FY34/$FQ$4)*100</f>
        <v>0</v>
      </c>
      <c r="GB34" s="13">
        <f>(FR34/$FQ$4)*100</f>
        <v>94.722222222222214</v>
      </c>
      <c r="GC34" s="13">
        <f>((FR34-GA34)/$FQ$4)*100</f>
        <v>94.722222222222214</v>
      </c>
      <c r="GD34" s="13">
        <f>IF((AND(FS34=0,FU34=0)),0,(FU34+GA34)/(FS34+FU34)*100)</f>
        <v>15.019762845849801</v>
      </c>
      <c r="GE34" s="13">
        <f>(GG34/($FQ$4*GH34))*100</f>
        <v>23.981481481481481</v>
      </c>
      <c r="GF34" s="36">
        <v>1</v>
      </c>
      <c r="GG34" s="88">
        <f>[2]DISP_ABR!$M$106</f>
        <v>3626</v>
      </c>
      <c r="GH34" s="15">
        <v>21</v>
      </c>
      <c r="GJ34" s="43" t="s">
        <v>38</v>
      </c>
      <c r="GK34" s="78" t="s">
        <v>46</v>
      </c>
      <c r="GL34" s="13">
        <f>[2]DISP_MAY!$D$106</f>
        <v>576</v>
      </c>
      <c r="GM34" s="13">
        <f>[2]DISP_MAY!$E$106</f>
        <v>226</v>
      </c>
      <c r="GN34" s="13">
        <f>[2]DISP_MAY!$F$106</f>
        <v>350</v>
      </c>
      <c r="GO34" s="13">
        <f>[2]DISP_MAY!$G$106</f>
        <v>168</v>
      </c>
      <c r="GP34" s="13">
        <f>(GO34/$GK$4)*100</f>
        <v>22.58064516129032</v>
      </c>
      <c r="GQ34" s="13">
        <f>[2]DISP_MAY!$H$106</f>
        <v>0</v>
      </c>
      <c r="GR34" s="13">
        <f>(GQ34/$GK$4)*100</f>
        <v>0</v>
      </c>
      <c r="GS34" s="13">
        <f>[2]DISP_MAY!$I$106</f>
        <v>0</v>
      </c>
      <c r="GT34" s="13">
        <f>(GS34/$GK$4)*100</f>
        <v>0</v>
      </c>
      <c r="GV34" s="13">
        <f>(GL34/$GK$4)*100</f>
        <v>77.41935483870968</v>
      </c>
      <c r="GW34" s="15">
        <f>((GL34-GU34)/$GK$4)*100</f>
        <v>77.41935483870968</v>
      </c>
      <c r="GX34" s="15">
        <f>IF((AND(GM34=0,GO34=0)),0,(GO34+GU34)/(GM34+GO34)*100)</f>
        <v>42.639593908629443</v>
      </c>
      <c r="GY34" s="13">
        <f>(HA34/($GK$4*HB34))*100</f>
        <v>23.547107014848951</v>
      </c>
      <c r="GZ34" s="36">
        <v>0</v>
      </c>
      <c r="HA34" s="95">
        <f>[2]DISP_MAY!$M$106</f>
        <v>3679</v>
      </c>
      <c r="HB34" s="15">
        <v>21</v>
      </c>
      <c r="HD34" s="43" t="s">
        <v>38</v>
      </c>
      <c r="HE34" s="78" t="s">
        <v>46</v>
      </c>
      <c r="HF34" s="13">
        <v>704</v>
      </c>
      <c r="HG34" s="13">
        <v>143</v>
      </c>
      <c r="HH34" s="13">
        <v>561</v>
      </c>
      <c r="HI34" s="13">
        <v>16</v>
      </c>
      <c r="HJ34" s="244">
        <f t="shared" si="76"/>
        <v>2.2222222222222223</v>
      </c>
      <c r="HK34" s="13">
        <f>[2]DISP_JUN!$H$106</f>
        <v>0</v>
      </c>
      <c r="HL34" s="244">
        <f t="shared" si="77"/>
        <v>0</v>
      </c>
      <c r="HM34" s="13">
        <f>[2]DISP_JUN!$I$106</f>
        <v>0</v>
      </c>
      <c r="HN34" s="244">
        <f t="shared" si="78"/>
        <v>0</v>
      </c>
      <c r="HO34" s="13">
        <v>28.285714285714281</v>
      </c>
      <c r="HP34" s="244">
        <f t="shared" si="79"/>
        <v>97.777777777777771</v>
      </c>
      <c r="HQ34" s="244">
        <f t="shared" si="80"/>
        <v>93.849206349206341</v>
      </c>
      <c r="HR34" s="244">
        <v>23.646071700991605</v>
      </c>
      <c r="HS34" s="238">
        <f t="shared" si="82"/>
        <v>15.932539682539682</v>
      </c>
      <c r="HT34" s="36">
        <v>0</v>
      </c>
      <c r="HU34" s="95">
        <f>[2]DISP_JUN!$M$106</f>
        <v>2409</v>
      </c>
      <c r="HV34" s="15">
        <v>21</v>
      </c>
    </row>
    <row r="35" spans="1:231" ht="13.8" x14ac:dyDescent="0.3">
      <c r="A35" s="43" t="s">
        <v>39</v>
      </c>
      <c r="B35" s="78" t="s">
        <v>47</v>
      </c>
      <c r="C35" s="13">
        <f>[1]DISP_JUL!$D$108</f>
        <v>505</v>
      </c>
      <c r="D35" s="13">
        <f>[1]DISP_JUL!$E$108</f>
        <v>169</v>
      </c>
      <c r="E35" s="13">
        <f>[1]DISP_JUL!$F$108</f>
        <v>336</v>
      </c>
      <c r="F35" s="13">
        <f>[1]DISP_JUL!$G$108</f>
        <v>239</v>
      </c>
      <c r="G35" s="13">
        <f t="shared" si="346"/>
        <v>32.123655913978496</v>
      </c>
      <c r="H35" s="13">
        <f>[1]DISP_JUL!$H$108</f>
        <v>0</v>
      </c>
      <c r="I35" s="13">
        <f t="shared" si="346"/>
        <v>0</v>
      </c>
      <c r="J35" s="13">
        <f>[1]DISP_JUL!$I$108</f>
        <v>0</v>
      </c>
      <c r="K35" s="13">
        <f t="shared" si="346"/>
        <v>0</v>
      </c>
      <c r="L35" s="36">
        <f t="shared" ref="L35:L36" ca="1" si="386">IF(AND(D35=0,F35=0), 0, ((O35/100)*(D35+F35)) - F35)</f>
        <v>0</v>
      </c>
      <c r="M35" s="13">
        <f t="shared" ref="M35:M36" si="387">(C35/$B$4)*100</f>
        <v>67.876344086021504</v>
      </c>
      <c r="N35" s="13">
        <f t="shared" ca="1" si="275"/>
        <v>67.876344086021504</v>
      </c>
      <c r="O35" s="13">
        <f t="shared" ref="O35:O36" ca="1" si="388">IF((AND(D35=0,F35=0)),0,(F35+L35)/(D35+F35)*100)</f>
        <v>58.578431372549019</v>
      </c>
      <c r="P35" s="13">
        <f t="shared" ref="P35" si="389">(Q35/($B$4*R35))*100</f>
        <v>14.861751152073733</v>
      </c>
      <c r="Q35" s="95">
        <f>[1]DISP_JUL!$M$108</f>
        <v>2322</v>
      </c>
      <c r="R35" s="15">
        <v>21</v>
      </c>
      <c r="T35" s="43" t="s">
        <v>39</v>
      </c>
      <c r="U35" s="78" t="s">
        <v>47</v>
      </c>
      <c r="V35" s="13">
        <f>[1]DISP_AGO!$D$108</f>
        <v>616</v>
      </c>
      <c r="W35" s="13">
        <f>[1]DISP_AGO!$E$108</f>
        <v>287</v>
      </c>
      <c r="X35" s="13">
        <f>[1]DISP_AGO!$F$108</f>
        <v>329</v>
      </c>
      <c r="Y35" s="13">
        <f>[1]DISP_AGO!$G$108</f>
        <v>128</v>
      </c>
      <c r="Z35" s="13">
        <f>(Y35/$U$4)*100</f>
        <v>17.20430107526882</v>
      </c>
      <c r="AA35" s="13">
        <f>[1]DISP_AGO!$H$108</f>
        <v>0</v>
      </c>
      <c r="AB35" s="13">
        <f>(AA35/$U$4)*100</f>
        <v>0</v>
      </c>
      <c r="AC35" s="13">
        <f>[1]DISP_AGO!$I$108</f>
        <v>0</v>
      </c>
      <c r="AD35" s="13">
        <f>(AC35/$U$4)*100</f>
        <v>0</v>
      </c>
      <c r="AE35" s="15">
        <v>0</v>
      </c>
      <c r="AF35" s="13">
        <f>(V35/$U$4)*100</f>
        <v>82.795698924731184</v>
      </c>
      <c r="AG35" s="13">
        <f>((V35-AE35)/$U$4)*100</f>
        <v>82.795698924731184</v>
      </c>
      <c r="AH35" s="13">
        <f t="shared" ref="AH35:AH36" si="390">IF((AND(W35=0,Y35=0)),0,(Y35+AE35)/(W35+Y35)*100)</f>
        <v>30.843373493975907</v>
      </c>
      <c r="AI35" s="13">
        <f>(AJ35/($U$4*AK35))*100</f>
        <v>23.94393241167435</v>
      </c>
      <c r="AJ35" s="95">
        <f>[1]DISP_AGO!$M$108</f>
        <v>3741</v>
      </c>
      <c r="AK35" s="15">
        <v>21</v>
      </c>
      <c r="AM35" s="43" t="s">
        <v>39</v>
      </c>
      <c r="AN35" s="78" t="s">
        <v>47</v>
      </c>
      <c r="AO35" s="13">
        <f>[1]DISP_SEP!$D$108</f>
        <v>240</v>
      </c>
      <c r="AP35" s="13">
        <f>[1]DISP_SEP!$E$108</f>
        <v>115</v>
      </c>
      <c r="AQ35" s="13">
        <f>[1]DISP_SEP!$F$108</f>
        <v>125</v>
      </c>
      <c r="AR35" s="13">
        <f>[1]DISP_SEP!$G$108</f>
        <v>480</v>
      </c>
      <c r="AS35" s="13">
        <f>(AR35/$AN$4)*100</f>
        <v>66.666666666666657</v>
      </c>
      <c r="AT35" s="13">
        <f>[1]DISP_SEP!$H$108</f>
        <v>0</v>
      </c>
      <c r="AU35" s="13">
        <f>(AT35/$AN$4)*100</f>
        <v>0</v>
      </c>
      <c r="AV35" s="13">
        <f>[1]DISP_SEP!$I$108</f>
        <v>0</v>
      </c>
      <c r="AW35" s="13">
        <f>(AV35/$AN$4)*100</f>
        <v>0</v>
      </c>
      <c r="AX35" s="15">
        <v>0</v>
      </c>
      <c r="AY35" s="13">
        <f>(AO35/$AN$4)*100</f>
        <v>33.333333333333329</v>
      </c>
      <c r="AZ35" s="13">
        <f>((AO35-AX35)/$AN$4)*100</f>
        <v>33.333333333333329</v>
      </c>
      <c r="BA35" s="13">
        <f t="shared" ref="BA35:BA36" si="391">IF((AND(AP35=0,AR35=0)),0,(AR35+AX35)/(AP35+AR35)*100)</f>
        <v>80.672268907563023</v>
      </c>
      <c r="BB35" s="13">
        <f>(BC35/($AN$4*BD35))*100</f>
        <v>13.571428571428571</v>
      </c>
      <c r="BC35" s="95">
        <f>[1]DISP_SEP!$M$108</f>
        <v>2052</v>
      </c>
      <c r="BD35" s="15">
        <v>21</v>
      </c>
      <c r="BF35" s="43" t="s">
        <v>39</v>
      </c>
      <c r="BG35" s="78" t="s">
        <v>47</v>
      </c>
      <c r="BH35" s="13">
        <f>[1]DISP_OCT!$D$108</f>
        <v>0</v>
      </c>
      <c r="BI35" s="13">
        <f>[1]DISP_OCT!$E$108</f>
        <v>0</v>
      </c>
      <c r="BJ35" s="13">
        <f>[1]DISP_OCT!$F$108</f>
        <v>0</v>
      </c>
      <c r="BK35" s="13">
        <f>[1]DISP_OCT!$G$108</f>
        <v>744</v>
      </c>
      <c r="BL35" s="13">
        <f>(BK35/$BG$4)*100</f>
        <v>100</v>
      </c>
      <c r="BM35" s="13">
        <f>[1]DISP_OCT!$H$108</f>
        <v>0</v>
      </c>
      <c r="BN35" s="13">
        <f>(BM35/$BG$4)*100</f>
        <v>0</v>
      </c>
      <c r="BO35" s="13">
        <f>[1]DISP_OCT!$I$108</f>
        <v>0</v>
      </c>
      <c r="BP35" s="13">
        <f>(BO35/$BG$4)*100</f>
        <v>0</v>
      </c>
      <c r="BR35" s="13">
        <f>(BH35/$BG$4)*100</f>
        <v>0</v>
      </c>
      <c r="BS35" s="13">
        <f>((BH35-BQ35)/$BG$4)*100</f>
        <v>0</v>
      </c>
      <c r="BT35" s="13">
        <f t="shared" ref="BT35:BT36" si="392">IF((AND(BI35=0,BK35=0)),0,(BK35+BQ35)/(BI35+BK35)*100)</f>
        <v>100</v>
      </c>
      <c r="BU35" s="13">
        <f>(BV35/($BG$4*BW35))*100</f>
        <v>0</v>
      </c>
      <c r="BV35" s="95">
        <f>[1]DISP_OCT!$M$108</f>
        <v>0</v>
      </c>
      <c r="BW35" s="15">
        <v>21</v>
      </c>
      <c r="BY35" s="43" t="s">
        <v>39</v>
      </c>
      <c r="BZ35" s="78" t="s">
        <v>47</v>
      </c>
      <c r="CA35" s="13">
        <f>[1]DISP_NOV!$D$108</f>
        <v>0</v>
      </c>
      <c r="CB35" s="13">
        <f>[1]DISP_NOV!$E$108</f>
        <v>0</v>
      </c>
      <c r="CC35" s="13">
        <f>[1]DISP_NOV!$F$108</f>
        <v>0</v>
      </c>
      <c r="CD35" s="13">
        <f>[1]DISP_NOV!$G$108</f>
        <v>720</v>
      </c>
      <c r="CE35" s="13">
        <f>(CD35/$BZ$4)*100</f>
        <v>100</v>
      </c>
      <c r="CF35" s="13">
        <f>[1]DISP_NOV!$H$108</f>
        <v>0</v>
      </c>
      <c r="CG35" s="13">
        <f>(CF35/$BZ$4)*100</f>
        <v>0</v>
      </c>
      <c r="CH35" s="13">
        <f>[1]DISP_NOV!$I$108</f>
        <v>0</v>
      </c>
      <c r="CI35" s="13">
        <f>(CH35/$BZ$4)*100</f>
        <v>0</v>
      </c>
      <c r="CK35" s="13">
        <f>(CA35/$BZ$4)*100</f>
        <v>0</v>
      </c>
      <c r="CL35" s="13">
        <f>((CA35-CJ35)/$BZ$4)*100</f>
        <v>0</v>
      </c>
      <c r="CM35" s="13">
        <f t="shared" ref="CM35:CM36" si="393">IF((AND(CB35=0,CD35=0)),0,(CD35+CJ35)/(CB35+CD35)*100)</f>
        <v>100</v>
      </c>
      <c r="CN35" s="13">
        <f>(CO35/($BZ$4*CP35))*100</f>
        <v>0</v>
      </c>
      <c r="CO35" s="95">
        <f>[1]DISP_NOV!$M$108</f>
        <v>0</v>
      </c>
      <c r="CP35" s="15">
        <v>21</v>
      </c>
      <c r="CR35" s="43" t="s">
        <v>39</v>
      </c>
      <c r="CS35" s="78" t="s">
        <v>47</v>
      </c>
      <c r="CT35" s="13">
        <f>[1]DISP_DIC!$D$108</f>
        <v>0</v>
      </c>
      <c r="CU35" s="13">
        <f>[1]DISP_DIC!$E$108</f>
        <v>0</v>
      </c>
      <c r="CV35" s="13">
        <f>[1]DISP_DIC!$F$108</f>
        <v>0</v>
      </c>
      <c r="CW35" s="13">
        <f>[1]DISP_DIC!$G$108</f>
        <v>744</v>
      </c>
      <c r="CX35" s="13">
        <f>(CW35/$CS$4)*100</f>
        <v>100</v>
      </c>
      <c r="CY35" s="13">
        <f>[1]DISP_DIC!$H$108</f>
        <v>0</v>
      </c>
      <c r="CZ35" s="13">
        <f>(CY35/$CS$4)*100</f>
        <v>0</v>
      </c>
      <c r="DA35" s="13">
        <f>[1]DISP_DIC!$I$108</f>
        <v>0</v>
      </c>
      <c r="DB35" s="13">
        <f>(DA35/$CS$4)*100</f>
        <v>0</v>
      </c>
      <c r="DD35" s="13">
        <f>(CT35/$CS$4)*100</f>
        <v>0</v>
      </c>
      <c r="DE35" s="13">
        <f>((CT35-DC35)/$CS$4)*100</f>
        <v>0</v>
      </c>
      <c r="DF35" s="13">
        <f t="shared" ref="DF35:DF36" si="394">IF((AND(CU35=0,CW35=0)),0,(CW35+DC35)/(CU35+CW35)*100)</f>
        <v>100</v>
      </c>
      <c r="DG35" s="13">
        <f>(DH35/($CS$4*DI35))*100</f>
        <v>0</v>
      </c>
      <c r="DH35" s="95">
        <f>[1]DISP_DIC!$M$108</f>
        <v>0</v>
      </c>
      <c r="DI35" s="15">
        <v>21</v>
      </c>
      <c r="DK35" s="43" t="s">
        <v>39</v>
      </c>
      <c r="DL35" s="78" t="s">
        <v>47</v>
      </c>
      <c r="DM35" s="13">
        <f>[2]DISP_ENE!$D$108</f>
        <v>0</v>
      </c>
      <c r="DN35" s="13">
        <f>[2]DISP_ENE!$E$108</f>
        <v>0</v>
      </c>
      <c r="DO35" s="13">
        <f>[2]DISP_ENE!$F$108</f>
        <v>0</v>
      </c>
      <c r="DP35" s="13">
        <f>[2]DISP_ENE!$G$108</f>
        <v>744</v>
      </c>
      <c r="DQ35" s="13">
        <f>(DP35/$DL$4)*100</f>
        <v>100</v>
      </c>
      <c r="DR35" s="13">
        <f>[2]DISP_ENE!$H$108</f>
        <v>0</v>
      </c>
      <c r="DS35" s="13">
        <f>(DR35/$DL$4)*100</f>
        <v>0</v>
      </c>
      <c r="DT35" s="13">
        <f>[2]DISP_ENE!$I$108</f>
        <v>0</v>
      </c>
      <c r="DU35" s="13">
        <f>(DT35/$DL$4)*100</f>
        <v>0</v>
      </c>
      <c r="DW35" s="13">
        <f>(DM35/$DL$4)*100</f>
        <v>0</v>
      </c>
      <c r="DX35" s="13">
        <f>((DM35-DV35)/$DL$4)*100</f>
        <v>0</v>
      </c>
      <c r="DY35" s="13">
        <f t="shared" ref="DY35:DY36" si="395">IF((AND(DN35=0,DP35=0)),0,(DP35+DV35)/(DN35+DP35)*100)</f>
        <v>100</v>
      </c>
      <c r="DZ35" s="13">
        <f>(EA35/($DL$4*EB35))*100</f>
        <v>0</v>
      </c>
      <c r="EA35" s="95">
        <f>[2]DISP_ENE!$M$108</f>
        <v>0</v>
      </c>
      <c r="EB35" s="15">
        <v>21</v>
      </c>
      <c r="ED35" s="43" t="s">
        <v>39</v>
      </c>
      <c r="EE35" s="78" t="s">
        <v>47</v>
      </c>
      <c r="EF35" s="13">
        <f>[2]DISP_FEB!$D$108</f>
        <v>636</v>
      </c>
      <c r="EG35" s="13">
        <f>[2]DISP_FEB!$E$108</f>
        <v>203</v>
      </c>
      <c r="EH35" s="13">
        <f>[2]DISP_FEB!$F$108</f>
        <v>433</v>
      </c>
      <c r="EI35" s="13">
        <f>[2]DISP_FEB!$G$108</f>
        <v>60</v>
      </c>
      <c r="EJ35" s="13">
        <f>(EI35/$EE$4)*100</f>
        <v>8.6206896551724146</v>
      </c>
      <c r="EK35" s="13">
        <f>[2]DISP_FEB!$H$108</f>
        <v>0</v>
      </c>
      <c r="EL35" s="13">
        <f>(EK35/$EE$4)*100</f>
        <v>0</v>
      </c>
      <c r="EM35" s="13">
        <f>[2]DISP_FEB!$I$108</f>
        <v>0</v>
      </c>
      <c r="EN35" s="13">
        <f>(EM35/$EE$4)*100</f>
        <v>0</v>
      </c>
      <c r="EP35" s="13">
        <f>(EF35/$EE$4)*100</f>
        <v>91.379310344827587</v>
      </c>
      <c r="EQ35" s="13">
        <f>((EF35-EO35)/$EE$4)*100</f>
        <v>91.379310344827587</v>
      </c>
      <c r="ER35" s="13">
        <f t="shared" ref="ER35:ER36" si="396">IF((AND(EG35=0,EI35=0)),0,(EI35+EO35)/(EG35+EI35)*100)</f>
        <v>22.813688212927758</v>
      </c>
      <c r="ES35" s="13">
        <f>(ET35/($EE$4*EU35))*100</f>
        <v>20.990695128626164</v>
      </c>
      <c r="ET35" s="95">
        <f>[2]DISP_FEB!$M$108</f>
        <v>3068</v>
      </c>
      <c r="EU35" s="15">
        <v>21</v>
      </c>
      <c r="EW35" s="43" t="s">
        <v>39</v>
      </c>
      <c r="EX35" s="78" t="s">
        <v>47</v>
      </c>
      <c r="EY35" s="13">
        <f>[2]DISP_MAR!$D$108</f>
        <v>744</v>
      </c>
      <c r="EZ35" s="13">
        <f>[2]DISP_MAR!$E$108</f>
        <v>437</v>
      </c>
      <c r="FA35" s="13">
        <f>[2]DISP_MAR!$F$108</f>
        <v>307</v>
      </c>
      <c r="FB35" s="13">
        <f>[2]DISP_MAR!$G$108</f>
        <v>0</v>
      </c>
      <c r="FC35" s="13">
        <f>(FB35/$EX$4)*100</f>
        <v>0</v>
      </c>
      <c r="FD35" s="13">
        <f>[2]DISP_MAR!$H$108</f>
        <v>0</v>
      </c>
      <c r="FE35" s="13">
        <f>(FD35/$EX$4)*100</f>
        <v>0</v>
      </c>
      <c r="FF35" s="13">
        <f>[2]DISP_MAR!$I$108</f>
        <v>0</v>
      </c>
      <c r="FG35" s="13">
        <f>(FF35/$EX$4)*100</f>
        <v>0</v>
      </c>
      <c r="FI35" s="13">
        <f>(EY35/$EX$4)*100</f>
        <v>100</v>
      </c>
      <c r="FJ35" s="13">
        <f>((EY35-FH35)/$EX$4)*100</f>
        <v>100</v>
      </c>
      <c r="FK35" s="13">
        <f t="shared" ref="FK35:FK36" si="397">IF((AND(EZ35=0,FB35=0)),0,(FB35+FH35)/(EZ35+FB35)*100)</f>
        <v>0</v>
      </c>
      <c r="FL35" s="13">
        <f>(FM35/($EX$4*FN35))*100</f>
        <v>29.025857654889915</v>
      </c>
      <c r="FM35" s="95">
        <f>[2]DISP_MAR!$M$108</f>
        <v>4535</v>
      </c>
      <c r="FN35" s="15">
        <v>21</v>
      </c>
      <c r="FP35" s="43" t="s">
        <v>39</v>
      </c>
      <c r="FQ35" s="78" t="s">
        <v>47</v>
      </c>
      <c r="FR35" s="13">
        <f>[2]DISP_ABR!$D$108</f>
        <v>241</v>
      </c>
      <c r="FS35" s="13">
        <f>[2]DISP_ABR!$E$108</f>
        <v>109</v>
      </c>
      <c r="FT35" s="13">
        <f>[2]DISP_ABR!$F$108</f>
        <v>132</v>
      </c>
      <c r="FU35" s="13">
        <f>[2]DISP_ABR!$G$108</f>
        <v>479</v>
      </c>
      <c r="FV35" s="13">
        <f>(FU35/$FQ$4)*100</f>
        <v>66.527777777777771</v>
      </c>
      <c r="FW35" s="13">
        <f>[2]DISP_ABR!$H$108</f>
        <v>0</v>
      </c>
      <c r="FX35" s="13">
        <f>(FW35/$FQ$4)*100</f>
        <v>0</v>
      </c>
      <c r="FY35" s="13">
        <f>[2]DISP_ABR!$I$108</f>
        <v>0</v>
      </c>
      <c r="FZ35" s="13">
        <f>(FY35/$FQ$4)*100</f>
        <v>0</v>
      </c>
      <c r="GB35" s="13">
        <f>(FR35/$FQ$4)*100</f>
        <v>33.472222222222221</v>
      </c>
      <c r="GC35" s="13">
        <f>((FR35-GA35)/$FQ$4)*100</f>
        <v>33.472222222222221</v>
      </c>
      <c r="GD35" s="13">
        <f t="shared" ref="GD35:GD36" si="398">IF((AND(FS35=0,FU35=0)),0,(FU35+GA35)/(FS35+FU35)*100)</f>
        <v>81.4625850340136</v>
      </c>
      <c r="GE35" s="13">
        <f>(GG35/($FQ$4*GH35))*100</f>
        <v>13.253968253968255</v>
      </c>
      <c r="GF35" s="36">
        <v>1</v>
      </c>
      <c r="GG35" s="88">
        <f>[2]DISP_ABR!$M$108</f>
        <v>2004</v>
      </c>
      <c r="GH35" s="15">
        <v>21</v>
      </c>
      <c r="GJ35" s="43" t="s">
        <v>39</v>
      </c>
      <c r="GK35" s="78" t="s">
        <v>47</v>
      </c>
      <c r="GL35" s="13">
        <f>[2]DISP_MAY!$D$108</f>
        <v>744</v>
      </c>
      <c r="GM35" s="13">
        <f>[2]DISP_MAY!$E$108</f>
        <v>333</v>
      </c>
      <c r="GN35" s="13">
        <f>[2]DISP_MAY!$F$108</f>
        <v>411</v>
      </c>
      <c r="GO35" s="13">
        <f>[2]DISP_MAY!$G$108</f>
        <v>0</v>
      </c>
      <c r="GP35" s="13">
        <f>(GO35/$GK$4)*100</f>
        <v>0</v>
      </c>
      <c r="GQ35" s="13">
        <f>[2]DISP_MAY!$H$108</f>
        <v>0</v>
      </c>
      <c r="GR35" s="13">
        <f>(GQ35/$GK$4)*100</f>
        <v>0</v>
      </c>
      <c r="GS35" s="13">
        <f>[2]DISP_MAY!$I$108</f>
        <v>0</v>
      </c>
      <c r="GT35" s="13">
        <f>(GS35/$GK$4)*100</f>
        <v>0</v>
      </c>
      <c r="GV35" s="13">
        <f>(GL35/$GK$4)*100</f>
        <v>100</v>
      </c>
      <c r="GW35" s="13">
        <f>((GL35-GU35)/$GK$4)*100</f>
        <v>100</v>
      </c>
      <c r="GX35" s="13">
        <f t="shared" ref="GX35:GX36" si="399">IF((AND(GM35=0,GO35=0)),0,(GO35+GU35)/(GM35+GO35)*100)</f>
        <v>0</v>
      </c>
      <c r="GY35" s="13">
        <f>(HA35/($GK$4*HB35))*100</f>
        <v>38.012032770097285</v>
      </c>
      <c r="GZ35" s="36">
        <v>0</v>
      </c>
      <c r="HA35" s="95">
        <f>[2]DISP_MAY!$M$108</f>
        <v>5939</v>
      </c>
      <c r="HB35" s="15">
        <v>21</v>
      </c>
      <c r="HD35" s="43" t="s">
        <v>39</v>
      </c>
      <c r="HE35" s="78" t="s">
        <v>47</v>
      </c>
      <c r="HF35" s="13">
        <v>720</v>
      </c>
      <c r="HG35" s="13">
        <v>159</v>
      </c>
      <c r="HH35" s="13">
        <v>561</v>
      </c>
      <c r="HI35" s="13">
        <v>0</v>
      </c>
      <c r="HJ35" s="244">
        <f t="shared" si="76"/>
        <v>0</v>
      </c>
      <c r="HK35" s="13">
        <f>[2]DISP_JUN!$H$108</f>
        <v>0</v>
      </c>
      <c r="HL35" s="244">
        <f t="shared" si="77"/>
        <v>0</v>
      </c>
      <c r="HM35" s="13">
        <f>[2]DISP_JUN!$I$108</f>
        <v>0</v>
      </c>
      <c r="HN35" s="244">
        <f t="shared" si="78"/>
        <v>0</v>
      </c>
      <c r="HO35" s="13">
        <v>24.095238095238102</v>
      </c>
      <c r="HP35" s="244">
        <f t="shared" si="79"/>
        <v>100</v>
      </c>
      <c r="HQ35" s="244">
        <f t="shared" si="80"/>
        <v>96.653439153439152</v>
      </c>
      <c r="HR35" s="244">
        <v>13.15994798439532</v>
      </c>
      <c r="HS35" s="238">
        <f t="shared" si="82"/>
        <v>18.736772486772487</v>
      </c>
      <c r="HT35" s="36">
        <v>0</v>
      </c>
      <c r="HU35" s="95">
        <f>[2]DISP_JUN!$M$108</f>
        <v>2833</v>
      </c>
      <c r="HV35" s="15">
        <v>21</v>
      </c>
    </row>
    <row r="36" spans="1:231" ht="13.8" x14ac:dyDescent="0.3">
      <c r="B36" s="78" t="s">
        <v>51</v>
      </c>
      <c r="C36" s="13">
        <f>[1]DISP_JUL!$D$110</f>
        <v>0</v>
      </c>
      <c r="D36" s="13">
        <f>[1]DISP_JUL!$E$110</f>
        <v>0</v>
      </c>
      <c r="E36" s="13">
        <f>[1]DISP_JUL!$F$110</f>
        <v>0</v>
      </c>
      <c r="F36" s="13">
        <f>[1]DISP_JUL!$G$110</f>
        <v>0</v>
      </c>
      <c r="G36" s="13">
        <f t="shared" si="346"/>
        <v>0</v>
      </c>
      <c r="H36" s="13">
        <f>[1]DISP_JUL!$H$110</f>
        <v>744</v>
      </c>
      <c r="I36" s="13">
        <f t="shared" si="346"/>
        <v>100</v>
      </c>
      <c r="J36" s="13">
        <f>[1]DISP_JUL!$I$110</f>
        <v>0</v>
      </c>
      <c r="K36" s="13">
        <f t="shared" si="346"/>
        <v>0</v>
      </c>
      <c r="L36" s="36">
        <f t="shared" si="386"/>
        <v>0</v>
      </c>
      <c r="M36" s="15">
        <f t="shared" si="387"/>
        <v>0</v>
      </c>
      <c r="N36" s="15">
        <f t="shared" si="275"/>
        <v>0</v>
      </c>
      <c r="O36" s="15">
        <f t="shared" si="388"/>
        <v>0</v>
      </c>
      <c r="P36" s="13">
        <f>IFERROR((Q36/($B$4*R36))*100, 0)</f>
        <v>0</v>
      </c>
      <c r="Q36" s="95">
        <f>[1]DISP_JUL!$M$110</f>
        <v>0</v>
      </c>
      <c r="R36" s="15">
        <v>21</v>
      </c>
      <c r="U36" s="78" t="s">
        <v>51</v>
      </c>
      <c r="V36" s="13">
        <f>[1]DISP_AGO!$D$110</f>
        <v>0</v>
      </c>
      <c r="W36" s="13">
        <f>[1]DISP_AGO!$E$110</f>
        <v>0</v>
      </c>
      <c r="X36" s="13">
        <f>[1]DISP_AGO!$F$110</f>
        <v>0</v>
      </c>
      <c r="Y36" s="13">
        <f>[1]DISP_AGO!$G$110</f>
        <v>744</v>
      </c>
      <c r="Z36" s="13">
        <f>(Y36/$U$4)*100</f>
        <v>100</v>
      </c>
      <c r="AA36" s="13">
        <f>[1]DISP_AGO!$H$110</f>
        <v>0</v>
      </c>
      <c r="AB36" s="13">
        <f>(AA36/$U$4)*100</f>
        <v>0</v>
      </c>
      <c r="AC36" s="13">
        <f>[1]DISP_AGO!$I$110</f>
        <v>0</v>
      </c>
      <c r="AD36" s="13">
        <f>(AC36/$U$4)*100</f>
        <v>0</v>
      </c>
      <c r="AE36" s="15">
        <v>0</v>
      </c>
      <c r="AF36" s="15">
        <f>(V36/$U$4)*100</f>
        <v>0</v>
      </c>
      <c r="AG36" s="15">
        <f>((V36-AE36)/$U$4)*100</f>
        <v>0</v>
      </c>
      <c r="AH36" s="15">
        <f t="shared" si="390"/>
        <v>100</v>
      </c>
      <c r="AI36" s="13">
        <f>IFERROR((AJ36/($U$4*AK36))*100, 0)</f>
        <v>0</v>
      </c>
      <c r="AJ36" s="95">
        <f>[1]DISP_AGO!$M$110</f>
        <v>0</v>
      </c>
      <c r="AK36" s="15">
        <v>21</v>
      </c>
      <c r="AN36" s="78" t="s">
        <v>51</v>
      </c>
      <c r="AO36" s="13">
        <f>[1]DISP_SEP!$D$110</f>
        <v>0</v>
      </c>
      <c r="AP36" s="13">
        <f>[1]DISP_SEP!$E$110</f>
        <v>0</v>
      </c>
      <c r="AQ36" s="13">
        <f>[1]DISP_SEP!$F$110</f>
        <v>0</v>
      </c>
      <c r="AR36" s="13">
        <f>[1]DISP_SEP!$G$110</f>
        <v>0</v>
      </c>
      <c r="AS36" s="13">
        <f>(AR36/$AN$4)*100</f>
        <v>0</v>
      </c>
      <c r="AT36" s="13">
        <f>[1]DISP_SEP!$H$110</f>
        <v>720</v>
      </c>
      <c r="AU36" s="13">
        <f>(AT36/$AN$4)*100</f>
        <v>100</v>
      </c>
      <c r="AV36" s="13">
        <f>[1]DISP_SEP!$I$110</f>
        <v>0</v>
      </c>
      <c r="AW36" s="13">
        <f>(AV36/$AN$4)*100</f>
        <v>0</v>
      </c>
      <c r="AX36" s="15">
        <v>0</v>
      </c>
      <c r="AY36" s="15">
        <f>(AO36/$AN$4)*100</f>
        <v>0</v>
      </c>
      <c r="AZ36" s="15">
        <f>((AO36-AX36)/$AN$4)*100</f>
        <v>0</v>
      </c>
      <c r="BA36" s="15">
        <f t="shared" si="391"/>
        <v>0</v>
      </c>
      <c r="BB36" s="13">
        <f>IFERROR((BC36/($AN$4*BD36))*100, 0)</f>
        <v>0</v>
      </c>
      <c r="BC36" s="95">
        <f>[1]DISP_SEP!$M$110</f>
        <v>0</v>
      </c>
      <c r="BD36" s="15">
        <v>21</v>
      </c>
      <c r="BG36" s="78" t="s">
        <v>51</v>
      </c>
      <c r="BH36" s="13">
        <f>[1]DISP_OCT!$D$110</f>
        <v>476</v>
      </c>
      <c r="BI36" s="13">
        <f>[1]DISP_OCT!$E$110</f>
        <v>476</v>
      </c>
      <c r="BJ36" s="13">
        <f>[1]DISP_OCT!$F$110</f>
        <v>0</v>
      </c>
      <c r="BK36" s="13">
        <f>[1]DISP_OCT!$G$110</f>
        <v>108</v>
      </c>
      <c r="BL36" s="13">
        <f>(BK36/$BG$4)*100</f>
        <v>14.516129032258066</v>
      </c>
      <c r="BM36" s="13">
        <f>[1]DISP_OCT!$H$110</f>
        <v>0</v>
      </c>
      <c r="BN36" s="13">
        <f>(BM36/$BG$4)*100</f>
        <v>0</v>
      </c>
      <c r="BO36" s="13">
        <f>[1]DISP_OCT!$I$110</f>
        <v>160</v>
      </c>
      <c r="BP36" s="13">
        <f>(BO36/$BG$4)*100</f>
        <v>21.50537634408602</v>
      </c>
      <c r="BR36" s="15">
        <f>(BH36/$BG$4)*100</f>
        <v>63.978494623655912</v>
      </c>
      <c r="BS36" s="15">
        <f>((BH36-BQ36)/$BG$4)*100</f>
        <v>63.978494623655912</v>
      </c>
      <c r="BT36" s="15">
        <f t="shared" si="392"/>
        <v>18.493150684931507</v>
      </c>
      <c r="BU36" s="13">
        <f>IFERROR((BV36/($BG$4*BW36))*100, 0)</f>
        <v>58.685355862775211</v>
      </c>
      <c r="BV36" s="95">
        <f>[1]DISP_OCT!$M$110</f>
        <v>9169</v>
      </c>
      <c r="BW36" s="15">
        <v>21</v>
      </c>
      <c r="BZ36" s="78" t="s">
        <v>51</v>
      </c>
      <c r="CA36" s="13">
        <f>[1]DISP_NOV!$D$110</f>
        <v>480</v>
      </c>
      <c r="CB36" s="13">
        <f>[1]DISP_NOV!$E$110</f>
        <v>205</v>
      </c>
      <c r="CC36" s="13">
        <f>[1]DISP_NOV!$F$110</f>
        <v>275</v>
      </c>
      <c r="CD36" s="13">
        <f>[1]DISP_NOV!$G$110</f>
        <v>240</v>
      </c>
      <c r="CE36" s="13">
        <f>(CD36/$BZ$4)*100</f>
        <v>33.333333333333329</v>
      </c>
      <c r="CF36" s="13">
        <f>[1]DISP_NOV!$H$110</f>
        <v>0</v>
      </c>
      <c r="CG36" s="13">
        <f>(CF36/$BZ$4)*100</f>
        <v>0</v>
      </c>
      <c r="CH36" s="13">
        <f>[1]DISP_NOV!$I$110</f>
        <v>0</v>
      </c>
      <c r="CI36" s="13">
        <f>(CH36/$BZ$4)*100</f>
        <v>0</v>
      </c>
      <c r="CK36" s="15">
        <f>(CA36/$BZ$4)*100</f>
        <v>66.666666666666657</v>
      </c>
      <c r="CL36" s="15">
        <f>((CA36-CJ36)/$BZ$4)*100</f>
        <v>66.666666666666657</v>
      </c>
      <c r="CM36" s="15">
        <f t="shared" si="393"/>
        <v>53.932584269662918</v>
      </c>
      <c r="CN36" s="13">
        <f>IFERROR((CO36/($BZ$4*CP36))*100, 0)</f>
        <v>26.931216931216934</v>
      </c>
      <c r="CO36" s="95">
        <f>[1]DISP_NOV!$M$110</f>
        <v>4072</v>
      </c>
      <c r="CP36" s="15">
        <v>21</v>
      </c>
      <c r="CS36" s="78" t="s">
        <v>51</v>
      </c>
      <c r="CT36" s="13">
        <f>[1]DISP_DIC!$D$110</f>
        <v>744</v>
      </c>
      <c r="CU36" s="13">
        <f>[1]DISP_DIC!$E$110</f>
        <v>263</v>
      </c>
      <c r="CV36" s="13">
        <f>[1]DISP_DIC!$F$110</f>
        <v>481</v>
      </c>
      <c r="CW36" s="13">
        <f>[1]DISP_DIC!$G$110</f>
        <v>0</v>
      </c>
      <c r="CX36" s="13">
        <f>(CW36/$CS$4)*100</f>
        <v>0</v>
      </c>
      <c r="CY36" s="13">
        <f>[1]DISP_DIC!$H$110</f>
        <v>0</v>
      </c>
      <c r="CZ36" s="13">
        <f>(CY36/$CS$4)*100</f>
        <v>0</v>
      </c>
      <c r="DA36" s="13">
        <f>[1]DISP_DIC!$I$110</f>
        <v>0</v>
      </c>
      <c r="DB36" s="13">
        <f>(DA36/$CS$4)*100</f>
        <v>0</v>
      </c>
      <c r="DD36" s="15">
        <f>(CT36/$CS$4)*100</f>
        <v>100</v>
      </c>
      <c r="DE36" s="15">
        <f>((CT36-DC36)/$CS$4)*100</f>
        <v>100</v>
      </c>
      <c r="DF36" s="15">
        <f t="shared" si="394"/>
        <v>0</v>
      </c>
      <c r="DG36" s="13">
        <f>IFERROR((DH36/($CS$4*DI36))*100, 0)</f>
        <v>32.834101382488477</v>
      </c>
      <c r="DH36" s="95">
        <f>[1]DISP_DIC!$M$110</f>
        <v>5130</v>
      </c>
      <c r="DI36" s="15">
        <v>21</v>
      </c>
      <c r="DL36" s="78" t="s">
        <v>51</v>
      </c>
      <c r="DM36" s="13">
        <f>[2]DISP_ENE!$D$110</f>
        <v>713</v>
      </c>
      <c r="DN36" s="13">
        <f>[2]DISP_ENE!$E$110</f>
        <v>202</v>
      </c>
      <c r="DO36" s="13">
        <f>[2]DISP_ENE!$F$110</f>
        <v>511</v>
      </c>
      <c r="DP36" s="13">
        <f>[2]DISP_ENE!$G$110</f>
        <v>31</v>
      </c>
      <c r="DQ36" s="13">
        <f>(DP36/$DL$4)*100</f>
        <v>4.1666666666666661</v>
      </c>
      <c r="DR36" s="13">
        <f>[2]DISP_ENE!$H$110</f>
        <v>0</v>
      </c>
      <c r="DS36" s="13">
        <f>(DR36/$DL$4)*100</f>
        <v>0</v>
      </c>
      <c r="DT36" s="13">
        <f>[2]DISP_ENE!$I$110</f>
        <v>0</v>
      </c>
      <c r="DU36" s="13">
        <f>(DT36/$DL$4)*100</f>
        <v>0</v>
      </c>
      <c r="DW36" s="15">
        <f>(DM36/$DL$4)*100</f>
        <v>95.833333333333343</v>
      </c>
      <c r="DX36" s="15">
        <f>((DM36-DV36)/$DL$4)*100</f>
        <v>95.833333333333343</v>
      </c>
      <c r="DY36" s="15">
        <f t="shared" si="395"/>
        <v>13.304721030042918</v>
      </c>
      <c r="DZ36" s="13">
        <f>IFERROR((EA36/($DL$4*EB36))*100, 0)</f>
        <v>25.377624167946749</v>
      </c>
      <c r="EA36" s="95">
        <f>[2]DISP_ENE!$M$110</f>
        <v>3965</v>
      </c>
      <c r="EB36" s="15">
        <v>21</v>
      </c>
      <c r="EE36" s="78" t="s">
        <v>51</v>
      </c>
      <c r="EF36" s="13">
        <f>[2]DISP_FEB!$D$110</f>
        <v>216</v>
      </c>
      <c r="EG36" s="13">
        <f>[2]DISP_FEB!$E$110</f>
        <v>81</v>
      </c>
      <c r="EH36" s="13">
        <f>[2]DISP_FEB!$F$110</f>
        <v>135</v>
      </c>
      <c r="EI36" s="13">
        <f>[2]DISP_FEB!$G$110</f>
        <v>480</v>
      </c>
      <c r="EJ36" s="13">
        <f>(EI36/$EE$4)*100</f>
        <v>68.965517241379317</v>
      </c>
      <c r="EK36" s="13">
        <f>[2]DISP_FEB!$H$110</f>
        <v>0</v>
      </c>
      <c r="EL36" s="13">
        <f>(EK36/$EE$4)*100</f>
        <v>0</v>
      </c>
      <c r="EM36" s="13">
        <f>[2]DISP_FEB!$I$110</f>
        <v>0</v>
      </c>
      <c r="EN36" s="13">
        <f>(EM36/$EE$4)*100</f>
        <v>0</v>
      </c>
      <c r="EP36" s="15">
        <f>(EF36/$EE$4)*100</f>
        <v>31.03448275862069</v>
      </c>
      <c r="EQ36" s="15">
        <f>((EF36-EO36)/$EE$4)*100</f>
        <v>31.03448275862069</v>
      </c>
      <c r="ER36" s="15">
        <f t="shared" si="396"/>
        <v>85.561497326203209</v>
      </c>
      <c r="ES36" s="13">
        <f>IFERROR((ET36/($EE$4*EU36))*100, 0)</f>
        <v>10.960591133004927</v>
      </c>
      <c r="ET36" s="95">
        <f>[2]DISP_FEB!$M$110</f>
        <v>1602</v>
      </c>
      <c r="EU36" s="15">
        <v>21</v>
      </c>
      <c r="EX36" s="78" t="s">
        <v>51</v>
      </c>
      <c r="EY36" s="13">
        <f>[2]DISP_MAR!$D$110</f>
        <v>470</v>
      </c>
      <c r="EZ36" s="13">
        <f>[2]DISP_MAR!$E$110</f>
        <v>166</v>
      </c>
      <c r="FA36" s="13">
        <f>[2]DISP_MAR!$F$110</f>
        <v>304</v>
      </c>
      <c r="FB36" s="13">
        <f>[2]DISP_MAR!$G$110</f>
        <v>274</v>
      </c>
      <c r="FC36" s="13">
        <f>(FB36/$EX$4)*100</f>
        <v>36.827956989247312</v>
      </c>
      <c r="FD36" s="13">
        <f>[2]DISP_MAR!$H$110</f>
        <v>0</v>
      </c>
      <c r="FE36" s="13">
        <f>(FD36/$EX$4)*100</f>
        <v>0</v>
      </c>
      <c r="FF36" s="13">
        <f>[2]DISP_MAR!$I$110</f>
        <v>0</v>
      </c>
      <c r="FG36" s="13">
        <f>(FF36/$EX$4)*100</f>
        <v>0</v>
      </c>
      <c r="FI36" s="15">
        <f>(EY36/$EX$4)*100</f>
        <v>63.172043010752688</v>
      </c>
      <c r="FJ36" s="15">
        <f>((EY36-FH36)/$EX$4)*100</f>
        <v>63.172043010752688</v>
      </c>
      <c r="FK36" s="15">
        <f t="shared" si="397"/>
        <v>62.272727272727266</v>
      </c>
      <c r="FL36" s="13">
        <f>IFERROR((FM36/($EX$4*FN36))*100, 0)</f>
        <v>19.226830517153097</v>
      </c>
      <c r="FM36" s="95">
        <f>[2]DISP_MAR!$M$110</f>
        <v>3004</v>
      </c>
      <c r="FN36" s="15">
        <v>21</v>
      </c>
      <c r="FQ36" s="78" t="s">
        <v>51</v>
      </c>
      <c r="FR36" s="13">
        <f>[2]DISP_ABR!$D$110</f>
        <v>352</v>
      </c>
      <c r="FS36" s="13">
        <f>[2]DISP_ABR!$E$110</f>
        <v>160</v>
      </c>
      <c r="FT36" s="13">
        <f>[2]DISP_ABR!$F$110</f>
        <v>192</v>
      </c>
      <c r="FU36" s="13">
        <f>[2]DISP_ABR!$G$110</f>
        <v>368</v>
      </c>
      <c r="FV36" s="13">
        <f>(FU36/$FQ$4)*100</f>
        <v>51.111111111111107</v>
      </c>
      <c r="FW36" s="13">
        <f>[2]DISP_ABR!$H$110</f>
        <v>0</v>
      </c>
      <c r="FX36" s="13">
        <f>(FW36/$FQ$4)*100</f>
        <v>0</v>
      </c>
      <c r="FY36" s="13">
        <f>[2]DISP_ABR!$I$110</f>
        <v>0</v>
      </c>
      <c r="FZ36" s="13">
        <f>(FY36/$FQ$4)*100</f>
        <v>0</v>
      </c>
      <c r="GB36" s="13">
        <f>(FR36/$FQ$4)*100</f>
        <v>48.888888888888886</v>
      </c>
      <c r="GC36" s="13">
        <f>((FR36-GA36)/$FQ$4)*100</f>
        <v>48.888888888888886</v>
      </c>
      <c r="GD36" s="13">
        <f t="shared" si="398"/>
        <v>69.696969696969703</v>
      </c>
      <c r="GE36" s="13">
        <f>IFERROR((GG36/($FQ$4*GH36))*100, 0)</f>
        <v>19.503968253968253</v>
      </c>
      <c r="GF36" s="36">
        <v>0</v>
      </c>
      <c r="GG36" s="88">
        <f>[2]DISP_ABR!$M$110</f>
        <v>2949</v>
      </c>
      <c r="GH36" s="15">
        <v>21</v>
      </c>
      <c r="GK36" s="78" t="s">
        <v>51</v>
      </c>
      <c r="GL36" s="13">
        <f>[2]DISP_MAY!$D$110</f>
        <v>744</v>
      </c>
      <c r="GM36" s="13">
        <f>[2]DISP_MAY!$E$110</f>
        <v>293</v>
      </c>
      <c r="GN36" s="13">
        <f>[2]DISP_MAY!$F$110</f>
        <v>451</v>
      </c>
      <c r="GO36" s="13">
        <f>[2]DISP_MAY!$G$110</f>
        <v>0</v>
      </c>
      <c r="GP36" s="13">
        <f>(GO36/$GK$4)*100</f>
        <v>0</v>
      </c>
      <c r="GQ36" s="13">
        <f>[2]DISP_MAY!$H$110</f>
        <v>0</v>
      </c>
      <c r="GR36" s="13">
        <f>(GQ36/$GK$4)*100</f>
        <v>0</v>
      </c>
      <c r="GS36" s="13">
        <f>[2]DISP_MAY!$I$110</f>
        <v>0</v>
      </c>
      <c r="GT36" s="13">
        <f>(GS36/$GK$4)*100</f>
        <v>0</v>
      </c>
      <c r="GV36" s="15">
        <f>(GL36/$GK$4)*100</f>
        <v>100</v>
      </c>
      <c r="GW36" s="15">
        <f>((GL36-GU36)/$GK$4)*100</f>
        <v>100</v>
      </c>
      <c r="GX36" s="15">
        <f t="shared" si="399"/>
        <v>0</v>
      </c>
      <c r="GY36" s="13">
        <f>IFERROR((HA36/($GK$4*HB36))*100, 0)</f>
        <v>34.18458781362007</v>
      </c>
      <c r="GZ36" s="36">
        <v>0</v>
      </c>
      <c r="HA36" s="95">
        <f>[2]DISP_MAY!$M$110</f>
        <v>5341</v>
      </c>
      <c r="HB36" s="15">
        <v>21</v>
      </c>
      <c r="HE36" s="78" t="s">
        <v>51</v>
      </c>
      <c r="HF36" s="13">
        <v>720</v>
      </c>
      <c r="HG36" s="13">
        <v>159</v>
      </c>
      <c r="HH36" s="13">
        <v>561</v>
      </c>
      <c r="HI36" s="13">
        <v>0</v>
      </c>
      <c r="HJ36" s="244">
        <f t="shared" si="76"/>
        <v>0</v>
      </c>
      <c r="HK36" s="13">
        <f>[2]DISP_JUN!$H$110</f>
        <v>0</v>
      </c>
      <c r="HL36" s="244">
        <f t="shared" si="77"/>
        <v>0</v>
      </c>
      <c r="HM36" s="13">
        <f>[2]DISP_JUN!$I$110</f>
        <v>0</v>
      </c>
      <c r="HN36" s="244">
        <f t="shared" si="78"/>
        <v>0</v>
      </c>
      <c r="HO36" s="13">
        <v>21.047619047619055</v>
      </c>
      <c r="HP36" s="244">
        <f t="shared" si="79"/>
        <v>100</v>
      </c>
      <c r="HQ36" s="244">
        <f t="shared" si="80"/>
        <v>97.076719576719583</v>
      </c>
      <c r="HR36" s="244">
        <v>11.690029092832587</v>
      </c>
      <c r="HS36" s="238">
        <f t="shared" si="82"/>
        <v>19.160052910052912</v>
      </c>
      <c r="HT36" s="36">
        <v>0</v>
      </c>
      <c r="HU36" s="95">
        <f>[2]DISP_JUN!$M$110</f>
        <v>2897</v>
      </c>
      <c r="HV36" s="15">
        <v>21</v>
      </c>
    </row>
    <row r="37" spans="1:231" ht="13.8" hidden="1" x14ac:dyDescent="0.3">
      <c r="B37" s="51" t="s">
        <v>37</v>
      </c>
      <c r="C37" s="52">
        <f>SUM(C34:C36)</f>
        <v>1249</v>
      </c>
      <c r="D37" s="52">
        <f t="shared" ref="D37:L37" si="400">SUM(D34:D36)</f>
        <v>498</v>
      </c>
      <c r="E37" s="52">
        <f t="shared" si="400"/>
        <v>751</v>
      </c>
      <c r="F37" s="52">
        <f t="shared" si="400"/>
        <v>239</v>
      </c>
      <c r="G37" s="53">
        <f>(G34*R34+G35*R35+G36*R36)/R37</f>
        <v>10.707885304659499</v>
      </c>
      <c r="H37" s="52">
        <f t="shared" si="400"/>
        <v>744</v>
      </c>
      <c r="I37" s="53">
        <f>(I34*R34+I35*R35+I36*R36)/R37</f>
        <v>33.333333333333336</v>
      </c>
      <c r="J37" s="52">
        <f t="shared" si="400"/>
        <v>0</v>
      </c>
      <c r="K37" s="53">
        <f>(K34*R34+K35*R35+K36*R36)/R37</f>
        <v>0</v>
      </c>
      <c r="L37" s="52">
        <f t="shared" ca="1" si="400"/>
        <v>0</v>
      </c>
      <c r="M37" s="53">
        <f>(M34*R34+M35*R35+M36*R36)/R37</f>
        <v>55.958781362007173</v>
      </c>
      <c r="N37" s="14">
        <f ca="1">(N34*R34+N35*R35+N36*R36)/R37</f>
        <v>86.39890580866566</v>
      </c>
      <c r="O37" s="14">
        <f ca="1">(O34*R34+O35*R35+O36*R36)/R37</f>
        <v>24.801995290080235</v>
      </c>
      <c r="P37" s="14">
        <f>(P34*R34+P35*R35+P36*R36)/R37</f>
        <v>18.087557603686637</v>
      </c>
      <c r="Q37" s="69">
        <f>SUM(Q34:Q36)</f>
        <v>8478</v>
      </c>
      <c r="R37" s="55">
        <f>SUM(R34:R36)</f>
        <v>63</v>
      </c>
      <c r="U37" s="59" t="s">
        <v>37</v>
      </c>
      <c r="V37" s="52">
        <f>SUM(V34:V36)</f>
        <v>1360</v>
      </c>
      <c r="W37" s="52">
        <f t="shared" ref="W37:AC37" si="401">SUM(W34:W36)</f>
        <v>697</v>
      </c>
      <c r="X37" s="52">
        <f t="shared" si="401"/>
        <v>663</v>
      </c>
      <c r="Y37" s="52">
        <f t="shared" si="401"/>
        <v>872</v>
      </c>
      <c r="Z37" s="53">
        <f>(Z34*AK34+Z35*AK35+Z36*AK36)/AK37</f>
        <v>39.068100358422939</v>
      </c>
      <c r="AA37" s="52">
        <f t="shared" si="401"/>
        <v>0</v>
      </c>
      <c r="AB37" s="53">
        <f>(AB34*AK34+AB35*AK35+AB36*AK36)/AK37</f>
        <v>0</v>
      </c>
      <c r="AC37" s="52">
        <f t="shared" si="401"/>
        <v>0</v>
      </c>
      <c r="AD37" s="53">
        <f>(AD34*AK34+AD35*AK35+AD36*AK36)/AK37</f>
        <v>0</v>
      </c>
      <c r="AE37" s="15">
        <v>0</v>
      </c>
      <c r="AF37" s="53">
        <f>(AF34*AK34+AF35*AK35+AF36*AK36)/AK37</f>
        <v>60.931899641577068</v>
      </c>
      <c r="AG37" s="14">
        <f>(AG34*AK34+AG35*AK35+AG36*AK36)/AK37</f>
        <v>60.931899641577068</v>
      </c>
      <c r="AH37" s="14">
        <f>(AH34*AK34+AH35*AK35+AH36*AK36)/AK37</f>
        <v>43.614457831325296</v>
      </c>
      <c r="AI37" s="14">
        <f>(AI34*AK34+AI35*AK35+AI36*AK36)/AK37</f>
        <v>24.304488820617859</v>
      </c>
      <c r="AJ37" s="69">
        <f>SUM(AJ34:AJ36)</f>
        <v>11392</v>
      </c>
      <c r="AK37" s="55">
        <f>SUM(AK34:AK36)</f>
        <v>63</v>
      </c>
      <c r="AN37" s="59" t="s">
        <v>37</v>
      </c>
      <c r="AO37" s="52">
        <f>SUM(AO34:AO36)</f>
        <v>960</v>
      </c>
      <c r="AP37" s="52">
        <f t="shared" ref="AP37:AR37" si="402">SUM(AP34:AP36)</f>
        <v>612</v>
      </c>
      <c r="AQ37" s="52">
        <f t="shared" si="402"/>
        <v>348</v>
      </c>
      <c r="AR37" s="52">
        <f t="shared" si="402"/>
        <v>480</v>
      </c>
      <c r="AS37" s="53">
        <f>(AS34*BD34+AS35*BD35+AS36*BD36)/BD37</f>
        <v>22.222222222222218</v>
      </c>
      <c r="AT37" s="52">
        <f t="shared" ref="AT37" si="403">SUM(AT34:AT36)</f>
        <v>720</v>
      </c>
      <c r="AU37" s="53">
        <f>(AU34*BD34+AU35*BD35+AU36*BD36)/BD37</f>
        <v>33.333333333333336</v>
      </c>
      <c r="AV37" s="52">
        <f t="shared" ref="AV37" si="404">SUM(AV34:AV36)</f>
        <v>0</v>
      </c>
      <c r="AW37" s="53">
        <f>(AW34*BD34+AW35*BD35+AW36*BD36)/BD37</f>
        <v>0</v>
      </c>
      <c r="AX37" s="15">
        <v>0</v>
      </c>
      <c r="AY37" s="53">
        <f>(AY34*BD34+AY35*BD35+AY36*BD36)/BD37</f>
        <v>44.444444444444443</v>
      </c>
      <c r="AZ37" s="14">
        <f>(AZ34*BD34+AZ35*BD35+AZ36*BD36)/BD37</f>
        <v>44.444444444444443</v>
      </c>
      <c r="BA37" s="14">
        <f>(BA34*BD34+BA35*BD35+BA36*BD36)/BD37</f>
        <v>26.890756302521005</v>
      </c>
      <c r="BB37" s="14">
        <f>(BB34*BD34+BB35*BD35+BB36*BD36)/BD37</f>
        <v>24.512786596119927</v>
      </c>
      <c r="BC37" s="69">
        <f>SUM(BC34:BC36)</f>
        <v>11119</v>
      </c>
      <c r="BD37" s="55">
        <f>SUM(BD34:BD36)</f>
        <v>63</v>
      </c>
      <c r="BG37" s="59" t="s">
        <v>37</v>
      </c>
      <c r="BH37" s="52">
        <f>SUM(BH34:BH36)</f>
        <v>1143</v>
      </c>
      <c r="BI37" s="52">
        <f t="shared" ref="BI37:BK37" si="405">SUM(BI34:BI36)</f>
        <v>1000</v>
      </c>
      <c r="BJ37" s="52">
        <f t="shared" si="405"/>
        <v>143</v>
      </c>
      <c r="BK37" s="52">
        <f t="shared" si="405"/>
        <v>914</v>
      </c>
      <c r="BL37" s="53">
        <f>(BL34*BW34+BL35*BW35+BL36*BW36)/BW37</f>
        <v>40.949820788530467</v>
      </c>
      <c r="BM37" s="52">
        <f t="shared" ref="BM37" si="406">SUM(BM34:BM36)</f>
        <v>0</v>
      </c>
      <c r="BN37" s="53">
        <f>(BN34*BW34+BN35*BW35+BN36*BW36)/BW37</f>
        <v>0</v>
      </c>
      <c r="BO37" s="52">
        <f t="shared" ref="BO37" si="407">SUM(BO34:BO36)</f>
        <v>175</v>
      </c>
      <c r="BP37" s="53">
        <f>(BP34*BW34+BP35*BW35+BP36*BW36)/BW37</f>
        <v>7.8405017921146944</v>
      </c>
      <c r="BQ37" s="52">
        <f t="shared" ref="BQ37" si="408">SUM(BQ34:BQ36)</f>
        <v>0</v>
      </c>
      <c r="BR37" s="53">
        <f>(BR34*BW34+BR35*BW35+BR36*BW36)/BW37</f>
        <v>51.20967741935484</v>
      </c>
      <c r="BS37" s="14">
        <f>(BS34*BW34+BS35*BW35+BS36*BW36)/BW37</f>
        <v>51.20967741935484</v>
      </c>
      <c r="BT37" s="14">
        <f>(BT34*BW34+BT35*BW35+BT36*BW36)/BW37</f>
        <v>43.024451821029494</v>
      </c>
      <c r="BU37" s="14">
        <f>(BU34*BW34+BU35*BW35+BU36*BW36)/BW37</f>
        <v>39.90868748933265</v>
      </c>
      <c r="BV37" s="69">
        <f>SUM(BV34:BV36)</f>
        <v>18706</v>
      </c>
      <c r="BW37" s="55">
        <f>SUM(BW34:BW36)</f>
        <v>63</v>
      </c>
      <c r="BZ37" s="59" t="s">
        <v>37</v>
      </c>
      <c r="CA37" s="52">
        <f>SUM(CA34:CA36)</f>
        <v>942</v>
      </c>
      <c r="CB37" s="52">
        <f t="shared" ref="CB37:CD37" si="409">SUM(CB34:CB36)</f>
        <v>345</v>
      </c>
      <c r="CC37" s="52">
        <f t="shared" si="409"/>
        <v>597</v>
      </c>
      <c r="CD37" s="52">
        <f t="shared" si="409"/>
        <v>1218</v>
      </c>
      <c r="CE37" s="53">
        <f>(CE34*CP34+CE35*CP35+CE36*CP36)/CP37</f>
        <v>56.388888888888886</v>
      </c>
      <c r="CF37" s="52">
        <f t="shared" ref="CF37" si="410">SUM(CF34:CF36)</f>
        <v>0</v>
      </c>
      <c r="CG37" s="53">
        <f>(CG34*CP34+CG35*CP35+CG36*CP36)/CP37</f>
        <v>0</v>
      </c>
      <c r="CH37" s="52">
        <f t="shared" ref="CH37" si="411">SUM(CH34:CH36)</f>
        <v>0</v>
      </c>
      <c r="CI37" s="53">
        <f>(CI34*CP34+CI35*CP35+CI36*CP36)/CP37</f>
        <v>0</v>
      </c>
      <c r="CJ37" s="52">
        <f t="shared" ref="CJ37" si="412">SUM(CJ34:CJ36)</f>
        <v>0</v>
      </c>
      <c r="CK37" s="53">
        <f>(CK34*CP34+CK35*CP35+CK36*CP36)/CP37</f>
        <v>43.611111111111114</v>
      </c>
      <c r="CL37" s="14">
        <f>(CL34*CP34+CL35*CP35+CL36*CP36)/CP37</f>
        <v>43.611111111111114</v>
      </c>
      <c r="CM37" s="14">
        <f>(CM34*CP34+CM35*CP35+CM36*CP36)/CP37</f>
        <v>72.91890162422601</v>
      </c>
      <c r="CN37" s="14">
        <f>(CN34*CP34+CN35*CP35+CN36*CP36)/CP37</f>
        <v>14.647266313932981</v>
      </c>
      <c r="CO37" s="69">
        <f>SUM(CO34:CO36)</f>
        <v>6644</v>
      </c>
      <c r="CP37" s="55">
        <f>SUM(CP34:CP36)</f>
        <v>63</v>
      </c>
      <c r="CS37" s="59" t="s">
        <v>37</v>
      </c>
      <c r="CT37" s="52">
        <f>SUM(CT34:CT36)</f>
        <v>991</v>
      </c>
      <c r="CU37" s="52">
        <f t="shared" ref="CU37:CW37" si="413">SUM(CU34:CU36)</f>
        <v>327</v>
      </c>
      <c r="CV37" s="52">
        <f t="shared" si="413"/>
        <v>664</v>
      </c>
      <c r="CW37" s="52">
        <f t="shared" si="413"/>
        <v>1241</v>
      </c>
      <c r="CX37" s="53">
        <f>(CX34*DI34+CX35*DI35+CX36*DI36)/DI37</f>
        <v>55.600358422939067</v>
      </c>
      <c r="CY37" s="52">
        <f t="shared" ref="CY37" si="414">SUM(CY34:CY36)</f>
        <v>0</v>
      </c>
      <c r="CZ37" s="53">
        <f>(CZ34*DI34+CZ35*DI35+CZ36*DI36)/DI37</f>
        <v>0</v>
      </c>
      <c r="DA37" s="52">
        <f t="shared" ref="DA37" si="415">SUM(DA34:DA36)</f>
        <v>0</v>
      </c>
      <c r="DB37" s="53">
        <f>(DB34*DI34+DB35*DI35+DB36*DI36)/DI37</f>
        <v>0</v>
      </c>
      <c r="DC37" s="52">
        <f t="shared" ref="DC37" si="416">SUM(DC34:DC36)</f>
        <v>0</v>
      </c>
      <c r="DD37" s="53">
        <f>(DD34*DI34+DD35*DI35+DD36*DI36)/DI37</f>
        <v>44.399641577060926</v>
      </c>
      <c r="DE37" s="14">
        <f>(DE34*DI34+DE35*DI35+DE36*DI36)/DI37</f>
        <v>44.399641577060926</v>
      </c>
      <c r="DF37" s="14">
        <f>(DF34*DI34+DF35*DI35+DF36*DI36)/DI37</f>
        <v>62.863933452168745</v>
      </c>
      <c r="DG37" s="14">
        <f>(DG34*DI34+DG35*DI35+DG36*DI36)/DI37</f>
        <v>13.74594640723673</v>
      </c>
      <c r="DH37" s="69">
        <f>SUM(DH34:DH36)</f>
        <v>6443</v>
      </c>
      <c r="DI37" s="55">
        <f>SUM(DI34:DI36)</f>
        <v>63</v>
      </c>
      <c r="DL37" s="59" t="s">
        <v>37</v>
      </c>
      <c r="DM37" s="52">
        <f>SUM(DM34:DM36)</f>
        <v>1137</v>
      </c>
      <c r="DN37" s="52">
        <f t="shared" ref="DN37:DP37" si="417">SUM(DN34:DN36)</f>
        <v>325</v>
      </c>
      <c r="DO37" s="52">
        <f t="shared" si="417"/>
        <v>812</v>
      </c>
      <c r="DP37" s="52">
        <f t="shared" si="417"/>
        <v>1095</v>
      </c>
      <c r="DQ37" s="53">
        <f>(DQ34*EB34+DQ35*EB35+DQ36*EB36)/EB37</f>
        <v>49.059139784946233</v>
      </c>
      <c r="DR37" s="52">
        <f t="shared" ref="DR37" si="418">SUM(DR34:DR36)</f>
        <v>0</v>
      </c>
      <c r="DS37" s="53">
        <f>(DS34*EB34+DS35*EB35+DS36*EB36)/EB37</f>
        <v>0</v>
      </c>
      <c r="DT37" s="52">
        <f t="shared" ref="DT37" si="419">SUM(DT34:DT36)</f>
        <v>0</v>
      </c>
      <c r="DU37" s="53">
        <f>(DU34*EB34+DU35*EB35+DU36*EB36)/EB37</f>
        <v>0</v>
      </c>
      <c r="DV37" s="52">
        <f t="shared" ref="DV37" si="420">SUM(DV34:DV36)</f>
        <v>0</v>
      </c>
      <c r="DW37" s="53">
        <f>(DW34*EB34+DW35*EB35+DW36*EB36)/EB37</f>
        <v>50.940860215053767</v>
      </c>
      <c r="DX37" s="14">
        <f>(DX34*EB34+DX35*EB35+DX36*EB36)/EB37</f>
        <v>50.940860215053767</v>
      </c>
      <c r="DY37" s="14">
        <f>(DY34*EB34+DY35*EB35+DY36*EB36)/EB37</f>
        <v>61.846494669908971</v>
      </c>
      <c r="DZ37" s="14">
        <f>(DZ34*EB34+DZ35*EB35+DZ36*EB36)/EB37</f>
        <v>13.436593275302952</v>
      </c>
      <c r="EA37" s="69">
        <f>SUM(EA34:EA36)</f>
        <v>6298</v>
      </c>
      <c r="EB37" s="55">
        <f>SUM(EB34:EB36)</f>
        <v>63</v>
      </c>
      <c r="EC37" s="36"/>
      <c r="EE37" s="51" t="s">
        <v>37</v>
      </c>
      <c r="EF37" s="52">
        <f>SUM(EF34:EF36)</f>
        <v>1466</v>
      </c>
      <c r="EG37" s="52">
        <f t="shared" ref="EG37:EI37" si="421">SUM(EG34:EG36)</f>
        <v>504</v>
      </c>
      <c r="EH37" s="52">
        <f t="shared" si="421"/>
        <v>962</v>
      </c>
      <c r="EI37" s="52">
        <f t="shared" si="421"/>
        <v>622</v>
      </c>
      <c r="EJ37" s="53">
        <f>(EJ34*EU34+EJ35*EU35+EJ36*EU36)/EU37</f>
        <v>29.78927203065134</v>
      </c>
      <c r="EK37" s="52">
        <f t="shared" ref="EK37" si="422">SUM(EK34:EK36)</f>
        <v>0</v>
      </c>
      <c r="EL37" s="53">
        <f>(EL34*EU34+EL35*EU35+EL36*EU36)/EU37</f>
        <v>0</v>
      </c>
      <c r="EM37" s="52">
        <f t="shared" ref="EM37" si="423">SUM(EM34:EM36)</f>
        <v>0</v>
      </c>
      <c r="EN37" s="53">
        <f>(EN34*EU34+EN35*EU35+EN36*EU36)/EU37</f>
        <v>0</v>
      </c>
      <c r="EO37" s="52">
        <f t="shared" ref="EO37" si="424">SUM(EO34:EO36)</f>
        <v>0</v>
      </c>
      <c r="EP37" s="53">
        <f>(EP34*EU34+EP35*EU35+EP36*EU36)/EU37</f>
        <v>70.210727969348653</v>
      </c>
      <c r="EQ37" s="14">
        <f>(EQ34*EU34+EQ35*EU35+EQ36*EU36)/EU37</f>
        <v>70.210727969348653</v>
      </c>
      <c r="ER37" s="14">
        <f>(ER34*EU34+ER35*EU35+ER36*EU36)/EU37</f>
        <v>45.175834473308548</v>
      </c>
      <c r="ES37" s="14">
        <f>(ES34*EU34+ES35*EU35+ES36*EU36)/EU37</f>
        <v>20.445630359423465</v>
      </c>
      <c r="ET37" s="69">
        <f>SUM(ET34:ET36)</f>
        <v>8965</v>
      </c>
      <c r="EU37" s="55">
        <f>SUM(EU34:EU36)</f>
        <v>63</v>
      </c>
      <c r="EV37" s="36"/>
      <c r="EX37" s="51" t="s">
        <v>37</v>
      </c>
      <c r="EY37" s="52">
        <f>SUM(EY34:EY36)</f>
        <v>1958</v>
      </c>
      <c r="EZ37" s="52">
        <f t="shared" ref="EZ37:FB37" si="425">SUM(EZ34:EZ36)</f>
        <v>836</v>
      </c>
      <c r="FA37" s="52">
        <f t="shared" si="425"/>
        <v>1122</v>
      </c>
      <c r="FB37" s="52">
        <f t="shared" si="425"/>
        <v>274</v>
      </c>
      <c r="FC37" s="53">
        <f>(FC34*FN34+FC35*FN35+FC36*FN36)/FN37</f>
        <v>12.275985663082437</v>
      </c>
      <c r="FD37" s="52">
        <f t="shared" ref="FD37" si="426">SUM(FD34:FD36)</f>
        <v>0</v>
      </c>
      <c r="FE37" s="53">
        <f>(FE34*FN34+FE35*FN35+FE36*FN36)/FN37</f>
        <v>0</v>
      </c>
      <c r="FF37" s="52">
        <f t="shared" ref="FF37" si="427">SUM(FF34:FF36)</f>
        <v>0</v>
      </c>
      <c r="FG37" s="53">
        <f>(FG34*FN34+FG35*FN35+FG36*FN36)/FN37</f>
        <v>0</v>
      </c>
      <c r="FH37" s="52">
        <f t="shared" ref="FH37" si="428">SUM(FH34:FH36)</f>
        <v>0</v>
      </c>
      <c r="FI37" s="53">
        <f>(FI34*FN34+FI35*FN35+FI36*FN36)/FN37</f>
        <v>87.724014336917563</v>
      </c>
      <c r="FJ37" s="14">
        <f>(FJ34*FN34+FJ35*FN35+FJ36*FN36)/FN37</f>
        <v>87.724014336917563</v>
      </c>
      <c r="FK37" s="14">
        <f>(FK34*FN34+FK35*FN35+FK36*FN36)/FN37</f>
        <v>20.757575757575754</v>
      </c>
      <c r="FL37" s="14">
        <f>(FL34*FN34+FL35*FN35+FL36*FN36)/FN37</f>
        <v>24.630909711554875</v>
      </c>
      <c r="FM37" s="69">
        <f>SUM(FM34:FM36)</f>
        <v>11545</v>
      </c>
      <c r="FN37" s="55">
        <f>SUM(FN34:FN36)</f>
        <v>63</v>
      </c>
      <c r="FO37" s="36"/>
      <c r="FQ37" s="59" t="s">
        <v>37</v>
      </c>
      <c r="FR37" s="152">
        <f>SUM(FR34:FR36)</f>
        <v>1275</v>
      </c>
      <c r="FS37" s="52">
        <f t="shared" ref="FS37:FU37" si="429">SUM(FS34:FS36)</f>
        <v>484</v>
      </c>
      <c r="FT37" s="52">
        <f t="shared" si="429"/>
        <v>791</v>
      </c>
      <c r="FU37" s="52">
        <f t="shared" si="429"/>
        <v>885</v>
      </c>
      <c r="FV37" s="53">
        <f>(FV34*GH34+FV35*GH35+FV36*GH36)/GH37</f>
        <v>40.972222222222221</v>
      </c>
      <c r="FW37" s="52">
        <f t="shared" ref="FW37" si="430">SUM(FW34:FW36)</f>
        <v>0</v>
      </c>
      <c r="FX37" s="53">
        <f>(FX34*GH34+FX35*GH35+FX36*GH36)/GH37</f>
        <v>0</v>
      </c>
      <c r="FY37" s="52">
        <f t="shared" ref="FY37:GF37" si="431">SUM(FY34:FY36)</f>
        <v>0</v>
      </c>
      <c r="FZ37" s="53">
        <f>(FZ34*GH34+FZ35*GH35+FZ36*GH36)/GH37</f>
        <v>0</v>
      </c>
      <c r="GA37" s="52">
        <f t="shared" ref="GA37" si="432">SUM(GA34:GA36)</f>
        <v>0</v>
      </c>
      <c r="GB37" s="53">
        <f>(GB34*GH34+GB35*GH35+GB36*GH36)/GH37</f>
        <v>59.027777777777771</v>
      </c>
      <c r="GC37" s="14">
        <f>(GC34*GH34+GC35*GH35+GC36*GH36)/GH37</f>
        <v>59.027777777777771</v>
      </c>
      <c r="GD37" s="14">
        <f>(GD34*GH34+GD35*GH35+GD36*GH36)/GH37</f>
        <v>55.393105858944367</v>
      </c>
      <c r="GE37" s="14">
        <f>(GE34*GH34+GE35*GH35+GE36*GH36)/GH37</f>
        <v>18.913139329805997</v>
      </c>
      <c r="GF37" s="52">
        <f t="shared" si="431"/>
        <v>2</v>
      </c>
      <c r="GG37" s="69">
        <f>SUM(GG34:GG36)</f>
        <v>8579</v>
      </c>
      <c r="GH37" s="55">
        <f>SUM(GH34:GH36)</f>
        <v>63</v>
      </c>
      <c r="GI37" s="36"/>
      <c r="GK37" s="59" t="s">
        <v>37</v>
      </c>
      <c r="GL37" s="52">
        <f>SUM(GL34:GL36)</f>
        <v>2064</v>
      </c>
      <c r="GM37" s="52">
        <f t="shared" ref="GM37:GO37" si="433">SUM(GM34:GM36)</f>
        <v>852</v>
      </c>
      <c r="GN37" s="52">
        <f t="shared" si="433"/>
        <v>1212</v>
      </c>
      <c r="GO37" s="52">
        <f t="shared" si="433"/>
        <v>168</v>
      </c>
      <c r="GP37" s="53">
        <f>(GP34*HB34+GP35*HB35+GP36*HB36)/HB37</f>
        <v>7.5268817204301062</v>
      </c>
      <c r="GQ37" s="52">
        <f t="shared" ref="GQ37" si="434">SUM(GQ34:GQ36)</f>
        <v>0</v>
      </c>
      <c r="GR37" s="53">
        <f>(GR34*HB34+GR35*HB35+GR36*HB36)/HB37</f>
        <v>0</v>
      </c>
      <c r="GS37" s="52">
        <f t="shared" ref="GS37:GZ37" si="435">SUM(GS34:GS36)</f>
        <v>0</v>
      </c>
      <c r="GT37" s="53">
        <f>(GT34*HB34+GT35*HB35+GT36*HB36)/HB37</f>
        <v>0</v>
      </c>
      <c r="GU37" s="52">
        <f t="shared" ref="GU37" si="436">SUM(GU34:GU36)</f>
        <v>0</v>
      </c>
      <c r="GV37" s="53">
        <f>(GV34*HB34+GV35*HB35+GV36*HB36)/HB37</f>
        <v>92.473118279569889</v>
      </c>
      <c r="GW37" s="14">
        <f>(GW34*HB34+GW35*HB35+GW36*HB36)/HB37</f>
        <v>92.473118279569889</v>
      </c>
      <c r="GX37" s="14">
        <f>(GX34*HB34+GX35*HB35+GX36*HB36)/HB37</f>
        <v>14.213197969543147</v>
      </c>
      <c r="GY37" s="14">
        <f>(GY34*HB34+GY35*HB35+GY36*HB36)/HB37</f>
        <v>31.914575866188766</v>
      </c>
      <c r="GZ37" s="55">
        <f t="shared" si="435"/>
        <v>0</v>
      </c>
      <c r="HA37" s="69">
        <f>SUM(HA34:HA36)</f>
        <v>14959</v>
      </c>
      <c r="HB37" s="55">
        <f>SUM(HB34:HB36)</f>
        <v>63</v>
      </c>
      <c r="HC37" s="36"/>
      <c r="HE37" s="81" t="s">
        <v>37</v>
      </c>
      <c r="HF37" s="52">
        <f>SUM(HF34:HF36)</f>
        <v>2144</v>
      </c>
      <c r="HG37" s="52">
        <f>SUM(HG34:HG36)</f>
        <v>461</v>
      </c>
      <c r="HH37" s="52">
        <f>SUM(HH34:HH36)</f>
        <v>1683</v>
      </c>
      <c r="HI37" s="52">
        <f>SUM(HI34:HI36)</f>
        <v>16</v>
      </c>
      <c r="HJ37" s="244">
        <f t="shared" si="76"/>
        <v>2.2222222222222223</v>
      </c>
      <c r="HK37" s="52">
        <f t="shared" ref="HK37" si="437">SUM(HK34:HK36)</f>
        <v>0</v>
      </c>
      <c r="HL37" s="244">
        <f t="shared" si="77"/>
        <v>0</v>
      </c>
      <c r="HM37" s="53">
        <f t="shared" ref="HM37" si="438">SUM(HM34:HM36)</f>
        <v>0</v>
      </c>
      <c r="HN37" s="244">
        <f t="shared" si="78"/>
        <v>0</v>
      </c>
      <c r="HO37" s="53">
        <f t="shared" ref="HO37" si="439">SUM(HO34:HO36)</f>
        <v>73.428571428571431</v>
      </c>
      <c r="HP37" s="244">
        <f t="shared" si="79"/>
        <v>297.77777777777777</v>
      </c>
      <c r="HQ37" s="244">
        <f t="shared" si="80"/>
        <v>287.57936507936506</v>
      </c>
      <c r="HR37" s="245">
        <v>16.165349592739837</v>
      </c>
      <c r="HS37" s="238">
        <f t="shared" si="82"/>
        <v>17.943121693121693</v>
      </c>
      <c r="HT37" s="55">
        <f t="shared" ref="HT37" si="440">SUM(HT34:HT36)</f>
        <v>0</v>
      </c>
      <c r="HU37" s="69">
        <f>SUM(HU34:HU36)</f>
        <v>8139</v>
      </c>
      <c r="HV37" s="55">
        <f>SUM(HV34:HV36)</f>
        <v>63</v>
      </c>
      <c r="HW37" s="36"/>
    </row>
    <row r="38" spans="1:231" ht="13.8" x14ac:dyDescent="0.3">
      <c r="A38" s="43" t="s">
        <v>40</v>
      </c>
      <c r="B38" s="78" t="s">
        <v>46</v>
      </c>
      <c r="C38" s="15">
        <f>[1]DISP_JUL!$D$120</f>
        <v>0</v>
      </c>
      <c r="D38" s="15">
        <f>[1]DISP_JUL!$E$120</f>
        <v>0</v>
      </c>
      <c r="E38" s="15">
        <f>[1]DISP_JUL!$F$120</f>
        <v>0</v>
      </c>
      <c r="F38" s="15">
        <f>[1]DISP_JUL!$G$120</f>
        <v>744</v>
      </c>
      <c r="G38" s="13">
        <f t="shared" si="346"/>
        <v>100</v>
      </c>
      <c r="H38" s="15">
        <f>[1]DISP_JUL!$H$120</f>
        <v>0</v>
      </c>
      <c r="I38" s="13">
        <f t="shared" si="347"/>
        <v>0</v>
      </c>
      <c r="J38" s="15">
        <f>[1]DISP_JUL!$I$120</f>
        <v>0</v>
      </c>
      <c r="K38" s="13">
        <f t="shared" ref="K38:K51" si="441">(J38/$B$4)*100</f>
        <v>0</v>
      </c>
      <c r="L38" s="15">
        <v>0</v>
      </c>
      <c r="M38" s="13">
        <f>(C38/$B$4)*100</f>
        <v>0</v>
      </c>
      <c r="N38" s="15">
        <f t="shared" ref="N38:N63" si="442">((C38-L38)/$B$4)*100</f>
        <v>0</v>
      </c>
      <c r="O38" s="15">
        <f t="shared" ref="O38:O63" si="443">IF((AND(D38=0,F38=0)),0,(F38+L38)/(D38+F38)*100)</f>
        <v>100</v>
      </c>
      <c r="P38" s="13">
        <f>(Q38/($B$4*R38))*100</f>
        <v>0</v>
      </c>
      <c r="Q38" s="95">
        <f>[1]DISP_JUL!$M$120</f>
        <v>0</v>
      </c>
      <c r="R38" s="15">
        <v>21</v>
      </c>
      <c r="T38" s="43" t="s">
        <v>40</v>
      </c>
      <c r="U38" s="78" t="s">
        <v>46</v>
      </c>
      <c r="V38" s="15">
        <f>[1]DISP_AGO!$D$120</f>
        <v>0</v>
      </c>
      <c r="W38" s="15">
        <f>[1]DISP_AGO!$E$120</f>
        <v>0</v>
      </c>
      <c r="X38" s="15">
        <f>[1]DISP_AGO!$F$120</f>
        <v>0</v>
      </c>
      <c r="Y38" s="15">
        <f>[1]DISP_AGO!$G$120</f>
        <v>744</v>
      </c>
      <c r="Z38" s="13">
        <f>(Y38/$U$4)*100</f>
        <v>100</v>
      </c>
      <c r="AA38" s="15">
        <f>[1]DISP_AGO!$H$120</f>
        <v>0</v>
      </c>
      <c r="AB38" s="13">
        <f>(AA38/$U$4)*100</f>
        <v>0</v>
      </c>
      <c r="AC38" s="15">
        <f>[1]DISP_AGO!$I$120</f>
        <v>0</v>
      </c>
      <c r="AD38" s="13">
        <f>(AC38/$U$4)*100</f>
        <v>0</v>
      </c>
      <c r="AE38" s="15">
        <v>0</v>
      </c>
      <c r="AF38" s="13">
        <f>(V38/$U$4)*100</f>
        <v>0</v>
      </c>
      <c r="AG38" s="15">
        <f>((V38-AE38)/$U$4)*100</f>
        <v>0</v>
      </c>
      <c r="AH38" s="15">
        <f t="shared" ref="AH38:AH63" si="444">IF((AND(W38=0,Y38=0)),0,(Y38+AE38)/(W38+Y38)*100)</f>
        <v>100</v>
      </c>
      <c r="AI38" s="13">
        <f>(AJ38/($U$4*AK38))*100</f>
        <v>0</v>
      </c>
      <c r="AJ38" s="95">
        <f>[1]DISP_AGO!$M$120</f>
        <v>0</v>
      </c>
      <c r="AK38" s="15">
        <v>21</v>
      </c>
      <c r="AM38" s="43" t="s">
        <v>40</v>
      </c>
      <c r="AN38" s="78" t="s">
        <v>46</v>
      </c>
      <c r="AO38" s="15">
        <f>[1]DISP_SEP!$D$120</f>
        <v>0</v>
      </c>
      <c r="AP38" s="15">
        <f>[1]DISP_SEP!$E$120</f>
        <v>0</v>
      </c>
      <c r="AQ38" s="15">
        <f>[1]DISP_SEP!$F$120</f>
        <v>0</v>
      </c>
      <c r="AR38" s="15">
        <f>[1]DISP_SEP!$G$120</f>
        <v>720</v>
      </c>
      <c r="AS38" s="13">
        <f>(AR38/$AN$4)*100</f>
        <v>100</v>
      </c>
      <c r="AT38" s="15">
        <f>[1]DISP_SEP!$H$120</f>
        <v>0</v>
      </c>
      <c r="AU38" s="13">
        <f>(AT38/$AN$4)*100</f>
        <v>0</v>
      </c>
      <c r="AV38" s="15">
        <f>[1]DISP_SEP!$I$120</f>
        <v>0</v>
      </c>
      <c r="AW38" s="13">
        <f>(AV38/$AN$4)*100</f>
        <v>0</v>
      </c>
      <c r="AX38" s="15">
        <v>0</v>
      </c>
      <c r="AY38" s="13">
        <f>(AO38/$AN$4)*100</f>
        <v>0</v>
      </c>
      <c r="AZ38" s="15">
        <f>((AO38-AX38)/$AN$4)*100</f>
        <v>0</v>
      </c>
      <c r="BA38" s="15">
        <f t="shared" ref="BA38:BA39" si="445">IF((AND(AP38=0,AR38=0)),0,(AR38+AX38)/(AP38+AR38)*100)</f>
        <v>100</v>
      </c>
      <c r="BB38" s="13">
        <f>(BC38/($AN$4*BD38))*100</f>
        <v>0</v>
      </c>
      <c r="BC38" s="95">
        <f>[1]DISP_SEP!$M$120</f>
        <v>0</v>
      </c>
      <c r="BD38" s="15">
        <v>21</v>
      </c>
      <c r="BF38" s="43" t="s">
        <v>40</v>
      </c>
      <c r="BG38" s="78" t="s">
        <v>46</v>
      </c>
      <c r="BH38" s="15">
        <f>[1]DISP_OCT!$D$120</f>
        <v>0</v>
      </c>
      <c r="BI38" s="15">
        <f>[1]DISP_OCT!$E$120</f>
        <v>0</v>
      </c>
      <c r="BJ38" s="15">
        <f>[1]DISP_OCT!$F$120</f>
        <v>0</v>
      </c>
      <c r="BK38" s="15">
        <f>[1]DISP_OCT!$G$120</f>
        <v>744</v>
      </c>
      <c r="BL38" s="13">
        <f>(BK38/$BG$4)*100</f>
        <v>100</v>
      </c>
      <c r="BM38" s="15">
        <f>[1]DISP_OCT!$H$120</f>
        <v>0</v>
      </c>
      <c r="BN38" s="13">
        <f>(BM38/$BG$4)*100</f>
        <v>0</v>
      </c>
      <c r="BO38" s="15">
        <f>[1]DISP_OCT!$I$120</f>
        <v>0</v>
      </c>
      <c r="BP38" s="13">
        <f>(BO38/$BG$4)*100</f>
        <v>0</v>
      </c>
      <c r="BR38" s="13">
        <f>(BH38/$BG$4)*100</f>
        <v>0</v>
      </c>
      <c r="BS38" s="15">
        <f>((BH38-BQ38)/$BG$4)*100</f>
        <v>0</v>
      </c>
      <c r="BT38" s="15">
        <f t="shared" ref="BT38:BT39" si="446">IF((AND(BI38=0,BK38=0)),0,(BK38+BQ38)/(BI38+BK38)*100)</f>
        <v>100</v>
      </c>
      <c r="BU38" s="13">
        <f>(BV38/($BG$4*BW38))*100</f>
        <v>0</v>
      </c>
      <c r="BV38" s="95">
        <f>[1]DISP_OCT!$M$120</f>
        <v>0</v>
      </c>
      <c r="BW38" s="15">
        <v>21</v>
      </c>
      <c r="BY38" s="43" t="s">
        <v>40</v>
      </c>
      <c r="BZ38" s="78" t="s">
        <v>46</v>
      </c>
      <c r="CA38" s="15">
        <f>[1]DISP_NOV!$D$120</f>
        <v>0</v>
      </c>
      <c r="CB38" s="15">
        <f>[1]DISP_NOV!$E$120</f>
        <v>0</v>
      </c>
      <c r="CC38" s="15">
        <f>[1]DISP_NOV!$F$120</f>
        <v>0</v>
      </c>
      <c r="CD38" s="15">
        <f>[1]DISP_NOV!$G$120</f>
        <v>720</v>
      </c>
      <c r="CE38" s="13">
        <f>(CD38/$BZ$4)*100</f>
        <v>100</v>
      </c>
      <c r="CF38" s="15">
        <f>[1]DISP_NOV!$H$120</f>
        <v>0</v>
      </c>
      <c r="CG38" s="13">
        <f>(CF38/$BZ$4)*100</f>
        <v>0</v>
      </c>
      <c r="CH38" s="15">
        <f>[1]DISP_NOV!$I$120</f>
        <v>0</v>
      </c>
      <c r="CI38" s="13">
        <f>(CH38/$BZ$4)*100</f>
        <v>0</v>
      </c>
      <c r="CK38" s="13">
        <f>(CA38/$BZ$4)*100</f>
        <v>0</v>
      </c>
      <c r="CL38" s="15">
        <f>((CA38-CJ38)/$BZ$4)*100</f>
        <v>0</v>
      </c>
      <c r="CM38" s="15">
        <f t="shared" ref="CM38:CM39" si="447">IF((AND(CB38=0,CD38=0)),0,(CD38+CJ38)/(CB38+CD38)*100)</f>
        <v>100</v>
      </c>
      <c r="CN38" s="13">
        <f>(CO38/($BZ$4*CP38))*100</f>
        <v>0</v>
      </c>
      <c r="CO38" s="95">
        <f>[1]DISP_NOV!$M$120</f>
        <v>0</v>
      </c>
      <c r="CP38" s="15">
        <v>21</v>
      </c>
      <c r="CR38" s="43" t="s">
        <v>40</v>
      </c>
      <c r="CS38" s="78" t="s">
        <v>46</v>
      </c>
      <c r="CT38" s="15">
        <f>[1]DISP_DIC!$D$120</f>
        <v>0</v>
      </c>
      <c r="CU38" s="15">
        <f>[1]DISP_DIC!$E$120</f>
        <v>0</v>
      </c>
      <c r="CV38" s="15">
        <f>[1]DISP_DIC!$F$120</f>
        <v>0</v>
      </c>
      <c r="CW38" s="15">
        <f>[1]DISP_DIC!$G$120</f>
        <v>744</v>
      </c>
      <c r="CX38" s="13">
        <f>(CW38/$CS$4)*100</f>
        <v>100</v>
      </c>
      <c r="CY38" s="15">
        <f>[1]DISP_DIC!$H$120</f>
        <v>0</v>
      </c>
      <c r="CZ38" s="13">
        <f>(CY38/$CS$4)*100</f>
        <v>0</v>
      </c>
      <c r="DA38" s="15">
        <f>[1]DISP_DIC!$I$120</f>
        <v>0</v>
      </c>
      <c r="DB38" s="13">
        <f>(DA38/$CS$4)*100</f>
        <v>0</v>
      </c>
      <c r="DD38" s="13">
        <f>(CT38/$CS$4)*100</f>
        <v>0</v>
      </c>
      <c r="DE38" s="15">
        <f>((CT38-DC38)/$CS$4)*100</f>
        <v>0</v>
      </c>
      <c r="DF38" s="15">
        <f t="shared" ref="DF38:DF39" si="448">IF((AND(CU38=0,CW38=0)),0,(CW38+DC38)/(CU38+CW38)*100)</f>
        <v>100</v>
      </c>
      <c r="DG38" s="13">
        <f>(DH38/($CS$4*DI38))*100</f>
        <v>0</v>
      </c>
      <c r="DH38" s="95">
        <f>[1]DISP_DIC!$M$120</f>
        <v>0</v>
      </c>
      <c r="DI38" s="15">
        <v>21</v>
      </c>
      <c r="DK38" s="43" t="s">
        <v>40</v>
      </c>
      <c r="DL38" s="78" t="s">
        <v>46</v>
      </c>
      <c r="DM38" s="15">
        <f>[2]DISP_ENE!$D$120</f>
        <v>0</v>
      </c>
      <c r="DN38" s="15">
        <f>[2]DISP_ENE!$E$120</f>
        <v>0</v>
      </c>
      <c r="DO38" s="15">
        <f>[2]DISP_ENE!$F$120</f>
        <v>0</v>
      </c>
      <c r="DP38" s="15">
        <f>[2]DISP_ENE!$G$120</f>
        <v>744</v>
      </c>
      <c r="DQ38" s="13">
        <f>(DP38/$DL$4)*100</f>
        <v>100</v>
      </c>
      <c r="DR38" s="15">
        <f>[2]DISP_ENE!$H$120</f>
        <v>0</v>
      </c>
      <c r="DS38" s="13">
        <f>(DR38/$DL$4)*100</f>
        <v>0</v>
      </c>
      <c r="DT38" s="15">
        <f>[2]DISP_ENE!$I$120</f>
        <v>0</v>
      </c>
      <c r="DU38" s="13">
        <f>(DT38/$DL$4)*100</f>
        <v>0</v>
      </c>
      <c r="DW38" s="13">
        <f>(DM38/$DL$4)*100</f>
        <v>0</v>
      </c>
      <c r="DX38" s="15">
        <f>((DM38-DV38)/$DL$4)*100</f>
        <v>0</v>
      </c>
      <c r="DY38" s="15">
        <f t="shared" ref="DY38:DY39" si="449">IF((AND(DN38=0,DP38=0)),0,(DP38+DV38)/(DN38+DP38)*100)</f>
        <v>100</v>
      </c>
      <c r="DZ38" s="13">
        <f>(EA38/($DL$4*EB38))*100</f>
        <v>0</v>
      </c>
      <c r="EA38" s="95">
        <f>[2]DISP_ENE!$M$120</f>
        <v>0</v>
      </c>
      <c r="EB38" s="15">
        <v>21</v>
      </c>
      <c r="ED38" s="43" t="s">
        <v>40</v>
      </c>
      <c r="EE38" s="78" t="s">
        <v>46</v>
      </c>
      <c r="EF38" s="15">
        <f>[2]DISP_FEB!$D$120</f>
        <v>0</v>
      </c>
      <c r="EG38" s="15">
        <f>[2]DISP_FEB!$E$120</f>
        <v>0</v>
      </c>
      <c r="EH38" s="15">
        <f>[2]DISP_FEB!$F$120</f>
        <v>0</v>
      </c>
      <c r="EI38" s="15">
        <f>[2]DISP_FEB!$G$120</f>
        <v>696</v>
      </c>
      <c r="EJ38" s="13">
        <f>(EI38/$EE$4)*100</f>
        <v>100</v>
      </c>
      <c r="EK38" s="15">
        <f>[2]DISP_FEB!$H$120</f>
        <v>0</v>
      </c>
      <c r="EL38" s="13">
        <f>(EK38/$EE$4)*100</f>
        <v>0</v>
      </c>
      <c r="EM38" s="15">
        <f>[2]DISP_FEB!$I$120</f>
        <v>0</v>
      </c>
      <c r="EN38" s="13">
        <f>(EM38/$EE$4)*100</f>
        <v>0</v>
      </c>
      <c r="EP38" s="13">
        <f>(EF38/$EE$4)*100</f>
        <v>0</v>
      </c>
      <c r="EQ38" s="15">
        <f>((EF38-EO38)/$EE$4)*100</f>
        <v>0</v>
      </c>
      <c r="ER38" s="15">
        <f t="shared" ref="ER38:ER39" si="450">IF((AND(EG38=0,EI38=0)),0,(EI38+EO38)/(EG38+EI38)*100)</f>
        <v>100</v>
      </c>
      <c r="ES38" s="13">
        <f>(ET38/($EE$4*EU38))*100</f>
        <v>0</v>
      </c>
      <c r="ET38" s="95">
        <f>[2]DISP_FEB!$M$120</f>
        <v>0</v>
      </c>
      <c r="EU38" s="15">
        <v>21</v>
      </c>
      <c r="EW38" s="43" t="s">
        <v>40</v>
      </c>
      <c r="EX38" s="78" t="s">
        <v>46</v>
      </c>
      <c r="EY38" s="15">
        <f>[2]DISP_MAR!$D$120</f>
        <v>0</v>
      </c>
      <c r="EZ38" s="15">
        <f>[2]DISP_MAR!$E$120</f>
        <v>0</v>
      </c>
      <c r="FA38" s="15">
        <f>[2]DISP_MAR!$F$120</f>
        <v>0</v>
      </c>
      <c r="FB38" s="15">
        <f>[2]DISP_MAR!$G$120</f>
        <v>744</v>
      </c>
      <c r="FC38" s="13">
        <f>(FB38/$EX$4)*100</f>
        <v>100</v>
      </c>
      <c r="FD38" s="15">
        <f>[2]DISP_MAR!$H$120</f>
        <v>0</v>
      </c>
      <c r="FE38" s="13">
        <f>(FD38/$EX$4)*100</f>
        <v>0</v>
      </c>
      <c r="FF38" s="15">
        <f>[2]DISP_MAR!$I$120</f>
        <v>0</v>
      </c>
      <c r="FG38" s="13">
        <f>(FF38/$EX$4)*100</f>
        <v>0</v>
      </c>
      <c r="FI38" s="13">
        <f>(EY38/$EX$4)*100</f>
        <v>0</v>
      </c>
      <c r="FJ38" s="15">
        <f>((EY38-FH38)/$EX$4)*100</f>
        <v>0</v>
      </c>
      <c r="FK38" s="15">
        <f t="shared" ref="FK38:FK39" si="451">IF((AND(EZ38=0,FB38=0)),0,(FB38+FH38)/(EZ38+FB38)*100)</f>
        <v>100</v>
      </c>
      <c r="FL38" s="13">
        <f>(FM38/($EX$4*FN38))*100</f>
        <v>0</v>
      </c>
      <c r="FM38" s="95">
        <f>[2]DISP_MAR!$M$120</f>
        <v>0</v>
      </c>
      <c r="FN38" s="15">
        <v>21</v>
      </c>
      <c r="FP38" s="43" t="s">
        <v>40</v>
      </c>
      <c r="FQ38" s="78" t="s">
        <v>46</v>
      </c>
      <c r="FR38" s="15">
        <f>[2]DISP_ABR!$D$120</f>
        <v>0</v>
      </c>
      <c r="FS38" s="15">
        <f>[2]DISP_ABR!$E$120</f>
        <v>0</v>
      </c>
      <c r="FT38" s="15">
        <f>[2]DISP_ABR!$F$120</f>
        <v>0</v>
      </c>
      <c r="FU38" s="15">
        <f>[2]DISP_ABR!$G$120</f>
        <v>720</v>
      </c>
      <c r="FV38" s="13">
        <f>(FU38/$FQ$4)*100</f>
        <v>100</v>
      </c>
      <c r="FW38" s="15">
        <f>[2]DISP_ABR!$H$120</f>
        <v>0</v>
      </c>
      <c r="FX38" s="13">
        <f>(FW38/$FQ$4)*100</f>
        <v>0</v>
      </c>
      <c r="FY38" s="15">
        <f>[2]DISP_ABR!$I$120</f>
        <v>0</v>
      </c>
      <c r="FZ38" s="13">
        <f>(FY38/$FQ$4)*100</f>
        <v>0</v>
      </c>
      <c r="GB38" s="13">
        <f>(FR38/$FQ$4)*100</f>
        <v>0</v>
      </c>
      <c r="GC38" s="15">
        <f>((FR38-GA38)/$FQ$4)*100</f>
        <v>0</v>
      </c>
      <c r="GD38" s="15">
        <f t="shared" ref="GD38:GD39" si="452">IF((AND(FS38=0,FU38=0)),0,(FU38+GA38)/(FS38+FU38)*100)</f>
        <v>100</v>
      </c>
      <c r="GE38" s="13">
        <f>(GG38/($FQ$4*GH38))*100</f>
        <v>0</v>
      </c>
      <c r="GF38" s="36">
        <v>0</v>
      </c>
      <c r="GG38" s="36">
        <f>[2]DISP_ABR!$M$120</f>
        <v>0</v>
      </c>
      <c r="GH38" s="15">
        <v>21</v>
      </c>
      <c r="GJ38" s="43" t="s">
        <v>40</v>
      </c>
      <c r="GK38" s="78" t="s">
        <v>46</v>
      </c>
      <c r="GL38" s="15">
        <f>[2]DISP_MAY!$D$120</f>
        <v>744</v>
      </c>
      <c r="GM38" s="15">
        <f>[2]DISP_MAY!$E$120</f>
        <v>0</v>
      </c>
      <c r="GN38" s="15">
        <f>[2]DISP_MAY!$F$120</f>
        <v>744</v>
      </c>
      <c r="GO38" s="15">
        <f>[2]DISP_MAY!$G$120</f>
        <v>0</v>
      </c>
      <c r="GP38" s="13">
        <f>(GO38/$GK$4)*100</f>
        <v>0</v>
      </c>
      <c r="GQ38" s="15">
        <f>[2]DISP_MAY!$H$120</f>
        <v>0</v>
      </c>
      <c r="GR38" s="13">
        <f>(GQ38/$GK$4)*100</f>
        <v>0</v>
      </c>
      <c r="GS38" s="15">
        <f>[2]DISP_MAY!$I$120</f>
        <v>0</v>
      </c>
      <c r="GT38" s="13">
        <f>(GS38/$GK$4)*100</f>
        <v>0</v>
      </c>
      <c r="GV38" s="13">
        <f>(GL38/$GK$4)*100</f>
        <v>100</v>
      </c>
      <c r="GW38" s="15">
        <f>((GL38-GU38)/$GK$4)*100</f>
        <v>100</v>
      </c>
      <c r="GX38" s="15">
        <f t="shared" ref="GX38:GX39" si="453">IF((AND(GM38=0,GO38=0)),0,(GO38+GU38)/(GM38+GO38)*100)</f>
        <v>0</v>
      </c>
      <c r="GY38" s="13">
        <f>(HA38/($GK$4*HB38))*100</f>
        <v>0</v>
      </c>
      <c r="GZ38" s="36">
        <v>0</v>
      </c>
      <c r="HA38" s="95">
        <f>[2]DISP_MAY!$M$120</f>
        <v>0</v>
      </c>
      <c r="HB38" s="15">
        <v>21</v>
      </c>
      <c r="HD38" s="43" t="s">
        <v>40</v>
      </c>
      <c r="HE38" s="78" t="s">
        <v>46</v>
      </c>
      <c r="HF38" s="15">
        <f>[2]DISP_JUN!$D$120</f>
        <v>0</v>
      </c>
      <c r="HG38" s="15">
        <f>[2]DISP_JUN!$E$120</f>
        <v>0</v>
      </c>
      <c r="HH38" s="15">
        <v>0</v>
      </c>
      <c r="HI38" s="15">
        <v>720</v>
      </c>
      <c r="HJ38" s="244">
        <f t="shared" si="76"/>
        <v>100</v>
      </c>
      <c r="HK38" s="15">
        <f>[2]DISP_JUN!$H$120</f>
        <v>0</v>
      </c>
      <c r="HL38" s="244">
        <f t="shared" si="77"/>
        <v>0</v>
      </c>
      <c r="HM38" s="15">
        <f>[2]DISP_JUN!$I$120</f>
        <v>0</v>
      </c>
      <c r="HN38" s="244">
        <f t="shared" si="78"/>
        <v>0</v>
      </c>
      <c r="HO38" s="15">
        <v>0</v>
      </c>
      <c r="HP38" s="244">
        <f t="shared" si="79"/>
        <v>0</v>
      </c>
      <c r="HQ38" s="244">
        <f t="shared" si="80"/>
        <v>0</v>
      </c>
      <c r="HR38" s="244">
        <v>100</v>
      </c>
      <c r="HS38" s="238">
        <f t="shared" si="82"/>
        <v>0</v>
      </c>
      <c r="HT38" s="36">
        <v>0</v>
      </c>
      <c r="HU38" s="95">
        <f>[2]DISP_JUN!$M$120</f>
        <v>0</v>
      </c>
      <c r="HV38" s="15">
        <v>21</v>
      </c>
    </row>
    <row r="39" spans="1:231" ht="13.8" x14ac:dyDescent="0.3">
      <c r="A39" s="43" t="s">
        <v>41</v>
      </c>
      <c r="B39" s="78" t="s">
        <v>47</v>
      </c>
      <c r="C39" s="15">
        <f>[1]DISP_JUL!$D$122</f>
        <v>0</v>
      </c>
      <c r="D39" s="15">
        <f>[1]DISP_JUL!$E$122</f>
        <v>0</v>
      </c>
      <c r="E39" s="15">
        <f>[1]DISP_JUL!$F$122</f>
        <v>0</v>
      </c>
      <c r="F39" s="15">
        <f>[1]DISP_JUL!$G$122</f>
        <v>744</v>
      </c>
      <c r="G39" s="13">
        <f t="shared" si="346"/>
        <v>100</v>
      </c>
      <c r="H39" s="15">
        <f>[1]DISP_JUL!$H$122</f>
        <v>0</v>
      </c>
      <c r="I39" s="13">
        <f t="shared" si="347"/>
        <v>0</v>
      </c>
      <c r="J39" s="15">
        <f>[1]DISP_JUL!$I$122</f>
        <v>0</v>
      </c>
      <c r="K39" s="13">
        <f t="shared" si="441"/>
        <v>0</v>
      </c>
      <c r="L39" s="15">
        <v>0</v>
      </c>
      <c r="M39" s="13">
        <f t="shared" ref="M39" si="454">(C39/$B$4)*100</f>
        <v>0</v>
      </c>
      <c r="N39" s="13">
        <f t="shared" si="442"/>
        <v>0</v>
      </c>
      <c r="O39" s="13">
        <f t="shared" si="443"/>
        <v>100</v>
      </c>
      <c r="P39" s="13">
        <f t="shared" ref="P39" si="455">(Q39/($B$4*R39))*100</f>
        <v>0</v>
      </c>
      <c r="Q39" s="95">
        <f>[1]DISP_JUL!$M$122</f>
        <v>0</v>
      </c>
      <c r="R39" s="15">
        <v>21</v>
      </c>
      <c r="T39" s="43" t="s">
        <v>41</v>
      </c>
      <c r="U39" s="78" t="s">
        <v>47</v>
      </c>
      <c r="V39" s="15">
        <f>[1]DISP_AGO!$D$122</f>
        <v>0</v>
      </c>
      <c r="W39" s="15">
        <f>[1]DISP_AGO!$E$122</f>
        <v>0</v>
      </c>
      <c r="X39" s="15">
        <f>[1]DISP_AGO!$F$122</f>
        <v>0</v>
      </c>
      <c r="Y39" s="15">
        <f>[1]DISP_AGO!$G$122</f>
        <v>744</v>
      </c>
      <c r="Z39" s="13">
        <f>(Y39/$U$4)*100</f>
        <v>100</v>
      </c>
      <c r="AA39" s="15">
        <f>[1]DISP_AGO!$H$122</f>
        <v>0</v>
      </c>
      <c r="AB39" s="13">
        <f>(AA39/$U$4)*100</f>
        <v>0</v>
      </c>
      <c r="AC39" s="15">
        <f>[1]DISP_AGO!$I$122</f>
        <v>0</v>
      </c>
      <c r="AD39" s="13">
        <f>(AC39/$U$4)*100</f>
        <v>0</v>
      </c>
      <c r="AE39" s="15">
        <v>0</v>
      </c>
      <c r="AF39" s="13">
        <f>(V39/$U$4)*100</f>
        <v>0</v>
      </c>
      <c r="AG39" s="13">
        <f>((V39-AE39)/$U$4)*100</f>
        <v>0</v>
      </c>
      <c r="AH39" s="13">
        <f t="shared" si="444"/>
        <v>100</v>
      </c>
      <c r="AI39" s="13">
        <f>(AJ39/($U$4*AK39))*100</f>
        <v>0</v>
      </c>
      <c r="AJ39" s="95">
        <f>[1]DISP_AGO!$M$122</f>
        <v>0</v>
      </c>
      <c r="AK39" s="15">
        <v>21</v>
      </c>
      <c r="AM39" s="43" t="s">
        <v>41</v>
      </c>
      <c r="AN39" s="78" t="s">
        <v>47</v>
      </c>
      <c r="AO39" s="15">
        <f>[1]DISP_SEP!$D$122</f>
        <v>0</v>
      </c>
      <c r="AP39" s="15">
        <f>[1]DISP_SEP!$E$122</f>
        <v>0</v>
      </c>
      <c r="AQ39" s="15">
        <f>[1]DISP_SEP!$F$122</f>
        <v>0</v>
      </c>
      <c r="AR39" s="15">
        <f>[1]DISP_SEP!$G$122</f>
        <v>720</v>
      </c>
      <c r="AS39" s="13">
        <f>(AR39/$AN$4)*100</f>
        <v>100</v>
      </c>
      <c r="AT39" s="15">
        <f>[1]DISP_SEP!$H$122</f>
        <v>0</v>
      </c>
      <c r="AU39" s="13">
        <f>(AT39/$AN$4)*100</f>
        <v>0</v>
      </c>
      <c r="AV39" s="15">
        <f>[1]DISP_SEP!$I$122</f>
        <v>0</v>
      </c>
      <c r="AW39" s="13">
        <f>(AV39/$AN$4)*100</f>
        <v>0</v>
      </c>
      <c r="AX39" s="15">
        <v>0</v>
      </c>
      <c r="AY39" s="13">
        <f>(AO39/$AN$4)*100</f>
        <v>0</v>
      </c>
      <c r="AZ39" s="13">
        <f>((AO39-AX39)/$AN$4)*100</f>
        <v>0</v>
      </c>
      <c r="BA39" s="13">
        <f t="shared" si="445"/>
        <v>100</v>
      </c>
      <c r="BB39" s="13">
        <f>(BC39/($AN$4*BD39))*100</f>
        <v>0</v>
      </c>
      <c r="BC39" s="95">
        <f>[1]DISP_SEP!$M$122</f>
        <v>0</v>
      </c>
      <c r="BD39" s="15">
        <v>21</v>
      </c>
      <c r="BF39" s="43" t="s">
        <v>41</v>
      </c>
      <c r="BG39" s="78" t="s">
        <v>47</v>
      </c>
      <c r="BH39" s="15">
        <f>[1]DISP_OCT!$D$122</f>
        <v>0</v>
      </c>
      <c r="BI39" s="15">
        <f>[1]DISP_OCT!$E$122</f>
        <v>0</v>
      </c>
      <c r="BJ39" s="15">
        <f>[1]DISP_OCT!$F$122</f>
        <v>0</v>
      </c>
      <c r="BK39" s="15">
        <f>[1]DISP_OCT!$G$122</f>
        <v>744</v>
      </c>
      <c r="BL39" s="13">
        <f>(BK39/$BG$4)*100</f>
        <v>100</v>
      </c>
      <c r="BM39" s="15">
        <f>[1]DISP_OCT!$H$122</f>
        <v>0</v>
      </c>
      <c r="BN39" s="13">
        <f>(BM39/$BG$4)*100</f>
        <v>0</v>
      </c>
      <c r="BO39" s="15">
        <f>[1]DISP_OCT!$I$122</f>
        <v>0</v>
      </c>
      <c r="BP39" s="13">
        <f>(BO39/$BG$4)*100</f>
        <v>0</v>
      </c>
      <c r="BR39" s="13">
        <f>(BH39/$BG$4)*100</f>
        <v>0</v>
      </c>
      <c r="BS39" s="13">
        <f>((BH39-BQ39)/$BG$4)*100</f>
        <v>0</v>
      </c>
      <c r="BT39" s="13">
        <f t="shared" si="446"/>
        <v>100</v>
      </c>
      <c r="BU39" s="13">
        <f>(BV39/($BG$4*BW39))*100</f>
        <v>0</v>
      </c>
      <c r="BV39" s="95">
        <f>[1]DISP_OCT!$M$122</f>
        <v>0</v>
      </c>
      <c r="BW39" s="15">
        <v>21</v>
      </c>
      <c r="BY39" s="43" t="s">
        <v>41</v>
      </c>
      <c r="BZ39" s="78" t="s">
        <v>47</v>
      </c>
      <c r="CA39" s="15">
        <f>[1]DISP_NOV!$D$122</f>
        <v>0</v>
      </c>
      <c r="CB39" s="15">
        <f>[1]DISP_NOV!$E$122</f>
        <v>0</v>
      </c>
      <c r="CC39" s="15">
        <f>[1]DISP_NOV!$F$122</f>
        <v>0</v>
      </c>
      <c r="CD39" s="15">
        <f>[1]DISP_NOV!$G$122</f>
        <v>720</v>
      </c>
      <c r="CE39" s="13">
        <f>(CD39/$BZ$4)*100</f>
        <v>100</v>
      </c>
      <c r="CF39" s="15">
        <f>[1]DISP_NOV!$H$122</f>
        <v>0</v>
      </c>
      <c r="CG39" s="13">
        <f>(CF39/$BZ$4)*100</f>
        <v>0</v>
      </c>
      <c r="CH39" s="15">
        <f>[1]DISP_NOV!$I$122</f>
        <v>0</v>
      </c>
      <c r="CI39" s="13">
        <f>(CH39/$BZ$4)*100</f>
        <v>0</v>
      </c>
      <c r="CK39" s="13">
        <f>(CA39/$BZ$4)*100</f>
        <v>0</v>
      </c>
      <c r="CL39" s="13">
        <f>((CA39-CJ39)/$BZ$4)*100</f>
        <v>0</v>
      </c>
      <c r="CM39" s="13">
        <f t="shared" si="447"/>
        <v>100</v>
      </c>
      <c r="CN39" s="13">
        <f>(CO39/($BZ$4*CP39))*100</f>
        <v>0</v>
      </c>
      <c r="CO39" s="95">
        <f>[1]DISP_NOV!$M$122</f>
        <v>0</v>
      </c>
      <c r="CP39" s="15">
        <v>21</v>
      </c>
      <c r="CR39" s="43" t="s">
        <v>41</v>
      </c>
      <c r="CS39" s="78" t="s">
        <v>47</v>
      </c>
      <c r="CT39" s="15">
        <f>[1]DISP_DIC!$D$122</f>
        <v>0</v>
      </c>
      <c r="CU39" s="15">
        <f>[1]DISP_DIC!$E$122</f>
        <v>0</v>
      </c>
      <c r="CV39" s="15">
        <f>[1]DISP_DIC!$F$122</f>
        <v>0</v>
      </c>
      <c r="CW39" s="15">
        <f>[1]DISP_DIC!$G$122</f>
        <v>744</v>
      </c>
      <c r="CX39" s="13">
        <f>(CW39/$CS$4)*100</f>
        <v>100</v>
      </c>
      <c r="CY39" s="15">
        <f>[1]DISP_DIC!$H$122</f>
        <v>0</v>
      </c>
      <c r="CZ39" s="13">
        <f>(CY39/$CS$4)*100</f>
        <v>0</v>
      </c>
      <c r="DA39" s="15">
        <f>[1]DISP_DIC!$I$122</f>
        <v>0</v>
      </c>
      <c r="DB39" s="13">
        <f>(DA39/$CS$4)*100</f>
        <v>0</v>
      </c>
      <c r="DD39" s="13">
        <f>(CT39/$CS$4)*100</f>
        <v>0</v>
      </c>
      <c r="DE39" s="13">
        <f>((CT39-DC39)/$CS$4)*100</f>
        <v>0</v>
      </c>
      <c r="DF39" s="13">
        <f t="shared" si="448"/>
        <v>100</v>
      </c>
      <c r="DG39" s="13">
        <f>(DH39/($CS$4*DI39))*100</f>
        <v>0</v>
      </c>
      <c r="DH39" s="95">
        <f>[1]DISP_DIC!$M$122</f>
        <v>0</v>
      </c>
      <c r="DI39" s="15">
        <v>21</v>
      </c>
      <c r="DK39" s="43" t="s">
        <v>41</v>
      </c>
      <c r="DL39" s="78" t="s">
        <v>47</v>
      </c>
      <c r="DM39" s="15">
        <f>[2]DISP_ENE!$D$122</f>
        <v>0</v>
      </c>
      <c r="DN39" s="15">
        <f>[2]DISP_ENE!$E$122</f>
        <v>0</v>
      </c>
      <c r="DO39" s="15">
        <f>[2]DISP_ENE!$F$122</f>
        <v>0</v>
      </c>
      <c r="DP39" s="15">
        <f>[2]DISP_ENE!$G$122</f>
        <v>744</v>
      </c>
      <c r="DQ39" s="13">
        <f>(DP39/$DL$4)*100</f>
        <v>100</v>
      </c>
      <c r="DR39" s="15">
        <f>[2]DISP_ENE!$H$122</f>
        <v>0</v>
      </c>
      <c r="DS39" s="13">
        <f>(DR39/$DL$4)*100</f>
        <v>0</v>
      </c>
      <c r="DT39" s="15">
        <f>[2]DISP_ENE!$I$122</f>
        <v>0</v>
      </c>
      <c r="DU39" s="13">
        <f>(DT39/$DL$4)*100</f>
        <v>0</v>
      </c>
      <c r="DW39" s="13">
        <f>(DM39/$DL$4)*100</f>
        <v>0</v>
      </c>
      <c r="DX39" s="13">
        <f>((DM39-DV39)/$DL$4)*100</f>
        <v>0</v>
      </c>
      <c r="DY39" s="13">
        <f t="shared" si="449"/>
        <v>100</v>
      </c>
      <c r="DZ39" s="13">
        <f>(EA39/($DL$4*EB39))*100</f>
        <v>0</v>
      </c>
      <c r="EA39" s="95">
        <f>[2]DISP_ENE!$M$122</f>
        <v>0</v>
      </c>
      <c r="EB39" s="15">
        <v>21</v>
      </c>
      <c r="ED39" s="43" t="s">
        <v>41</v>
      </c>
      <c r="EE39" s="78" t="s">
        <v>47</v>
      </c>
      <c r="EF39" s="15">
        <f>[2]DISP_FEB!$D$122</f>
        <v>0</v>
      </c>
      <c r="EG39" s="15">
        <f>[2]DISP_FEB!$E$122</f>
        <v>0</v>
      </c>
      <c r="EH39" s="15">
        <f>[2]DISP_FEB!$F$122</f>
        <v>0</v>
      </c>
      <c r="EI39" s="15">
        <f>[2]DISP_FEB!$G$122</f>
        <v>696</v>
      </c>
      <c r="EJ39" s="13">
        <f>(EI39/$EE$4)*100</f>
        <v>100</v>
      </c>
      <c r="EK39" s="15">
        <f>[2]DISP_FEB!$H$122</f>
        <v>0</v>
      </c>
      <c r="EL39" s="13">
        <f>(EK39/$EE$4)*100</f>
        <v>0</v>
      </c>
      <c r="EM39" s="15">
        <f>[2]DISP_FEB!$I$122</f>
        <v>0</v>
      </c>
      <c r="EN39" s="13">
        <f>(EM39/$EE$4)*100</f>
        <v>0</v>
      </c>
      <c r="EP39" s="13">
        <f>(EF39/$EE$4)*100</f>
        <v>0</v>
      </c>
      <c r="EQ39" s="13">
        <f>((EF39-EO39)/$EE$4)*100</f>
        <v>0</v>
      </c>
      <c r="ER39" s="13">
        <f t="shared" si="450"/>
        <v>100</v>
      </c>
      <c r="ES39" s="13">
        <f>(ET39/($EE$4*EU39))*100</f>
        <v>0</v>
      </c>
      <c r="ET39" s="95">
        <f>[2]DISP_FEB!$M$122</f>
        <v>0</v>
      </c>
      <c r="EU39" s="15">
        <v>21</v>
      </c>
      <c r="EW39" s="43" t="s">
        <v>41</v>
      </c>
      <c r="EX39" s="78" t="s">
        <v>47</v>
      </c>
      <c r="EY39" s="15">
        <f>[2]DISP_MAR!$D$122</f>
        <v>0</v>
      </c>
      <c r="EZ39" s="15">
        <f>[2]DISP_MAR!$E$122</f>
        <v>0</v>
      </c>
      <c r="FA39" s="15">
        <f>[2]DISP_MAR!$F$122</f>
        <v>0</v>
      </c>
      <c r="FB39" s="15">
        <f>[2]DISP_MAR!$G$122</f>
        <v>744</v>
      </c>
      <c r="FC39" s="13">
        <f>(FB39/$EX$4)*100</f>
        <v>100</v>
      </c>
      <c r="FD39" s="15">
        <f>[2]DISP_MAR!$H$122</f>
        <v>0</v>
      </c>
      <c r="FE39" s="13">
        <f>(FD39/$EX$4)*100</f>
        <v>0</v>
      </c>
      <c r="FF39" s="15">
        <f>[2]DISP_MAR!$I$122</f>
        <v>0</v>
      </c>
      <c r="FG39" s="13">
        <f>(FF39/$EX$4)*100</f>
        <v>0</v>
      </c>
      <c r="FI39" s="13">
        <f>(EY39/$EX$4)*100</f>
        <v>0</v>
      </c>
      <c r="FJ39" s="13">
        <f>((EY39-FH39)/$EX$4)*100</f>
        <v>0</v>
      </c>
      <c r="FK39" s="13">
        <f t="shared" si="451"/>
        <v>100</v>
      </c>
      <c r="FL39" s="13">
        <f>(FM39/($EX$4*FN39))*100</f>
        <v>0</v>
      </c>
      <c r="FM39" s="95">
        <f>[2]DISP_MAR!$M$122</f>
        <v>0</v>
      </c>
      <c r="FN39" s="15">
        <v>21</v>
      </c>
      <c r="FP39" s="43" t="s">
        <v>41</v>
      </c>
      <c r="FQ39" s="78" t="s">
        <v>47</v>
      </c>
      <c r="FR39" s="15">
        <f>[2]DISP_ABR!$D$122</f>
        <v>0</v>
      </c>
      <c r="FS39" s="15">
        <f>[2]DISP_ABR!$E$122</f>
        <v>0</v>
      </c>
      <c r="FT39" s="15">
        <f>[2]DISP_ABR!$F$122</f>
        <v>0</v>
      </c>
      <c r="FU39" s="15">
        <f>[2]DISP_ABR!$G$122</f>
        <v>720</v>
      </c>
      <c r="FV39" s="13">
        <f>(FU39/$FQ$4)*100</f>
        <v>100</v>
      </c>
      <c r="FW39" s="15">
        <f>[2]DISP_ABR!$H$122</f>
        <v>0</v>
      </c>
      <c r="FX39" s="13">
        <f>(FW39/$FQ$4)*100</f>
        <v>0</v>
      </c>
      <c r="FY39" s="15">
        <f>[2]DISP_ABR!$I$122</f>
        <v>0</v>
      </c>
      <c r="FZ39" s="13">
        <f>(FY39/$FQ$4)*100</f>
        <v>0</v>
      </c>
      <c r="GB39" s="13">
        <f>(FR39/$FQ$4)*100</f>
        <v>0</v>
      </c>
      <c r="GC39" s="13">
        <f>((FR39-GA39)/$FQ$4)*100</f>
        <v>0</v>
      </c>
      <c r="GD39" s="13">
        <f t="shared" si="452"/>
        <v>100</v>
      </c>
      <c r="GE39" s="13">
        <f>(GG39/($FQ$4*GH39))*100</f>
        <v>0</v>
      </c>
      <c r="GF39" s="36">
        <v>0</v>
      </c>
      <c r="GG39" s="36">
        <f>[2]DISP_ABR!$M$122</f>
        <v>0</v>
      </c>
      <c r="GH39" s="15">
        <v>21</v>
      </c>
      <c r="GJ39" s="43" t="s">
        <v>41</v>
      </c>
      <c r="GK39" s="78" t="s">
        <v>47</v>
      </c>
      <c r="GL39" s="15">
        <f>[2]DISP_MAY!$D$122</f>
        <v>744</v>
      </c>
      <c r="GM39" s="15">
        <f>[2]DISP_MAY!$E$122</f>
        <v>0</v>
      </c>
      <c r="GN39" s="15">
        <f>[2]DISP_MAY!$F$122</f>
        <v>744</v>
      </c>
      <c r="GO39" s="15">
        <f>[2]DISP_MAY!$G$122</f>
        <v>0</v>
      </c>
      <c r="GP39" s="13">
        <f>(GO39/$GK$4)*100</f>
        <v>0</v>
      </c>
      <c r="GQ39" s="15">
        <f>[2]DISP_MAY!$H$122</f>
        <v>0</v>
      </c>
      <c r="GR39" s="13">
        <f>(GQ39/$GK$4)*100</f>
        <v>0</v>
      </c>
      <c r="GS39" s="15">
        <f>[2]DISP_MAY!$I$122</f>
        <v>0</v>
      </c>
      <c r="GT39" s="13">
        <f>(GS39/$GK$4)*100</f>
        <v>0</v>
      </c>
      <c r="GV39" s="13">
        <f>(GL39/$GK$4)*100</f>
        <v>100</v>
      </c>
      <c r="GW39" s="13">
        <f>((GL39-GU39)/$GK$4)*100</f>
        <v>100</v>
      </c>
      <c r="GX39" s="13">
        <f t="shared" si="453"/>
        <v>0</v>
      </c>
      <c r="GY39" s="13">
        <f>(HA39/($GK$4*HB39))*100</f>
        <v>0</v>
      </c>
      <c r="GZ39" s="36">
        <v>0</v>
      </c>
      <c r="HA39" s="95">
        <f>[2]DISP_MAY!$M$122</f>
        <v>0</v>
      </c>
      <c r="HB39" s="15">
        <v>21</v>
      </c>
      <c r="HD39" s="43" t="s">
        <v>41</v>
      </c>
      <c r="HE39" s="78" t="s">
        <v>47</v>
      </c>
      <c r="HF39" s="15">
        <f>[2]DISP_JUN!$D$122</f>
        <v>0</v>
      </c>
      <c r="HG39" s="15">
        <f>[2]DISP_JUN!$E$122</f>
        <v>0</v>
      </c>
      <c r="HH39" s="15">
        <v>0</v>
      </c>
      <c r="HI39" s="15">
        <v>720</v>
      </c>
      <c r="HJ39" s="244">
        <f t="shared" si="76"/>
        <v>100</v>
      </c>
      <c r="HK39" s="15">
        <f>[2]DISP_JUN!$H$122</f>
        <v>0</v>
      </c>
      <c r="HL39" s="244">
        <f t="shared" si="77"/>
        <v>0</v>
      </c>
      <c r="HM39" s="15">
        <f>[2]DISP_JUN!$I$122</f>
        <v>0</v>
      </c>
      <c r="HN39" s="244">
        <f t="shared" si="78"/>
        <v>0</v>
      </c>
      <c r="HO39" s="15">
        <v>0</v>
      </c>
      <c r="HP39" s="244">
        <f t="shared" si="79"/>
        <v>0</v>
      </c>
      <c r="HQ39" s="244">
        <f t="shared" si="80"/>
        <v>0</v>
      </c>
      <c r="HR39" s="244">
        <v>100</v>
      </c>
      <c r="HS39" s="238">
        <f t="shared" si="82"/>
        <v>0</v>
      </c>
      <c r="HT39" s="36">
        <v>0</v>
      </c>
      <c r="HU39" s="95">
        <f>[2]DISP_JUN!$M$122</f>
        <v>0</v>
      </c>
      <c r="HV39" s="15">
        <v>21</v>
      </c>
    </row>
    <row r="40" spans="1:231" ht="13.8" hidden="1" x14ac:dyDescent="0.3">
      <c r="A40" s="43"/>
      <c r="B40" s="144" t="s">
        <v>37</v>
      </c>
      <c r="C40" s="52">
        <f>SUM(C38:C39)</f>
        <v>0</v>
      </c>
      <c r="D40" s="52">
        <f t="shared" ref="D40" si="456">SUM(D38:D39)</f>
        <v>0</v>
      </c>
      <c r="E40" s="52">
        <f>SUM(E38:E39)</f>
        <v>0</v>
      </c>
      <c r="F40" s="52">
        <f t="shared" ref="F40" si="457">SUM(F38:F39)</f>
        <v>1488</v>
      </c>
      <c r="G40" s="53">
        <f>(G38*R38+G39*R39)/R40</f>
        <v>100</v>
      </c>
      <c r="H40" s="56">
        <f t="shared" ref="H40:L40" si="458">SUM(H38:H39)</f>
        <v>0</v>
      </c>
      <c r="I40" s="53">
        <f>(I38*R38+I39*R39)/R40</f>
        <v>0</v>
      </c>
      <c r="J40" s="57">
        <f>SUM(J38:J39)</f>
        <v>0</v>
      </c>
      <c r="K40" s="57">
        <f>(K38*R38+K39*R39)/R40</f>
        <v>0</v>
      </c>
      <c r="L40" s="56">
        <f t="shared" si="458"/>
        <v>0</v>
      </c>
      <c r="M40" s="53">
        <f>(M38*R38+M39*R39)/R40</f>
        <v>0</v>
      </c>
      <c r="N40" s="14">
        <f>(N38*R38+N39*R39)/R40</f>
        <v>0</v>
      </c>
      <c r="O40" s="14">
        <f>(O38*R38+O39*R39)/R40</f>
        <v>100</v>
      </c>
      <c r="P40" s="14">
        <f>(P38*R38+P39*R39)/R40</f>
        <v>0</v>
      </c>
      <c r="Q40" s="52">
        <f>SUM(Q38:Q39)</f>
        <v>0</v>
      </c>
      <c r="R40" s="52">
        <f>SUM(R38:R39)</f>
        <v>42</v>
      </c>
      <c r="T40" s="43"/>
      <c r="U40" s="81" t="s">
        <v>37</v>
      </c>
      <c r="V40" s="52">
        <f>SUM(V38:V39)</f>
        <v>0</v>
      </c>
      <c r="W40" s="52">
        <f t="shared" ref="W40" si="459">SUM(W38:W39)</f>
        <v>0</v>
      </c>
      <c r="X40" s="52">
        <f>SUM(X38:X39)</f>
        <v>0</v>
      </c>
      <c r="Y40" s="52">
        <f t="shared" ref="Y40" si="460">SUM(Y38:Y39)</f>
        <v>1488</v>
      </c>
      <c r="Z40" s="53">
        <f>(Z38*AK38+Z39*AK39)/AK40</f>
        <v>100</v>
      </c>
      <c r="AA40" s="56">
        <f t="shared" ref="AA40" si="461">SUM(AA38:AA39)</f>
        <v>0</v>
      </c>
      <c r="AB40" s="53">
        <f>(AB38*AK38+AB39*AK39)/AK40</f>
        <v>0</v>
      </c>
      <c r="AC40" s="57">
        <f>SUM(AC38:AC39)</f>
        <v>0</v>
      </c>
      <c r="AD40" s="57">
        <f>(AD38*AK38+AD39*AK39)/AK40</f>
        <v>0</v>
      </c>
      <c r="AE40" s="15">
        <v>0</v>
      </c>
      <c r="AF40" s="53">
        <f>(AF38*AK38+AF39*AK39)/AK40</f>
        <v>0</v>
      </c>
      <c r="AG40" s="14">
        <f>(AG38*AK38+AG39*AK39)/AK40</f>
        <v>0</v>
      </c>
      <c r="AH40" s="14">
        <f>(AH38*AK38+AH39*AK39)/AK40</f>
        <v>100</v>
      </c>
      <c r="AI40" s="14">
        <f>(AI38*AK38+AI39*AK39)/AK40</f>
        <v>0</v>
      </c>
      <c r="AJ40" s="52">
        <f>SUM(AJ38:AJ39)</f>
        <v>0</v>
      </c>
      <c r="AK40" s="52">
        <f>SUM(AK38:AK39)</f>
        <v>42</v>
      </c>
      <c r="AM40" s="43"/>
      <c r="AN40" s="81" t="s">
        <v>37</v>
      </c>
      <c r="AO40" s="52">
        <f>SUM(AO38:AO39)</f>
        <v>0</v>
      </c>
      <c r="AP40" s="52">
        <f t="shared" ref="AP40" si="462">SUM(AP38:AP39)</f>
        <v>0</v>
      </c>
      <c r="AQ40" s="52">
        <f>SUM(AQ38:AQ39)</f>
        <v>0</v>
      </c>
      <c r="AR40" s="52">
        <f t="shared" ref="AR40" si="463">SUM(AR38:AR39)</f>
        <v>1440</v>
      </c>
      <c r="AS40" s="53">
        <f>(AS38*BD38+AS39*BD39)/BD40</f>
        <v>100</v>
      </c>
      <c r="AT40" s="56">
        <f t="shared" ref="AT40" si="464">SUM(AT38:AT39)</f>
        <v>0</v>
      </c>
      <c r="AU40" s="53">
        <f>(AU38*BD38+AU39*BD39)/BD40</f>
        <v>0</v>
      </c>
      <c r="AV40" s="57">
        <f>SUM(AV38:AV39)</f>
        <v>0</v>
      </c>
      <c r="AW40" s="57">
        <f>(AW38*BD38+AW39*BD39)/BD40</f>
        <v>0</v>
      </c>
      <c r="AX40" s="15">
        <v>0</v>
      </c>
      <c r="AY40" s="53">
        <f>(AY38*BD38+AY39*BD39)/BD40</f>
        <v>0</v>
      </c>
      <c r="AZ40" s="14">
        <f>(AZ38*BD38+AZ39*BD39)/BD40</f>
        <v>0</v>
      </c>
      <c r="BA40" s="14">
        <f>(BA38*BD38+BA39*BD39)/BD40</f>
        <v>100</v>
      </c>
      <c r="BB40" s="14">
        <f>(BB38*BD38+BB39*BD39)/BD40</f>
        <v>0</v>
      </c>
      <c r="BC40" s="52">
        <f>SUM(BC38:BC39)</f>
        <v>0</v>
      </c>
      <c r="BD40" s="52">
        <f>SUM(BD38:BD39)</f>
        <v>42</v>
      </c>
      <c r="BF40" s="43"/>
      <c r="BG40" s="81" t="s">
        <v>37</v>
      </c>
      <c r="BH40" s="52">
        <f>SUM(BH38:BH39)</f>
        <v>0</v>
      </c>
      <c r="BI40" s="52">
        <f t="shared" ref="BI40" si="465">SUM(BI38:BI39)</f>
        <v>0</v>
      </c>
      <c r="BJ40" s="52">
        <f>SUM(BJ38:BJ39)</f>
        <v>0</v>
      </c>
      <c r="BK40" s="52">
        <f t="shared" ref="BK40" si="466">SUM(BK38:BK39)</f>
        <v>1488</v>
      </c>
      <c r="BL40" s="53">
        <f>(BL38*BW38+BL39*BW39)/BW40</f>
        <v>100</v>
      </c>
      <c r="BM40" s="56">
        <f t="shared" ref="BM40" si="467">SUM(BM38:BM39)</f>
        <v>0</v>
      </c>
      <c r="BN40" s="53">
        <f>(BN38*BW38+BN39*BW39)/BW40</f>
        <v>0</v>
      </c>
      <c r="BO40" s="57">
        <f>SUM(BO38:BO39)</f>
        <v>0</v>
      </c>
      <c r="BP40" s="57">
        <f>(BP38*BW38+BP39*BW39)/BW40</f>
        <v>0</v>
      </c>
      <c r="BQ40" s="56">
        <f t="shared" ref="BQ40" si="468">SUM(BQ38:BQ39)</f>
        <v>0</v>
      </c>
      <c r="BR40" s="53">
        <f>(BR38*BW38+BR39*BW39)/BW40</f>
        <v>0</v>
      </c>
      <c r="BS40" s="14">
        <f>(BS38*BW38+BS39*BW39)/BW40</f>
        <v>0</v>
      </c>
      <c r="BT40" s="14">
        <f>(BT38*BW38+BT39*BW39)/BW40</f>
        <v>100</v>
      </c>
      <c r="BU40" s="14">
        <f>(BU38*BW38+BU39*BW39)/BW40</f>
        <v>0</v>
      </c>
      <c r="BV40" s="52">
        <f>SUM(BV38:BV39)</f>
        <v>0</v>
      </c>
      <c r="BW40" s="52">
        <f>SUM(BW38:BW39)</f>
        <v>42</v>
      </c>
      <c r="BY40" s="43"/>
      <c r="BZ40" s="81" t="s">
        <v>37</v>
      </c>
      <c r="CA40" s="52">
        <f>SUM(CA38:CA39)</f>
        <v>0</v>
      </c>
      <c r="CB40" s="52">
        <f t="shared" ref="CB40" si="469">SUM(CB38:CB39)</f>
        <v>0</v>
      </c>
      <c r="CC40" s="52">
        <f>SUM(CC38:CC39)</f>
        <v>0</v>
      </c>
      <c r="CD40" s="52">
        <f t="shared" ref="CD40" si="470">SUM(CD38:CD39)</f>
        <v>1440</v>
      </c>
      <c r="CE40" s="53">
        <f>(CE38*CP38+CE39*CP39)/CP40</f>
        <v>100</v>
      </c>
      <c r="CF40" s="56">
        <f t="shared" ref="CF40" si="471">SUM(CF38:CF39)</f>
        <v>0</v>
      </c>
      <c r="CG40" s="53">
        <f>(CG38*CP38+CG39*CP39)/CP40</f>
        <v>0</v>
      </c>
      <c r="CH40" s="57">
        <f>SUM(CH38:CH39)</f>
        <v>0</v>
      </c>
      <c r="CI40" s="57">
        <f>(CI38*CP38+CI39*CP39)/CP40</f>
        <v>0</v>
      </c>
      <c r="CJ40" s="56">
        <f t="shared" ref="CJ40" si="472">SUM(CJ38:CJ39)</f>
        <v>0</v>
      </c>
      <c r="CK40" s="53">
        <f>(CK38*CP38+CK39*CP39)/CP40</f>
        <v>0</v>
      </c>
      <c r="CL40" s="14">
        <f>(CL38*CP38+CL39*CP39)/CP40</f>
        <v>0</v>
      </c>
      <c r="CM40" s="14">
        <f>(CM38*CP38+CM39*CP39)/CP40</f>
        <v>100</v>
      </c>
      <c r="CN40" s="14">
        <f>(CN38*CP38+CN39*CP39)/CP40</f>
        <v>0</v>
      </c>
      <c r="CO40" s="52">
        <f>SUM(CO38:CO39)</f>
        <v>0</v>
      </c>
      <c r="CP40" s="52">
        <f>SUM(CP38:CP39)</f>
        <v>42</v>
      </c>
      <c r="CR40" s="43"/>
      <c r="CS40" s="81" t="s">
        <v>37</v>
      </c>
      <c r="CT40" s="52">
        <f>SUM(CT38:CT39)</f>
        <v>0</v>
      </c>
      <c r="CU40" s="52">
        <f t="shared" ref="CU40" si="473">SUM(CU38:CU39)</f>
        <v>0</v>
      </c>
      <c r="CV40" s="52">
        <f>SUM(CV38:CV39)</f>
        <v>0</v>
      </c>
      <c r="CW40" s="52">
        <f t="shared" ref="CW40" si="474">SUM(CW38:CW39)</f>
        <v>1488</v>
      </c>
      <c r="CX40" s="53">
        <f>(CX38*DI38+CX39*DI39)/DI40</f>
        <v>100</v>
      </c>
      <c r="CY40" s="56">
        <f t="shared" ref="CY40" si="475">SUM(CY38:CY39)</f>
        <v>0</v>
      </c>
      <c r="CZ40" s="53">
        <f>(CZ38*DI38+CZ39*DI39)/DI40</f>
        <v>0</v>
      </c>
      <c r="DA40" s="57">
        <f>SUM(DA38:DA39)</f>
        <v>0</v>
      </c>
      <c r="DB40" s="57">
        <f>(DB38*DI38+DB39*DI39)/DI40</f>
        <v>0</v>
      </c>
      <c r="DC40" s="56">
        <f t="shared" ref="DC40" si="476">SUM(DC38:DC39)</f>
        <v>0</v>
      </c>
      <c r="DD40" s="53">
        <f>(DD38*DI38+DD39*DI39)/DI40</f>
        <v>0</v>
      </c>
      <c r="DE40" s="14">
        <f>(DE38*DI38+DE39*DI39)/DI40</f>
        <v>0</v>
      </c>
      <c r="DF40" s="14">
        <f>(DF38*DI38+DF39*DI39)/DI40</f>
        <v>100</v>
      </c>
      <c r="DG40" s="14">
        <f>(DG38*DI38+DG39*DI39)/DI40</f>
        <v>0</v>
      </c>
      <c r="DH40" s="52">
        <f>SUM(DH38:DH39)</f>
        <v>0</v>
      </c>
      <c r="DI40" s="52">
        <f>SUM(DI38:DI39)</f>
        <v>42</v>
      </c>
      <c r="DK40" s="43"/>
      <c r="DL40" s="81" t="s">
        <v>37</v>
      </c>
      <c r="DM40" s="52">
        <f>SUM(DM38:DM39)</f>
        <v>0</v>
      </c>
      <c r="DN40" s="52">
        <f t="shared" ref="DN40" si="477">SUM(DN38:DN39)</f>
        <v>0</v>
      </c>
      <c r="DO40" s="52">
        <f>SUM(DO38:DO39)</f>
        <v>0</v>
      </c>
      <c r="DP40" s="52">
        <f t="shared" ref="DP40" si="478">SUM(DP38:DP39)</f>
        <v>1488</v>
      </c>
      <c r="DQ40" s="53">
        <f>(DQ38*EB38+DQ39*EB39)/EB40</f>
        <v>100</v>
      </c>
      <c r="DR40" s="56">
        <f t="shared" ref="DR40" si="479">SUM(DR38:DR39)</f>
        <v>0</v>
      </c>
      <c r="DS40" s="53">
        <f>(DS38*EB38+DS39*EB39)/EB40</f>
        <v>0</v>
      </c>
      <c r="DT40" s="57">
        <f>SUM(DT38:DT39)</f>
        <v>0</v>
      </c>
      <c r="DU40" s="57">
        <f>(DU38*EB38+DU39*EB39)/EB40</f>
        <v>0</v>
      </c>
      <c r="DV40" s="56">
        <f t="shared" ref="DV40" si="480">SUM(DV38:DV39)</f>
        <v>0</v>
      </c>
      <c r="DW40" s="53">
        <f>(DW38*EB38+DW39*EB39)/EB40</f>
        <v>0</v>
      </c>
      <c r="DX40" s="14">
        <f>(DX38*EB38+DX39*EB39)/EB40</f>
        <v>0</v>
      </c>
      <c r="DY40" s="14">
        <f>(DY38*EB38+DY39*EB39)/EB40</f>
        <v>100</v>
      </c>
      <c r="DZ40" s="14">
        <f>(DZ38*EB38+DZ39*EB39)/EB40</f>
        <v>0</v>
      </c>
      <c r="EA40" s="52">
        <f>SUM(EA38:EA39)</f>
        <v>0</v>
      </c>
      <c r="EB40" s="52">
        <f>SUM(EB38:EB39)</f>
        <v>42</v>
      </c>
      <c r="ED40" s="43"/>
      <c r="EE40" s="81" t="s">
        <v>37</v>
      </c>
      <c r="EF40" s="52">
        <f>SUM(EF38:EF39)</f>
        <v>0</v>
      </c>
      <c r="EG40" s="52">
        <f t="shared" ref="EG40" si="481">SUM(EG38:EG39)</f>
        <v>0</v>
      </c>
      <c r="EH40" s="52">
        <f>SUM(EH38:EH39)</f>
        <v>0</v>
      </c>
      <c r="EI40" s="52">
        <f t="shared" ref="EI40" si="482">SUM(EI38:EI39)</f>
        <v>1392</v>
      </c>
      <c r="EJ40" s="53">
        <f>(EJ38*EU38+EJ39*EU39)/EU40</f>
        <v>100</v>
      </c>
      <c r="EK40" s="56">
        <f t="shared" ref="EK40" si="483">SUM(EK38:EK39)</f>
        <v>0</v>
      </c>
      <c r="EL40" s="53">
        <f>(EL38*EU38+EL39*EU39)/EU40</f>
        <v>0</v>
      </c>
      <c r="EM40" s="57">
        <f>SUM(EM38:EM39)</f>
        <v>0</v>
      </c>
      <c r="EN40" s="57">
        <f>(EN38*EU38+EN39*EU39)/EU40</f>
        <v>0</v>
      </c>
      <c r="EO40" s="56">
        <f t="shared" ref="EO40" si="484">SUM(EO38:EO39)</f>
        <v>0</v>
      </c>
      <c r="EP40" s="53">
        <f>(EP38*EU38+EP39*EU39)/EU40</f>
        <v>0</v>
      </c>
      <c r="EQ40" s="14">
        <f>(EQ38*EU38+EQ39*EU39)/EU40</f>
        <v>0</v>
      </c>
      <c r="ER40" s="14">
        <f>(ER38*EU38+ER39*EU39)/EU40</f>
        <v>100</v>
      </c>
      <c r="ES40" s="14">
        <f>(ES38*EU38+ES39*EU39)/EU40</f>
        <v>0</v>
      </c>
      <c r="ET40" s="52">
        <f>SUM(ET38:ET39)</f>
        <v>0</v>
      </c>
      <c r="EU40" s="52">
        <f>SUM(EU38:EU39)</f>
        <v>42</v>
      </c>
      <c r="EW40" s="43"/>
      <c r="EX40" s="81" t="s">
        <v>37</v>
      </c>
      <c r="EY40" s="52">
        <f>SUM(EY38:EY39)</f>
        <v>0</v>
      </c>
      <c r="EZ40" s="52">
        <f t="shared" ref="EZ40" si="485">SUM(EZ38:EZ39)</f>
        <v>0</v>
      </c>
      <c r="FA40" s="52">
        <f>SUM(FA38:FA39)</f>
        <v>0</v>
      </c>
      <c r="FB40" s="52">
        <f t="shared" ref="FB40" si="486">SUM(FB38:FB39)</f>
        <v>1488</v>
      </c>
      <c r="FC40" s="53">
        <f>(FC38*FN38+FC39*FN39)/FN40</f>
        <v>100</v>
      </c>
      <c r="FD40" s="56">
        <f t="shared" ref="FD40" si="487">SUM(FD38:FD39)</f>
        <v>0</v>
      </c>
      <c r="FE40" s="53">
        <f>(FE38*FN38+FE39*FN39)/FN40</f>
        <v>0</v>
      </c>
      <c r="FF40" s="57">
        <f>SUM(FF38:FF39)</f>
        <v>0</v>
      </c>
      <c r="FG40" s="57">
        <f>(FG38*FN38+FG39*FN39)/FN40</f>
        <v>0</v>
      </c>
      <c r="FH40" s="56">
        <f t="shared" ref="FH40" si="488">SUM(FH38:FH39)</f>
        <v>0</v>
      </c>
      <c r="FI40" s="53">
        <f>(FI38*FN38+FI39*FN39)/FN40</f>
        <v>0</v>
      </c>
      <c r="FJ40" s="14">
        <f>(FJ38*FN38+FJ39*FN39)/FN40</f>
        <v>0</v>
      </c>
      <c r="FK40" s="14">
        <f>(FK38*FN38+FK39*FN39)/FN40</f>
        <v>100</v>
      </c>
      <c r="FL40" s="14">
        <f>(FL38*FN38+FL39*FN39)/FN40</f>
        <v>0</v>
      </c>
      <c r="FM40" s="52">
        <f>SUM(FM38:FM39)</f>
        <v>0</v>
      </c>
      <c r="FN40" s="52">
        <f>SUM(FN38:FN39)</f>
        <v>42</v>
      </c>
      <c r="FP40" s="43"/>
      <c r="FQ40" s="81" t="s">
        <v>37</v>
      </c>
      <c r="FR40" s="52">
        <f>SUM(FR38:FR39)</f>
        <v>0</v>
      </c>
      <c r="FS40" s="52">
        <f t="shared" ref="FS40" si="489">SUM(FS38:FS39)</f>
        <v>0</v>
      </c>
      <c r="FT40" s="52">
        <f>SUM(FT38:FT39)</f>
        <v>0</v>
      </c>
      <c r="FU40" s="152">
        <f t="shared" ref="FU40" si="490">SUM(FU38:FU39)</f>
        <v>1440</v>
      </c>
      <c r="FV40" s="53">
        <f>(FV38*GH38+FV39*GH39)/GH40</f>
        <v>100</v>
      </c>
      <c r="FW40" s="56">
        <f t="shared" ref="FW40" si="491">SUM(FW38:FW39)</f>
        <v>0</v>
      </c>
      <c r="FX40" s="53">
        <f>(FX38*GH38+FX39*GH39)/GH40</f>
        <v>0</v>
      </c>
      <c r="FY40" s="57">
        <f>SUM(FY38:FY39)</f>
        <v>0</v>
      </c>
      <c r="FZ40" s="57">
        <f>(FZ38*GH38+FZ39*GH39)/GH40</f>
        <v>0</v>
      </c>
      <c r="GA40" s="56">
        <f t="shared" ref="GA40" si="492">SUM(GA38:GA39)</f>
        <v>0</v>
      </c>
      <c r="GB40" s="53">
        <f>(GB38*GH38+GB39*GH39)/GH40</f>
        <v>0</v>
      </c>
      <c r="GC40" s="14">
        <f>(GC38*GH38+GC39*GH39)/GH40</f>
        <v>0</v>
      </c>
      <c r="GD40" s="14">
        <f>(GD38*GH38+GD39*GH39)/GH40</f>
        <v>100</v>
      </c>
      <c r="GE40" s="14">
        <f>(GE38*GH38+GE39*GH39)/GH40</f>
        <v>0</v>
      </c>
      <c r="GF40" s="55">
        <f>SUM(GF38:GF39)</f>
        <v>0</v>
      </c>
      <c r="GG40" s="52">
        <f>SUM(GG38:GG39)</f>
        <v>0</v>
      </c>
      <c r="GH40" s="52">
        <f>SUM(GH38:GH39)</f>
        <v>42</v>
      </c>
      <c r="GJ40" s="43"/>
      <c r="GK40" s="81" t="s">
        <v>37</v>
      </c>
      <c r="GL40" s="52">
        <f>SUM(GL38:GL39)</f>
        <v>1488</v>
      </c>
      <c r="GM40" s="52">
        <f t="shared" ref="GM40" si="493">SUM(GM38:GM39)</f>
        <v>0</v>
      </c>
      <c r="GN40" s="52">
        <f>SUM(GN38:GN39)</f>
        <v>1488</v>
      </c>
      <c r="GO40" s="52">
        <f t="shared" ref="GO40" si="494">SUM(GO38:GO39)</f>
        <v>0</v>
      </c>
      <c r="GP40" s="53">
        <f>(GP38*HB38+GP39*HB39)/HB40</f>
        <v>0</v>
      </c>
      <c r="GQ40" s="56">
        <f t="shared" ref="GQ40" si="495">SUM(GQ38:GQ39)</f>
        <v>0</v>
      </c>
      <c r="GR40" s="53">
        <f>(GR38*HB38+GR39*HB39)/HB40</f>
        <v>0</v>
      </c>
      <c r="GS40" s="57">
        <f>SUM(GS38:GS39)</f>
        <v>0</v>
      </c>
      <c r="GT40" s="57">
        <f>(GT38*HB38+GT39*HB39)/HB40</f>
        <v>0</v>
      </c>
      <c r="GU40" s="56">
        <f t="shared" ref="GU40" si="496">SUM(GU38:GU39)</f>
        <v>0</v>
      </c>
      <c r="GV40" s="53">
        <f>(GV38*HB38+GV39*HB39)/HB40</f>
        <v>100</v>
      </c>
      <c r="GW40" s="14">
        <f>(GW38*HB38+GW39*HB39)/HB40</f>
        <v>100</v>
      </c>
      <c r="GX40" s="14">
        <f>(GX38*HB38+GX39*HB39)/HB40</f>
        <v>0</v>
      </c>
      <c r="GY40" s="14">
        <f>(GY38*HB38+GY39*HB39)/HB40</f>
        <v>0</v>
      </c>
      <c r="GZ40" s="55">
        <f>SUM(GZ38:GZ39)</f>
        <v>0</v>
      </c>
      <c r="HA40" s="52">
        <f>SUM(HA38:HA39)</f>
        <v>0</v>
      </c>
      <c r="HB40" s="52">
        <f>SUM(HB38:HB39)</f>
        <v>42</v>
      </c>
      <c r="HD40" s="43"/>
      <c r="HE40" s="81" t="s">
        <v>37</v>
      </c>
      <c r="HF40" s="52">
        <f>SUM(HF38:HF39)</f>
        <v>0</v>
      </c>
      <c r="HG40" s="52">
        <f t="shared" ref="HG40" si="497">SUM(HG38:HG39)</f>
        <v>0</v>
      </c>
      <c r="HH40" s="52">
        <f>SUM(HH38:HH39)</f>
        <v>0</v>
      </c>
      <c r="HI40" s="52">
        <f t="shared" ref="HI40" si="498">SUM(HI38:HI39)</f>
        <v>1440</v>
      </c>
      <c r="HJ40" s="244">
        <f t="shared" si="76"/>
        <v>200</v>
      </c>
      <c r="HK40" s="56">
        <f t="shared" ref="HK40" si="499">SUM(HK38:HK39)</f>
        <v>0</v>
      </c>
      <c r="HL40" s="244">
        <f t="shared" si="77"/>
        <v>0</v>
      </c>
      <c r="HM40" s="57">
        <f>SUM(HM38:HM39)</f>
        <v>0</v>
      </c>
      <c r="HN40" s="244">
        <f t="shared" si="78"/>
        <v>0</v>
      </c>
      <c r="HO40" s="56">
        <f t="shared" ref="HO40" si="500">SUM(HO38:HO39)</f>
        <v>0</v>
      </c>
      <c r="HP40" s="244">
        <f t="shared" si="79"/>
        <v>0</v>
      </c>
      <c r="HQ40" s="244">
        <f t="shared" si="80"/>
        <v>0</v>
      </c>
      <c r="HR40" s="245">
        <v>100</v>
      </c>
      <c r="HS40" s="238">
        <f t="shared" si="82"/>
        <v>0</v>
      </c>
      <c r="HT40" s="58">
        <f>SUM(HT38:HT39)</f>
        <v>0</v>
      </c>
      <c r="HU40" s="52">
        <f>SUM(HU38:HU39)</f>
        <v>0</v>
      </c>
      <c r="HV40" s="52">
        <f>SUM(HV38:HV39)</f>
        <v>42</v>
      </c>
    </row>
    <row r="41" spans="1:231" ht="13.8" x14ac:dyDescent="0.3">
      <c r="A41" s="16" t="s">
        <v>42</v>
      </c>
      <c r="B41" s="78" t="s">
        <v>51</v>
      </c>
      <c r="C41" s="13">
        <f>[1]DISP_JUL!$D$126</f>
        <v>0</v>
      </c>
      <c r="D41" s="13">
        <f>[1]DISP_JUL!$E$126</f>
        <v>0</v>
      </c>
      <c r="E41" s="13">
        <f>[1]DISP_JUL!$F$126</f>
        <v>0</v>
      </c>
      <c r="F41" s="13">
        <f>[1]DISP_JUL!$G$126</f>
        <v>744</v>
      </c>
      <c r="G41" s="13">
        <f t="shared" si="346"/>
        <v>100</v>
      </c>
      <c r="H41" s="13">
        <f>[1]DISP_JUL!$H$126</f>
        <v>0</v>
      </c>
      <c r="I41" s="13">
        <f t="shared" si="347"/>
        <v>0</v>
      </c>
      <c r="J41" s="13">
        <f>[1]DISP_JUL!$I$126</f>
        <v>0</v>
      </c>
      <c r="K41" s="13">
        <f t="shared" si="441"/>
        <v>0</v>
      </c>
      <c r="L41" s="15">
        <v>0</v>
      </c>
      <c r="M41" s="13">
        <f>(C41/$B$4)*100</f>
        <v>0</v>
      </c>
      <c r="N41" s="15">
        <f t="shared" si="442"/>
        <v>0</v>
      </c>
      <c r="O41" s="15">
        <f t="shared" si="443"/>
        <v>100</v>
      </c>
      <c r="P41" s="13">
        <f>(Q41/($B$4*R41))*100</f>
        <v>0</v>
      </c>
      <c r="Q41" s="95">
        <f>[1]DISP_JUL!$M$126</f>
        <v>0</v>
      </c>
      <c r="R41" s="15">
        <v>21</v>
      </c>
      <c r="T41" s="16" t="s">
        <v>42</v>
      </c>
      <c r="U41" s="78" t="s">
        <v>51</v>
      </c>
      <c r="V41" s="13">
        <f>[1]DISP_AGO!$D$126</f>
        <v>0</v>
      </c>
      <c r="W41" s="13">
        <f>[1]DISP_AGO!$E$126</f>
        <v>0</v>
      </c>
      <c r="X41" s="13">
        <f>[1]DISP_AGO!$F$126</f>
        <v>0</v>
      </c>
      <c r="Y41" s="13">
        <f>[1]DISP_AGO!$G$126</f>
        <v>744</v>
      </c>
      <c r="Z41" s="13">
        <f>(Y41/$U$4)*100</f>
        <v>100</v>
      </c>
      <c r="AA41" s="13">
        <f>[1]DISP_AGO!$H$126</f>
        <v>0</v>
      </c>
      <c r="AB41" s="13">
        <f>(AA41/$U$4)*100</f>
        <v>0</v>
      </c>
      <c r="AC41" s="13">
        <f>[1]DISP_AGO!$I$126</f>
        <v>0</v>
      </c>
      <c r="AD41" s="13">
        <f>(AC41/$U$4)*100</f>
        <v>0</v>
      </c>
      <c r="AE41" s="15">
        <v>0</v>
      </c>
      <c r="AF41" s="13">
        <f>(V41/$U$4)*100</f>
        <v>0</v>
      </c>
      <c r="AG41" s="15">
        <f>((V41-AE41)/$U$4)*100</f>
        <v>0</v>
      </c>
      <c r="AH41" s="15">
        <f t="shared" si="444"/>
        <v>100</v>
      </c>
      <c r="AI41" s="13">
        <f>(AJ41/($U$4*AK41))*100</f>
        <v>0</v>
      </c>
      <c r="AJ41" s="95">
        <f>[1]DISP_AGO!$M$126</f>
        <v>0</v>
      </c>
      <c r="AK41" s="15">
        <v>21</v>
      </c>
      <c r="AM41" s="16" t="s">
        <v>42</v>
      </c>
      <c r="AN41" s="78" t="s">
        <v>51</v>
      </c>
      <c r="AO41" s="13">
        <f>[1]DISP_SEP!$D$126</f>
        <v>0</v>
      </c>
      <c r="AP41" s="13">
        <f>[1]DISP_SEP!$E$126</f>
        <v>0</v>
      </c>
      <c r="AQ41" s="13">
        <f>[1]DISP_SEP!$F$126</f>
        <v>0</v>
      </c>
      <c r="AR41" s="13">
        <f>[1]DISP_SEP!$G$126</f>
        <v>720</v>
      </c>
      <c r="AS41" s="13">
        <f>(AR41/$AN$4)*100</f>
        <v>100</v>
      </c>
      <c r="AT41" s="13">
        <f>[1]DISP_SEP!$H$126</f>
        <v>0</v>
      </c>
      <c r="AU41" s="13">
        <f>(AT41/$AN$4)*100</f>
        <v>0</v>
      </c>
      <c r="AV41" s="13">
        <f>[1]DISP_SEP!$I$126</f>
        <v>0</v>
      </c>
      <c r="AW41" s="13">
        <f>(AV41/$AN$4)*100</f>
        <v>0</v>
      </c>
      <c r="AX41" s="15">
        <v>0</v>
      </c>
      <c r="AY41" s="13">
        <f>(AO41/$AN$4)*100</f>
        <v>0</v>
      </c>
      <c r="AZ41" s="15">
        <f>((AO41-AX41)/$AN$4)*100</f>
        <v>0</v>
      </c>
      <c r="BA41" s="15">
        <f t="shared" ref="BA41:BA42" si="501">IF((AND(AP41=0,AR41=0)),0,(AR41+AX41)/(AP41+AR41)*100)</f>
        <v>100</v>
      </c>
      <c r="BB41" s="13">
        <f>(BC41/($AN$4*BD41))*100</f>
        <v>0</v>
      </c>
      <c r="BC41" s="95">
        <f>[1]DISP_SEP!$M$126</f>
        <v>0</v>
      </c>
      <c r="BD41" s="15">
        <v>21</v>
      </c>
      <c r="BF41" s="16" t="s">
        <v>42</v>
      </c>
      <c r="BG41" s="78" t="s">
        <v>51</v>
      </c>
      <c r="BH41" s="13">
        <f>[1]DISP_OCT!$D$126</f>
        <v>0</v>
      </c>
      <c r="BI41" s="13">
        <f>[1]DISP_OCT!$E$126</f>
        <v>0</v>
      </c>
      <c r="BJ41" s="13">
        <f>[1]DISP_OCT!$F$126</f>
        <v>0</v>
      </c>
      <c r="BK41" s="13">
        <f>[1]DISP_OCT!$G$126</f>
        <v>744</v>
      </c>
      <c r="BL41" s="13">
        <f>(BK41/$BG$4)*100</f>
        <v>100</v>
      </c>
      <c r="BM41" s="13">
        <f>[1]DISP_OCT!$H$126</f>
        <v>0</v>
      </c>
      <c r="BN41" s="13">
        <f>(BM41/$BG$4)*100</f>
        <v>0</v>
      </c>
      <c r="BO41" s="13">
        <f>[1]DISP_OCT!$I$126</f>
        <v>0</v>
      </c>
      <c r="BP41" s="13">
        <f>(BO41/$BG$4)*100</f>
        <v>0</v>
      </c>
      <c r="BR41" s="13">
        <f>(BH41/$BG$4)*100</f>
        <v>0</v>
      </c>
      <c r="BS41" s="15">
        <f>((BH41-BQ41)/$BG$4)*100</f>
        <v>0</v>
      </c>
      <c r="BT41" s="15">
        <f t="shared" ref="BT41:BT42" si="502">IF((AND(BI41=0,BK41=0)),0,(BK41+BQ41)/(BI41+BK41)*100)</f>
        <v>100</v>
      </c>
      <c r="BU41" s="13">
        <f>(BV41/($BG$4*BW41))*100</f>
        <v>0</v>
      </c>
      <c r="BV41" s="95">
        <f>[1]DISP_OCT!$M$126</f>
        <v>0</v>
      </c>
      <c r="BW41" s="15">
        <v>21</v>
      </c>
      <c r="BY41" s="16" t="s">
        <v>42</v>
      </c>
      <c r="BZ41" s="78" t="s">
        <v>51</v>
      </c>
      <c r="CA41" s="13">
        <f>[1]DISP_NOV!$D$126</f>
        <v>0</v>
      </c>
      <c r="CB41" s="13">
        <f>[1]DISP_NOV!$E$126</f>
        <v>0</v>
      </c>
      <c r="CC41" s="13">
        <f>[1]DISP_NOV!$F$126</f>
        <v>0</v>
      </c>
      <c r="CD41" s="13">
        <f>[1]DISP_NOV!$G$126</f>
        <v>720</v>
      </c>
      <c r="CE41" s="13">
        <f>(CD41/$BZ$4)*100</f>
        <v>100</v>
      </c>
      <c r="CF41" s="13">
        <f>[1]DISP_NOV!$H$126</f>
        <v>0</v>
      </c>
      <c r="CG41" s="13">
        <f>(CF41/$BZ$4)*100</f>
        <v>0</v>
      </c>
      <c r="CH41" s="13">
        <f>[1]DISP_NOV!$I$126</f>
        <v>0</v>
      </c>
      <c r="CI41" s="13">
        <f>(CH41/$BZ$4)*100</f>
        <v>0</v>
      </c>
      <c r="CK41" s="13">
        <f>(CA41/$BZ$4)*100</f>
        <v>0</v>
      </c>
      <c r="CL41" s="15">
        <f>((CA41-CJ41)/$BZ$4)*100</f>
        <v>0</v>
      </c>
      <c r="CM41" s="15">
        <f t="shared" ref="CM41:CM42" si="503">IF((AND(CB41=0,CD41=0)),0,(CD41+CJ41)/(CB41+CD41)*100)</f>
        <v>100</v>
      </c>
      <c r="CN41" s="13">
        <f>(CO41/($BZ$4*CP41))*100</f>
        <v>0</v>
      </c>
      <c r="CO41" s="95">
        <f>[1]DISP_NOV!$M$126</f>
        <v>0</v>
      </c>
      <c r="CP41" s="15">
        <v>21</v>
      </c>
      <c r="CR41" s="16" t="s">
        <v>42</v>
      </c>
      <c r="CS41" s="78" t="s">
        <v>51</v>
      </c>
      <c r="CT41" s="13">
        <f>[1]DISP_DIC!$D$126</f>
        <v>0</v>
      </c>
      <c r="CU41" s="13">
        <f>[1]DISP_DIC!$E$126</f>
        <v>0</v>
      </c>
      <c r="CV41" s="13">
        <f>[1]DISP_DIC!$F$126</f>
        <v>0</v>
      </c>
      <c r="CW41" s="13">
        <f>[1]DISP_DIC!$G$126</f>
        <v>744</v>
      </c>
      <c r="CX41" s="13">
        <f>(CW41/$CS$4)*100</f>
        <v>100</v>
      </c>
      <c r="CY41" s="13">
        <f>[1]DISP_DIC!$H$126</f>
        <v>0</v>
      </c>
      <c r="CZ41" s="13">
        <f>(CY41/$CS$4)*100</f>
        <v>0</v>
      </c>
      <c r="DA41" s="13">
        <f>[1]DISP_DIC!$I$126</f>
        <v>0</v>
      </c>
      <c r="DB41" s="13">
        <f>(DA41/$CS$4)*100</f>
        <v>0</v>
      </c>
      <c r="DD41" s="13">
        <f>(CT41/$CS$4)*100</f>
        <v>0</v>
      </c>
      <c r="DE41" s="15">
        <f>((CT41-DC41)/$CS$4)*100</f>
        <v>0</v>
      </c>
      <c r="DF41" s="15">
        <f t="shared" ref="DF41:DF42" si="504">IF((AND(CU41=0,CW41=0)),0,(CW41+DC41)/(CU41+CW41)*100)</f>
        <v>100</v>
      </c>
      <c r="DG41" s="13">
        <f>(DH41/($CS$4*DI41))*100</f>
        <v>0</v>
      </c>
      <c r="DH41" s="95">
        <f>[1]DISP_DIC!$M$126</f>
        <v>0</v>
      </c>
      <c r="DI41" s="15">
        <v>21</v>
      </c>
      <c r="DK41" s="16" t="s">
        <v>42</v>
      </c>
      <c r="DL41" s="78" t="s">
        <v>51</v>
      </c>
      <c r="DM41" s="13">
        <f>[2]DISP_ENE!$D$126</f>
        <v>0</v>
      </c>
      <c r="DN41" s="13">
        <f>[2]DISP_ENE!$E$126</f>
        <v>0</v>
      </c>
      <c r="DO41" s="13">
        <f>[2]DISP_ENE!$F$126</f>
        <v>0</v>
      </c>
      <c r="DP41" s="13">
        <f>[2]DISP_ENE!$G$126</f>
        <v>744</v>
      </c>
      <c r="DQ41" s="13">
        <f>(DP41/$DL$4)*100</f>
        <v>100</v>
      </c>
      <c r="DR41" s="13">
        <f>[2]DISP_ENE!$H$126</f>
        <v>0</v>
      </c>
      <c r="DS41" s="13">
        <f>(DR41/$DL$4)*100</f>
        <v>0</v>
      </c>
      <c r="DT41" s="13">
        <f>[2]DISP_ENE!$I$126</f>
        <v>0</v>
      </c>
      <c r="DU41" s="13">
        <f>(DT41/$DL$4)*100</f>
        <v>0</v>
      </c>
      <c r="DW41" s="13">
        <f>(DM41/$DL$4)*100</f>
        <v>0</v>
      </c>
      <c r="DX41" s="15">
        <f>((DM41-DV41)/$DL$4)*100</f>
        <v>0</v>
      </c>
      <c r="DY41" s="15">
        <f t="shared" ref="DY41:DY42" si="505">IF((AND(DN41=0,DP41=0)),0,(DP41+DV41)/(DN41+DP41)*100)</f>
        <v>100</v>
      </c>
      <c r="DZ41" s="13">
        <f>(EA41/($DL$4*EB41))*100</f>
        <v>0</v>
      </c>
      <c r="EA41" s="95">
        <f>[2]DISP_ENE!$M$126</f>
        <v>0</v>
      </c>
      <c r="EB41" s="15">
        <v>21</v>
      </c>
      <c r="ED41" s="16" t="s">
        <v>42</v>
      </c>
      <c r="EE41" s="78" t="s">
        <v>51</v>
      </c>
      <c r="EF41" s="13">
        <f>[2]DISP_FEB!$D$126</f>
        <v>0</v>
      </c>
      <c r="EG41" s="13">
        <f>[2]DISP_FEB!$E$126</f>
        <v>0</v>
      </c>
      <c r="EH41" s="13">
        <f>[2]DISP_FEB!$F$126</f>
        <v>0</v>
      </c>
      <c r="EI41" s="13">
        <f>[2]DISP_FEB!$G$126</f>
        <v>696</v>
      </c>
      <c r="EJ41" s="13">
        <f>(EI41/$EE$4)*100</f>
        <v>100</v>
      </c>
      <c r="EK41" s="13">
        <f>[2]DISP_FEB!$H$126</f>
        <v>0</v>
      </c>
      <c r="EL41" s="13">
        <f>(EK41/$EE$4)*100</f>
        <v>0</v>
      </c>
      <c r="EM41" s="13">
        <f>[2]DISP_FEB!$I$126</f>
        <v>0</v>
      </c>
      <c r="EN41" s="13">
        <f>(EM41/$EE$4)*100</f>
        <v>0</v>
      </c>
      <c r="EP41" s="13">
        <f>(EF41/$EE$4)*100</f>
        <v>0</v>
      </c>
      <c r="EQ41" s="15">
        <f>((EF41-EO41)/$EE$4)*100</f>
        <v>0</v>
      </c>
      <c r="ER41" s="15">
        <f t="shared" ref="ER41:ER42" si="506">IF((AND(EG41=0,EI41=0)),0,(EI41+EO41)/(EG41+EI41)*100)</f>
        <v>100</v>
      </c>
      <c r="ES41" s="13">
        <f>(ET41/($EE$4*EU41))*100</f>
        <v>0</v>
      </c>
      <c r="ET41" s="95">
        <f>[2]DISP_FEB!$M$126</f>
        <v>0</v>
      </c>
      <c r="EU41" s="15">
        <v>21</v>
      </c>
      <c r="EW41" s="16" t="s">
        <v>42</v>
      </c>
      <c r="EX41" s="78" t="s">
        <v>51</v>
      </c>
      <c r="EY41" s="13">
        <f>[2]DISP_MAR!$D$126</f>
        <v>0</v>
      </c>
      <c r="EZ41" s="13">
        <f>[2]DISP_MAR!$E$126</f>
        <v>0</v>
      </c>
      <c r="FA41" s="13">
        <f>[2]DISP_MAR!$F$126</f>
        <v>0</v>
      </c>
      <c r="FB41" s="13">
        <f>[2]DISP_MAR!$G$126</f>
        <v>744</v>
      </c>
      <c r="FC41" s="13">
        <f>(FB41/$EX$4)*100</f>
        <v>100</v>
      </c>
      <c r="FD41" s="13">
        <f>[2]DISP_MAR!$H$126</f>
        <v>0</v>
      </c>
      <c r="FE41" s="13">
        <f>(FD41/$EX$4)*100</f>
        <v>0</v>
      </c>
      <c r="FF41" s="13">
        <f>[2]DISP_MAR!$I$126</f>
        <v>0</v>
      </c>
      <c r="FG41" s="13">
        <f>(FF41/$EX$4)*100</f>
        <v>0</v>
      </c>
      <c r="FI41" s="13">
        <f>(EY41/$EX$4)*100</f>
        <v>0</v>
      </c>
      <c r="FJ41" s="15">
        <f>((EY41-FH41)/$EX$4)*100</f>
        <v>0</v>
      </c>
      <c r="FK41" s="15">
        <f t="shared" ref="FK41:FK42" si="507">IF((AND(EZ41=0,FB41=0)),0,(FB41+FH41)/(EZ41+FB41)*100)</f>
        <v>100</v>
      </c>
      <c r="FL41" s="13">
        <f>(FM41/($EX$4*FN41))*100</f>
        <v>0</v>
      </c>
      <c r="FM41" s="95">
        <f>[2]DISP_MAR!$M$126</f>
        <v>0</v>
      </c>
      <c r="FN41" s="15">
        <v>21</v>
      </c>
      <c r="FP41" s="16" t="s">
        <v>42</v>
      </c>
      <c r="FQ41" s="78" t="s">
        <v>51</v>
      </c>
      <c r="FR41" s="13">
        <f>[2]DISP_ABR!$D$126</f>
        <v>0</v>
      </c>
      <c r="FS41" s="13">
        <f>[2]DISP_ABR!$E$126</f>
        <v>0</v>
      </c>
      <c r="FT41" s="13">
        <f>[2]DISP_ABR!$F$126</f>
        <v>0</v>
      </c>
      <c r="FU41" s="13">
        <f>[2]DISP_ABR!$G$126</f>
        <v>720</v>
      </c>
      <c r="FV41" s="13">
        <f>(FU41/$FQ$4)*100</f>
        <v>100</v>
      </c>
      <c r="FW41" s="13">
        <f>[2]DISP_ABR!$H$126</f>
        <v>0</v>
      </c>
      <c r="FX41" s="13">
        <f>(FW41/$FQ$4)*100</f>
        <v>0</v>
      </c>
      <c r="FY41" s="13">
        <f>[2]DISP_ABR!$I$126</f>
        <v>0</v>
      </c>
      <c r="FZ41" s="13">
        <f>(FY41/$FQ$4)*100</f>
        <v>0</v>
      </c>
      <c r="GB41" s="13">
        <f>(FR41/$FQ$4)*100</f>
        <v>0</v>
      </c>
      <c r="GC41" s="15">
        <f>((FR41-GA41)/$FQ$4)*100</f>
        <v>0</v>
      </c>
      <c r="GD41" s="15">
        <f t="shared" ref="GD41:GD42" si="508">IF((AND(FS41=0,FU41=0)),0,(FU41+GA41)/(FS41+FU41)*100)</f>
        <v>100</v>
      </c>
      <c r="GE41" s="13">
        <f>(GG41/($FQ$4*GH41))*100</f>
        <v>0</v>
      </c>
      <c r="GF41" s="36">
        <v>0</v>
      </c>
      <c r="GG41" s="36">
        <f>[2]DISP_ABR!$M$126</f>
        <v>0</v>
      </c>
      <c r="GH41" s="15">
        <v>21</v>
      </c>
      <c r="GJ41" s="16" t="s">
        <v>42</v>
      </c>
      <c r="GK41" s="78" t="s">
        <v>51</v>
      </c>
      <c r="GL41" s="13">
        <f>[2]DISP_MAY!$D$126</f>
        <v>0</v>
      </c>
      <c r="GM41" s="13">
        <f>[2]DISP_MAY!$E$126</f>
        <v>0</v>
      </c>
      <c r="GN41" s="13">
        <f>[2]DISP_MAY!$F$126</f>
        <v>0</v>
      </c>
      <c r="GO41" s="13">
        <f>[2]DISP_MAY!$G$126</f>
        <v>744</v>
      </c>
      <c r="GP41" s="13">
        <f>(GO41/$GK$4)*100</f>
        <v>100</v>
      </c>
      <c r="GQ41" s="13">
        <f>[2]DISP_MAY!$H$126</f>
        <v>0</v>
      </c>
      <c r="GR41" s="13">
        <f>(GQ41/$GK$4)*100</f>
        <v>0</v>
      </c>
      <c r="GS41" s="13">
        <f>[2]DISP_MAY!$I$126</f>
        <v>0</v>
      </c>
      <c r="GT41" s="13">
        <f>(GS41/$GK$4)*100</f>
        <v>0</v>
      </c>
      <c r="GV41" s="13">
        <f>(GL41/$GK$4)*100</f>
        <v>0</v>
      </c>
      <c r="GW41" s="15">
        <f>((GL41-GU41)/$GK$4)*100</f>
        <v>0</v>
      </c>
      <c r="GX41" s="15">
        <f t="shared" ref="GX41:GX42" si="509">IF((AND(GM41=0,GO41=0)),0,(GO41+GU41)/(GM41+GO41)*100)</f>
        <v>100</v>
      </c>
      <c r="GY41" s="13">
        <f>(HA41/($GK$4*HB41))*100</f>
        <v>0</v>
      </c>
      <c r="GZ41" s="36">
        <v>0</v>
      </c>
      <c r="HA41" s="95">
        <f>[2]DISP_MAY!$M$126</f>
        <v>0</v>
      </c>
      <c r="HB41" s="15">
        <v>21</v>
      </c>
      <c r="HD41" s="16" t="s">
        <v>42</v>
      </c>
      <c r="HE41" s="78" t="s">
        <v>51</v>
      </c>
      <c r="HF41" s="13">
        <f>[2]DISP_JUN!$D$126</f>
        <v>0</v>
      </c>
      <c r="HG41" s="13">
        <f>[2]DISP_JUN!$E$126</f>
        <v>0</v>
      </c>
      <c r="HH41" s="13">
        <v>0</v>
      </c>
      <c r="HI41" s="13">
        <v>720</v>
      </c>
      <c r="HJ41" s="244">
        <f t="shared" si="76"/>
        <v>100</v>
      </c>
      <c r="HK41" s="13">
        <f>[2]DISP_JUN!$H$126</f>
        <v>0</v>
      </c>
      <c r="HL41" s="244">
        <f t="shared" si="77"/>
        <v>0</v>
      </c>
      <c r="HM41" s="13">
        <f>[2]DISP_JUN!$I$126</f>
        <v>0</v>
      </c>
      <c r="HN41" s="244">
        <f t="shared" si="78"/>
        <v>0</v>
      </c>
      <c r="HO41" s="15">
        <v>0</v>
      </c>
      <c r="HP41" s="244">
        <f t="shared" si="79"/>
        <v>0</v>
      </c>
      <c r="HQ41" s="244">
        <f t="shared" si="80"/>
        <v>0</v>
      </c>
      <c r="HR41" s="244">
        <v>100</v>
      </c>
      <c r="HS41" s="238">
        <f t="shared" si="82"/>
        <v>0</v>
      </c>
      <c r="HT41" s="36">
        <v>0</v>
      </c>
      <c r="HU41" s="95">
        <f>[2]DISP_JUN!$M$126</f>
        <v>0</v>
      </c>
      <c r="HV41" s="15">
        <v>21</v>
      </c>
    </row>
    <row r="42" spans="1:231" ht="13.8" x14ac:dyDescent="0.3">
      <c r="B42" s="78" t="s">
        <v>52</v>
      </c>
      <c r="C42" s="13">
        <f>[1]DISP_JUL!$D$128</f>
        <v>6</v>
      </c>
      <c r="D42" s="13">
        <f>[1]DISP_JUL!$E$128</f>
        <v>6</v>
      </c>
      <c r="E42" s="13">
        <f>[1]DISP_JUL!$F$128</f>
        <v>0</v>
      </c>
      <c r="F42" s="13">
        <f>[1]DISP_JUL!$G$128</f>
        <v>738</v>
      </c>
      <c r="G42" s="13">
        <f t="shared" si="346"/>
        <v>99.193548387096769</v>
      </c>
      <c r="H42" s="13">
        <f>[1]DISP_JUL!$H$128</f>
        <v>0</v>
      </c>
      <c r="I42" s="13">
        <f t="shared" si="347"/>
        <v>0</v>
      </c>
      <c r="J42" s="13">
        <f>[1]DISP_JUL!$I$128</f>
        <v>0</v>
      </c>
      <c r="K42" s="13">
        <f t="shared" si="441"/>
        <v>0</v>
      </c>
      <c r="L42" s="15">
        <v>0</v>
      </c>
      <c r="M42" s="15">
        <f t="shared" ref="M42" si="510">(C42/$B$4)*100</f>
        <v>0.80645161290322576</v>
      </c>
      <c r="N42" s="15">
        <f t="shared" si="442"/>
        <v>0.80645161290322576</v>
      </c>
      <c r="O42" s="15">
        <f t="shared" si="443"/>
        <v>99.193548387096769</v>
      </c>
      <c r="P42" s="13">
        <f t="shared" ref="P42" si="511">(Q42/($B$4*R42))*100</f>
        <v>0.70404505888376856</v>
      </c>
      <c r="Q42" s="95">
        <f>[1]DISP_JUL!$M$128</f>
        <v>110</v>
      </c>
      <c r="R42" s="15">
        <v>21</v>
      </c>
      <c r="U42" s="78" t="s">
        <v>52</v>
      </c>
      <c r="V42" s="13">
        <f>[1]DISP_AGO!$D$128</f>
        <v>1</v>
      </c>
      <c r="W42" s="13">
        <f>[1]DISP_AGO!$E$128</f>
        <v>1</v>
      </c>
      <c r="X42" s="13">
        <f>[1]DISP_AGO!$F$128</f>
        <v>0</v>
      </c>
      <c r="Y42" s="13">
        <f>[1]DISP_AGO!$G$128</f>
        <v>743</v>
      </c>
      <c r="Z42" s="13">
        <f>(Y42/$U$4)*100</f>
        <v>99.865591397849457</v>
      </c>
      <c r="AA42" s="13">
        <f>[1]DISP_AGO!$H$128</f>
        <v>0</v>
      </c>
      <c r="AB42" s="13">
        <f>(AA42/$U$4)*100</f>
        <v>0</v>
      </c>
      <c r="AC42" s="13">
        <f>[1]DISP_AGO!$I$128</f>
        <v>0</v>
      </c>
      <c r="AD42" s="13">
        <f>(AC42/$U$4)*100</f>
        <v>0</v>
      </c>
      <c r="AE42" s="15">
        <v>0</v>
      </c>
      <c r="AF42" s="13">
        <f>(V42/$U$4)*100</f>
        <v>0.13440860215053765</v>
      </c>
      <c r="AG42" s="13">
        <f>((V42-AE42)/$U$4)*100</f>
        <v>0.13440860215053765</v>
      </c>
      <c r="AH42" s="13">
        <f t="shared" si="444"/>
        <v>99.865591397849457</v>
      </c>
      <c r="AI42" s="13">
        <f>(AJ42/($U$4*AK42))*100</f>
        <v>4.4802867383512544E-2</v>
      </c>
      <c r="AJ42" s="95">
        <f>[1]DISP_AGO!$M$128</f>
        <v>7</v>
      </c>
      <c r="AK42" s="15">
        <v>21</v>
      </c>
      <c r="AN42" s="78" t="s">
        <v>52</v>
      </c>
      <c r="AO42" s="13">
        <f>[1]DISP_SEP!$D$128</f>
        <v>0</v>
      </c>
      <c r="AP42" s="13">
        <f>[1]DISP_SEP!$E$128</f>
        <v>0</v>
      </c>
      <c r="AQ42" s="13">
        <f>[1]DISP_SEP!$F$128</f>
        <v>0</v>
      </c>
      <c r="AR42" s="13">
        <f>[1]DISP_SEP!$G$128</f>
        <v>720</v>
      </c>
      <c r="AS42" s="13">
        <f>(AR42/$AN$4)*100</f>
        <v>100</v>
      </c>
      <c r="AT42" s="13">
        <f>[1]DISP_SEP!$H$128</f>
        <v>0</v>
      </c>
      <c r="AU42" s="13">
        <f>(AT42/$AN$4)*100</f>
        <v>0</v>
      </c>
      <c r="AV42" s="13">
        <f>[1]DISP_SEP!$I$128</f>
        <v>0</v>
      </c>
      <c r="AW42" s="13">
        <f>(AV42/$AN$4)*100</f>
        <v>0</v>
      </c>
      <c r="AX42" s="15">
        <v>0</v>
      </c>
      <c r="AY42" s="15">
        <f>(AO42/$AN$4)*100</f>
        <v>0</v>
      </c>
      <c r="AZ42" s="15">
        <f>((AO42-AX42)/$AN$4)*100</f>
        <v>0</v>
      </c>
      <c r="BA42" s="15">
        <f t="shared" si="501"/>
        <v>100</v>
      </c>
      <c r="BB42" s="13">
        <f>(BC42/($AN$4*BD42))*100</f>
        <v>0</v>
      </c>
      <c r="BC42" s="95">
        <f>[1]DISP_SEP!$M$128</f>
        <v>0</v>
      </c>
      <c r="BD42" s="15">
        <v>21</v>
      </c>
      <c r="BG42" s="78" t="s">
        <v>52</v>
      </c>
      <c r="BH42" s="13">
        <f>[1]DISP_OCT!$D$128</f>
        <v>0</v>
      </c>
      <c r="BI42" s="13">
        <f>[1]DISP_OCT!$E$128</f>
        <v>0</v>
      </c>
      <c r="BJ42" s="13">
        <f>[1]DISP_OCT!$F$128</f>
        <v>0</v>
      </c>
      <c r="BK42" s="13">
        <f>[1]DISP_OCT!$G$128</f>
        <v>744</v>
      </c>
      <c r="BL42" s="13">
        <f>(BK42/$BG$4)*100</f>
        <v>100</v>
      </c>
      <c r="BM42" s="13">
        <f>[1]DISP_OCT!$H$128</f>
        <v>0</v>
      </c>
      <c r="BN42" s="13">
        <f>(BM42/$BG$4)*100</f>
        <v>0</v>
      </c>
      <c r="BO42" s="13">
        <f>[1]DISP_OCT!$I$128</f>
        <v>0</v>
      </c>
      <c r="BP42" s="13">
        <f>(BO42/$BG$4)*100</f>
        <v>0</v>
      </c>
      <c r="BR42" s="15">
        <f>(BH42/$BG$4)*100</f>
        <v>0</v>
      </c>
      <c r="BS42" s="15">
        <f>((BH42-BQ42)/$BG$4)*100</f>
        <v>0</v>
      </c>
      <c r="BT42" s="15">
        <f t="shared" si="502"/>
        <v>100</v>
      </c>
      <c r="BU42" s="13">
        <f>(BV42/($BG$4*BW42))*100</f>
        <v>0</v>
      </c>
      <c r="BV42" s="95">
        <f>[1]DISP_OCT!$M$128</f>
        <v>0</v>
      </c>
      <c r="BW42" s="15">
        <v>21</v>
      </c>
      <c r="BZ42" s="78" t="s">
        <v>52</v>
      </c>
      <c r="CA42" s="13">
        <f>[1]DISP_NOV!$D$128</f>
        <v>0</v>
      </c>
      <c r="CB42" s="13">
        <f>[1]DISP_NOV!$E$128</f>
        <v>0</v>
      </c>
      <c r="CC42" s="13">
        <f>[1]DISP_NOV!$F$128</f>
        <v>0</v>
      </c>
      <c r="CD42" s="13">
        <f>[1]DISP_NOV!$G$128</f>
        <v>720</v>
      </c>
      <c r="CE42" s="13">
        <f>(CD42/$BZ$4)*100</f>
        <v>100</v>
      </c>
      <c r="CF42" s="13">
        <f>[1]DISP_NOV!$H$128</f>
        <v>0</v>
      </c>
      <c r="CG42" s="13">
        <f>(CF42/$BZ$4)*100</f>
        <v>0</v>
      </c>
      <c r="CH42" s="13">
        <f>[1]DISP_NOV!$I$128</f>
        <v>0</v>
      </c>
      <c r="CI42" s="13">
        <f>(CH42/$BZ$4)*100</f>
        <v>0</v>
      </c>
      <c r="CK42" s="15">
        <f>(CA42/$BZ$4)*100</f>
        <v>0</v>
      </c>
      <c r="CL42" s="15">
        <f>((CA42-CJ42)/$BZ$4)*100</f>
        <v>0</v>
      </c>
      <c r="CM42" s="15">
        <f t="shared" si="503"/>
        <v>100</v>
      </c>
      <c r="CN42" s="13">
        <f>(CO42/($BZ$4*CP42))*100</f>
        <v>0</v>
      </c>
      <c r="CO42" s="95">
        <f>[1]DISP_NOV!$M$128</f>
        <v>0</v>
      </c>
      <c r="CP42" s="15">
        <v>21</v>
      </c>
      <c r="CS42" s="78" t="s">
        <v>52</v>
      </c>
      <c r="CT42" s="13">
        <f>[1]DISP_DIC!$D$128</f>
        <v>0</v>
      </c>
      <c r="CU42" s="13">
        <f>[1]DISP_DIC!$E$128</f>
        <v>0</v>
      </c>
      <c r="CV42" s="13">
        <f>[1]DISP_DIC!$F$128</f>
        <v>0</v>
      </c>
      <c r="CW42" s="13">
        <f>[1]DISP_DIC!$G$128</f>
        <v>744</v>
      </c>
      <c r="CX42" s="13">
        <f>(CW42/$CS$4)*100</f>
        <v>100</v>
      </c>
      <c r="CY42" s="13">
        <f>[1]DISP_DIC!$H$128</f>
        <v>0</v>
      </c>
      <c r="CZ42" s="13">
        <f>(CY42/$CS$4)*100</f>
        <v>0</v>
      </c>
      <c r="DA42" s="13">
        <f>[1]DISP_DIC!$I$128</f>
        <v>0</v>
      </c>
      <c r="DB42" s="13">
        <f>(DA42/$CS$4)*100</f>
        <v>0</v>
      </c>
      <c r="DD42" s="15">
        <f>(CT42/$CS$4)*100</f>
        <v>0</v>
      </c>
      <c r="DE42" s="15">
        <f>((CT42-DC42)/$CS$4)*100</f>
        <v>0</v>
      </c>
      <c r="DF42" s="15">
        <f t="shared" si="504"/>
        <v>100</v>
      </c>
      <c r="DG42" s="13">
        <f>(DH42/($CS$4*DI42))*100</f>
        <v>0</v>
      </c>
      <c r="DH42" s="95">
        <f>[1]DISP_DIC!$M$128</f>
        <v>0</v>
      </c>
      <c r="DI42" s="15">
        <v>21</v>
      </c>
      <c r="DL42" s="78" t="s">
        <v>52</v>
      </c>
      <c r="DM42" s="13">
        <f>[2]DISP_ENE!$D$128</f>
        <v>0</v>
      </c>
      <c r="DN42" s="13">
        <f>[2]DISP_ENE!$E$128</f>
        <v>0</v>
      </c>
      <c r="DO42" s="13">
        <f>[2]DISP_ENE!$F$128</f>
        <v>0</v>
      </c>
      <c r="DP42" s="13">
        <f>[2]DISP_ENE!$G$128</f>
        <v>744</v>
      </c>
      <c r="DQ42" s="13">
        <f>(DP42/$DL$4)*100</f>
        <v>100</v>
      </c>
      <c r="DR42" s="13">
        <f>[2]DISP_ENE!$H$128</f>
        <v>0</v>
      </c>
      <c r="DS42" s="13">
        <f>(DR42/$DL$4)*100</f>
        <v>0</v>
      </c>
      <c r="DT42" s="13">
        <f>[2]DISP_ENE!$I$128</f>
        <v>0</v>
      </c>
      <c r="DU42" s="13">
        <f>(DT42/$DL$4)*100</f>
        <v>0</v>
      </c>
      <c r="DW42" s="15">
        <f>(DM42/$DL$4)*100</f>
        <v>0</v>
      </c>
      <c r="DX42" s="15">
        <f>((DM42-DV42)/$DL$4)*100</f>
        <v>0</v>
      </c>
      <c r="DY42" s="15">
        <f t="shared" si="505"/>
        <v>100</v>
      </c>
      <c r="DZ42" s="13">
        <f>(EA42/($DL$4*EB42))*100</f>
        <v>0</v>
      </c>
      <c r="EA42" s="95">
        <f>[2]DISP_ENE!$M$128</f>
        <v>0</v>
      </c>
      <c r="EB42" s="15">
        <v>21</v>
      </c>
      <c r="EE42" s="78" t="s">
        <v>52</v>
      </c>
      <c r="EF42" s="13">
        <f>[2]DISP_FEB!$D$128</f>
        <v>0</v>
      </c>
      <c r="EG42" s="13">
        <f>[2]DISP_FEB!$E$128</f>
        <v>0</v>
      </c>
      <c r="EH42" s="13">
        <f>[2]DISP_FEB!$F$128</f>
        <v>0</v>
      </c>
      <c r="EI42" s="13">
        <f>[2]DISP_FEB!$G$128</f>
        <v>696</v>
      </c>
      <c r="EJ42" s="13">
        <f>(EI42/$EE$4)*100</f>
        <v>100</v>
      </c>
      <c r="EK42" s="13">
        <f>[2]DISP_FEB!$H$128</f>
        <v>0</v>
      </c>
      <c r="EL42" s="13">
        <f>(EK42/$EE$4)*100</f>
        <v>0</v>
      </c>
      <c r="EM42" s="13">
        <f>[2]DISP_FEB!$I$128</f>
        <v>0</v>
      </c>
      <c r="EN42" s="13">
        <f>(EM42/$EE$4)*100</f>
        <v>0</v>
      </c>
      <c r="EP42" s="15">
        <f>(EF42/$EE$4)*100</f>
        <v>0</v>
      </c>
      <c r="EQ42" s="15">
        <f>((EF42-EO42)/$EE$4)*100</f>
        <v>0</v>
      </c>
      <c r="ER42" s="15">
        <f t="shared" si="506"/>
        <v>100</v>
      </c>
      <c r="ES42" s="13">
        <f>(ET42/($EE$4*EU42))*100</f>
        <v>0</v>
      </c>
      <c r="ET42" s="95">
        <f>[2]DISP_FEB!$M$128</f>
        <v>0</v>
      </c>
      <c r="EU42" s="15">
        <v>21</v>
      </c>
      <c r="EX42" s="78" t="s">
        <v>52</v>
      </c>
      <c r="EY42" s="13">
        <f>[2]DISP_MAR!$D$128</f>
        <v>0</v>
      </c>
      <c r="EZ42" s="13">
        <f>[2]DISP_MAR!$E$128</f>
        <v>0</v>
      </c>
      <c r="FA42" s="13">
        <f>[2]DISP_MAR!$F$128</f>
        <v>0</v>
      </c>
      <c r="FB42" s="13">
        <f>[2]DISP_MAR!$G$128</f>
        <v>744</v>
      </c>
      <c r="FC42" s="13">
        <f>(FB42/$EX$4)*100</f>
        <v>100</v>
      </c>
      <c r="FD42" s="13">
        <f>[2]DISP_MAR!$H$128</f>
        <v>0</v>
      </c>
      <c r="FE42" s="13">
        <f>(FD42/$EX$4)*100</f>
        <v>0</v>
      </c>
      <c r="FF42" s="13">
        <f>[2]DISP_MAR!$I$128</f>
        <v>0</v>
      </c>
      <c r="FG42" s="13">
        <f>(FF42/$EX$4)*100</f>
        <v>0</v>
      </c>
      <c r="FI42" s="15">
        <f>(EY42/$EX$4)*100</f>
        <v>0</v>
      </c>
      <c r="FJ42" s="15">
        <f>((EY42-FH42)/$EX$4)*100</f>
        <v>0</v>
      </c>
      <c r="FK42" s="15">
        <f t="shared" si="507"/>
        <v>100</v>
      </c>
      <c r="FL42" s="13">
        <f>(FM42/($EX$4*FN42))*100</f>
        <v>0</v>
      </c>
      <c r="FM42" s="95">
        <f>[2]DISP_MAR!$M$128</f>
        <v>0</v>
      </c>
      <c r="FN42" s="15">
        <v>21</v>
      </c>
      <c r="FQ42" s="78" t="s">
        <v>52</v>
      </c>
      <c r="FR42" s="13">
        <f>[2]DISP_ABR!$D$128</f>
        <v>0</v>
      </c>
      <c r="FS42" s="13">
        <f>[2]DISP_ABR!$E$128</f>
        <v>0</v>
      </c>
      <c r="FT42" s="13">
        <f>[2]DISP_ABR!$F$128</f>
        <v>0</v>
      </c>
      <c r="FU42" s="13">
        <f>[2]DISP_ABR!$G$128</f>
        <v>720</v>
      </c>
      <c r="FV42" s="13">
        <f>(FU42/$FQ$4)*100</f>
        <v>100</v>
      </c>
      <c r="FW42" s="13">
        <f>[2]DISP_ABR!$H$128</f>
        <v>0</v>
      </c>
      <c r="FX42" s="13">
        <f>(FW42/$FQ$4)*100</f>
        <v>0</v>
      </c>
      <c r="FY42" s="13">
        <f>[2]DISP_ABR!$I$128</f>
        <v>0</v>
      </c>
      <c r="FZ42" s="13">
        <f>(FY42/$FQ$4)*100</f>
        <v>0</v>
      </c>
      <c r="GB42" s="15">
        <f>(FR42/$FQ$4)*100</f>
        <v>0</v>
      </c>
      <c r="GC42" s="15">
        <f>((FR42-GA42)/$FQ$4)*100</f>
        <v>0</v>
      </c>
      <c r="GD42" s="15">
        <f t="shared" si="508"/>
        <v>100</v>
      </c>
      <c r="GE42" s="13">
        <f>(GG42/($FQ$4*GH42))*100</f>
        <v>0</v>
      </c>
      <c r="GF42" s="36">
        <v>0</v>
      </c>
      <c r="GG42" s="36">
        <f>[2]DISP_ABR!$M$128</f>
        <v>0</v>
      </c>
      <c r="GH42" s="15">
        <v>21</v>
      </c>
      <c r="GK42" s="78" t="s">
        <v>52</v>
      </c>
      <c r="GL42" s="13">
        <f>[2]DISP_MAY!$D$128</f>
        <v>0</v>
      </c>
      <c r="GM42" s="13">
        <f>[2]DISP_MAY!$E$128</f>
        <v>0</v>
      </c>
      <c r="GN42" s="13">
        <f>[2]DISP_MAY!$F$128</f>
        <v>0</v>
      </c>
      <c r="GO42" s="13">
        <f>[2]DISP_MAY!$G$128</f>
        <v>744</v>
      </c>
      <c r="GP42" s="13">
        <f>(GO42/$GK$4)*100</f>
        <v>100</v>
      </c>
      <c r="GQ42" s="13">
        <f>[2]DISP_MAY!$H$128</f>
        <v>0</v>
      </c>
      <c r="GR42" s="13">
        <f>(GQ42/$GK$4)*100</f>
        <v>0</v>
      </c>
      <c r="GS42" s="13">
        <f>[2]DISP_MAY!$I$128</f>
        <v>0</v>
      </c>
      <c r="GT42" s="13">
        <f>(GS42/$GK$4)*100</f>
        <v>0</v>
      </c>
      <c r="GV42" s="15">
        <f>(GL42/$GK$4)*100</f>
        <v>0</v>
      </c>
      <c r="GW42" s="15">
        <f>((GL42-GU42)/$GK$4)*100</f>
        <v>0</v>
      </c>
      <c r="GX42" s="15">
        <f t="shared" si="509"/>
        <v>100</v>
      </c>
      <c r="GY42" s="13">
        <f>(HA42/($GK$4*HB42))*100</f>
        <v>0</v>
      </c>
      <c r="GZ42" s="36">
        <v>0</v>
      </c>
      <c r="HA42" s="95">
        <f>[2]DISP_MAY!$M$128</f>
        <v>0</v>
      </c>
      <c r="HB42" s="15">
        <v>21</v>
      </c>
      <c r="HE42" s="78" t="s">
        <v>52</v>
      </c>
      <c r="HF42" s="13">
        <f>[2]DISP_JUN!$D$128</f>
        <v>0</v>
      </c>
      <c r="HG42" s="13">
        <f>[2]DISP_JUN!$E$128</f>
        <v>0</v>
      </c>
      <c r="HH42" s="13">
        <v>0</v>
      </c>
      <c r="HI42" s="13">
        <v>720</v>
      </c>
      <c r="HJ42" s="244">
        <f t="shared" si="76"/>
        <v>100</v>
      </c>
      <c r="HK42" s="13">
        <f>[2]DISP_JUN!$H$128</f>
        <v>0</v>
      </c>
      <c r="HL42" s="244">
        <f t="shared" si="77"/>
        <v>0</v>
      </c>
      <c r="HM42" s="13">
        <f>[2]DISP_JUN!$I$128</f>
        <v>0</v>
      </c>
      <c r="HN42" s="244">
        <f t="shared" si="78"/>
        <v>0</v>
      </c>
      <c r="HO42" s="15">
        <v>0</v>
      </c>
      <c r="HP42" s="244">
        <f t="shared" si="79"/>
        <v>0</v>
      </c>
      <c r="HQ42" s="244">
        <f t="shared" si="80"/>
        <v>0</v>
      </c>
      <c r="HR42" s="244">
        <v>100</v>
      </c>
      <c r="HS42" s="238">
        <f t="shared" si="82"/>
        <v>0</v>
      </c>
      <c r="HT42" s="36">
        <v>0</v>
      </c>
      <c r="HU42" s="95">
        <f>[2]DISP_JUN!$M$128</f>
        <v>0</v>
      </c>
      <c r="HV42" s="15">
        <v>21</v>
      </c>
    </row>
    <row r="43" spans="1:231" ht="13.8" hidden="1" x14ac:dyDescent="0.3">
      <c r="B43" s="51" t="s">
        <v>37</v>
      </c>
      <c r="C43" s="52">
        <f>SUM(C41:C42)</f>
        <v>6</v>
      </c>
      <c r="D43" s="52">
        <f t="shared" ref="D43:F43" si="512">SUM(D41:D42)</f>
        <v>6</v>
      </c>
      <c r="E43" s="52">
        <f>SUM(E41:E42)</f>
        <v>0</v>
      </c>
      <c r="F43" s="52">
        <f t="shared" si="512"/>
        <v>1482</v>
      </c>
      <c r="G43" s="53">
        <f>(G41*R41+G42*R42)/R43</f>
        <v>99.596774193548384</v>
      </c>
      <c r="H43" s="52">
        <f t="shared" ref="H43" si="513">SUM(H41:H42)</f>
        <v>0</v>
      </c>
      <c r="I43" s="53">
        <f>(I41*R41+I42*R42)/R43</f>
        <v>0</v>
      </c>
      <c r="J43" s="53">
        <f>SUM(J41:J42)</f>
        <v>0</v>
      </c>
      <c r="K43" s="57">
        <f>(K41*R41+K42*R42)/R43</f>
        <v>0</v>
      </c>
      <c r="L43" s="52">
        <f t="shared" ref="L43" si="514">SUM(L41:L42)</f>
        <v>0</v>
      </c>
      <c r="M43" s="53">
        <f>(M41*R41+M42*R42)/R43</f>
        <v>0.40322580645161288</v>
      </c>
      <c r="N43" s="14">
        <f>(N41*R41+N42*R42)/R43</f>
        <v>0.40322580645161288</v>
      </c>
      <c r="O43" s="14">
        <f>(O41*R41+O42*R42)/R43</f>
        <v>99.596774193548384</v>
      </c>
      <c r="P43" s="14">
        <f>(P41*R41+P42*R42)/R43</f>
        <v>0.35202252944188428</v>
      </c>
      <c r="Q43" s="52">
        <f>SUM(Q41:Q42)</f>
        <v>110</v>
      </c>
      <c r="R43" s="55">
        <f>SUM(R41:R42)</f>
        <v>42</v>
      </c>
      <c r="U43" s="59" t="s">
        <v>37</v>
      </c>
      <c r="V43" s="52">
        <f>SUM(V41:V42)</f>
        <v>1</v>
      </c>
      <c r="W43" s="52">
        <f t="shared" ref="W43:Y43" si="515">SUM(W41:W42)</f>
        <v>1</v>
      </c>
      <c r="X43" s="52">
        <f>SUM(X41:X42)</f>
        <v>0</v>
      </c>
      <c r="Y43" s="52">
        <f t="shared" si="515"/>
        <v>1487</v>
      </c>
      <c r="Z43" s="53">
        <f>(Z41*AK41+Z42*AK42)/AK43</f>
        <v>99.932795698924735</v>
      </c>
      <c r="AA43" s="52">
        <f t="shared" ref="AA43" si="516">SUM(AA41:AA42)</f>
        <v>0</v>
      </c>
      <c r="AB43" s="53">
        <f>(AB41*AK41+AB42*AK42)/AK43</f>
        <v>0</v>
      </c>
      <c r="AC43" s="53">
        <f>SUM(AC41:AC42)</f>
        <v>0</v>
      </c>
      <c r="AD43" s="57">
        <f>(AD41*AK41+AD42*AK42)/AK43</f>
        <v>0</v>
      </c>
      <c r="AE43" s="15">
        <v>0</v>
      </c>
      <c r="AF43" s="53">
        <f>(AF41*AK41+AF42*AK42)/AK43</f>
        <v>6.7204301075268827E-2</v>
      </c>
      <c r="AG43" s="14">
        <f>(AG41*AK41+AG42*AK42)/AK43</f>
        <v>6.7204301075268827E-2</v>
      </c>
      <c r="AH43" s="14">
        <f>(AH41*AK41+AH42*AK42)/AK43</f>
        <v>99.932795698924735</v>
      </c>
      <c r="AI43" s="14">
        <f>(AI41*AK41+AI42*AK42)/AK43</f>
        <v>2.2401433691756272E-2</v>
      </c>
      <c r="AJ43" s="52">
        <f>SUM(AJ41:AJ42)</f>
        <v>7</v>
      </c>
      <c r="AK43" s="55">
        <f>SUM(AK41:AK42)</f>
        <v>42</v>
      </c>
      <c r="AN43" s="59" t="s">
        <v>37</v>
      </c>
      <c r="AO43" s="52">
        <f>SUM(AO41:AO42)</f>
        <v>0</v>
      </c>
      <c r="AP43" s="52">
        <f t="shared" ref="AP43" si="517">SUM(AP41:AP42)</f>
        <v>0</v>
      </c>
      <c r="AQ43" s="52">
        <f>SUM(AQ41:AQ42)</f>
        <v>0</v>
      </c>
      <c r="AR43" s="52">
        <f t="shared" ref="AR43" si="518">SUM(AR41:AR42)</f>
        <v>1440</v>
      </c>
      <c r="AS43" s="53">
        <f>(AS41*BD41+AS42*BD42)/BD43</f>
        <v>100</v>
      </c>
      <c r="AT43" s="52">
        <f t="shared" ref="AT43" si="519">SUM(AT41:AT42)</f>
        <v>0</v>
      </c>
      <c r="AU43" s="53">
        <f>(AU41*BD41+AU42*BD42)/BD43</f>
        <v>0</v>
      </c>
      <c r="AV43" s="53">
        <f>SUM(AV41:AV42)</f>
        <v>0</v>
      </c>
      <c r="AW43" s="57">
        <f>(AW41*BD41+AW42*BD42)/BD43</f>
        <v>0</v>
      </c>
      <c r="AX43" s="15">
        <v>0</v>
      </c>
      <c r="AY43" s="53">
        <f>(AY41*BD41+AY42*BD42)/BD43</f>
        <v>0</v>
      </c>
      <c r="AZ43" s="14">
        <f>(AZ41*BD41+AZ42*BD42)/BD43</f>
        <v>0</v>
      </c>
      <c r="BA43" s="14">
        <f>(BA41*BD41+BA42*BD42)/BD43</f>
        <v>100</v>
      </c>
      <c r="BB43" s="14">
        <f>(BB41*BD41+BB42*BD42)/BD43</f>
        <v>0</v>
      </c>
      <c r="BC43" s="52">
        <f>SUM(BC41:BC42)</f>
        <v>0</v>
      </c>
      <c r="BD43" s="55">
        <f>SUM(BD41:BD42)</f>
        <v>42</v>
      </c>
      <c r="BG43" s="59" t="s">
        <v>37</v>
      </c>
      <c r="BH43" s="52">
        <f>SUM(BH41:BH42)</f>
        <v>0</v>
      </c>
      <c r="BI43" s="52">
        <f t="shared" ref="BI43" si="520">SUM(BI41:BI42)</f>
        <v>0</v>
      </c>
      <c r="BJ43" s="52">
        <f>SUM(BJ41:BJ42)</f>
        <v>0</v>
      </c>
      <c r="BK43" s="52">
        <f t="shared" ref="BK43" si="521">SUM(BK41:BK42)</f>
        <v>1488</v>
      </c>
      <c r="BL43" s="53">
        <f>(BL41*BW41+BL42*BW42)/BW43</f>
        <v>100</v>
      </c>
      <c r="BM43" s="52">
        <f t="shared" ref="BM43" si="522">SUM(BM41:BM42)</f>
        <v>0</v>
      </c>
      <c r="BN43" s="53">
        <f>(BN41*BW41+BN42*BW42)/BW43</f>
        <v>0</v>
      </c>
      <c r="BO43" s="53">
        <f>SUM(BO41:BO42)</f>
        <v>0</v>
      </c>
      <c r="BP43" s="57">
        <f>(BP41*BW41+BP42*BW42)/BW43</f>
        <v>0</v>
      </c>
      <c r="BQ43" s="52">
        <f t="shared" ref="BQ43" si="523">SUM(BQ41:BQ42)</f>
        <v>0</v>
      </c>
      <c r="BR43" s="53">
        <f>(BR41*BW41+BR42*BW42)/BW43</f>
        <v>0</v>
      </c>
      <c r="BS43" s="14">
        <f>(BS41*BW41+BS42*BW42)/BW43</f>
        <v>0</v>
      </c>
      <c r="BT43" s="14">
        <f>(BT41*BW41+BT42*BW42)/BW43</f>
        <v>100</v>
      </c>
      <c r="BU43" s="14">
        <f>(BU41*BW41+BU42*BW42)/BW43</f>
        <v>0</v>
      </c>
      <c r="BV43" s="52">
        <f>SUM(BV41:BV42)</f>
        <v>0</v>
      </c>
      <c r="BW43" s="55">
        <f>SUM(BW41:BW42)</f>
        <v>42</v>
      </c>
      <c r="BZ43" s="59" t="s">
        <v>37</v>
      </c>
      <c r="CA43" s="52">
        <f>SUM(CA41:CA42)</f>
        <v>0</v>
      </c>
      <c r="CB43" s="52">
        <f t="shared" ref="CB43" si="524">SUM(CB41:CB42)</f>
        <v>0</v>
      </c>
      <c r="CC43" s="52">
        <f>SUM(CC41:CC42)</f>
        <v>0</v>
      </c>
      <c r="CD43" s="52">
        <f t="shared" ref="CD43" si="525">SUM(CD41:CD42)</f>
        <v>1440</v>
      </c>
      <c r="CE43" s="53">
        <f>(CE41*CP41+CE42*CP42)/CP43</f>
        <v>100</v>
      </c>
      <c r="CF43" s="52">
        <f t="shared" ref="CF43" si="526">SUM(CF41:CF42)</f>
        <v>0</v>
      </c>
      <c r="CG43" s="53">
        <f>(CG41*CP41+CG42*CP42)/CP43</f>
        <v>0</v>
      </c>
      <c r="CH43" s="53">
        <f>SUM(CH41:CH42)</f>
        <v>0</v>
      </c>
      <c r="CI43" s="57">
        <f>(CI41*CP41+CI42*CP42)/CP43</f>
        <v>0</v>
      </c>
      <c r="CJ43" s="52">
        <f t="shared" ref="CJ43" si="527">SUM(CJ41:CJ42)</f>
        <v>0</v>
      </c>
      <c r="CK43" s="53">
        <f>(CK41*CP41+CK42*CP42)/CP43</f>
        <v>0</v>
      </c>
      <c r="CL43" s="14">
        <f>(CL41*CP41+CL42*CP42)/CP43</f>
        <v>0</v>
      </c>
      <c r="CM43" s="14">
        <f>(CM41*CP41+CM42*CP42)/CP43</f>
        <v>100</v>
      </c>
      <c r="CN43" s="14">
        <f>(CN41*CP41+CN42*CP42)/CP43</f>
        <v>0</v>
      </c>
      <c r="CO43" s="52">
        <f>SUM(CO41:CO42)</f>
        <v>0</v>
      </c>
      <c r="CP43" s="55">
        <f>SUM(CP41:CP42)</f>
        <v>42</v>
      </c>
      <c r="CS43" s="51" t="s">
        <v>37</v>
      </c>
      <c r="CT43" s="52">
        <f>SUM(CT41:CT42)</f>
        <v>0</v>
      </c>
      <c r="CU43" s="52">
        <f t="shared" ref="CU43" si="528">SUM(CU41:CU42)</f>
        <v>0</v>
      </c>
      <c r="CV43" s="52">
        <f>SUM(CV41:CV42)</f>
        <v>0</v>
      </c>
      <c r="CW43" s="52">
        <f t="shared" ref="CW43" si="529">SUM(CW41:CW42)</f>
        <v>1488</v>
      </c>
      <c r="CX43" s="53">
        <f>(CX41*DI41+CX42*DI42)/DI43</f>
        <v>100</v>
      </c>
      <c r="CY43" s="52">
        <f t="shared" ref="CY43" si="530">SUM(CY41:CY42)</f>
        <v>0</v>
      </c>
      <c r="CZ43" s="53">
        <f>(CZ41*DI41+CZ42*DI42)/DI43</f>
        <v>0</v>
      </c>
      <c r="DA43" s="53">
        <f>SUM(DA41:DA42)</f>
        <v>0</v>
      </c>
      <c r="DB43" s="57">
        <f>(DB41*DI41+DB42*DI42)/DI43</f>
        <v>0</v>
      </c>
      <c r="DC43" s="52">
        <f t="shared" ref="DC43" si="531">SUM(DC41:DC42)</f>
        <v>0</v>
      </c>
      <c r="DD43" s="53">
        <f>(DD41*DI41+DD42*DI42)/DI43</f>
        <v>0</v>
      </c>
      <c r="DE43" s="14">
        <f>(DE41*DI41+DE42*DI42)/DI43</f>
        <v>0</v>
      </c>
      <c r="DF43" s="14">
        <f>(DF41*DI41+DF42*DI42)/DI43</f>
        <v>100</v>
      </c>
      <c r="DG43" s="14">
        <f>(DG41*DI41+DG42*DI42)/DI43</f>
        <v>0</v>
      </c>
      <c r="DH43" s="52">
        <f>SUM(DH41:DH42)</f>
        <v>0</v>
      </c>
      <c r="DI43" s="55">
        <f>SUM(DI41:DI42)</f>
        <v>42</v>
      </c>
      <c r="DL43" s="59" t="s">
        <v>37</v>
      </c>
      <c r="DM43" s="52">
        <f>SUM(DM41:DM42)</f>
        <v>0</v>
      </c>
      <c r="DN43" s="52">
        <f t="shared" ref="DN43" si="532">SUM(DN41:DN42)</f>
        <v>0</v>
      </c>
      <c r="DO43" s="52">
        <f>SUM(DO41:DO42)</f>
        <v>0</v>
      </c>
      <c r="DP43" s="52">
        <f t="shared" ref="DP43" si="533">SUM(DP41:DP42)</f>
        <v>1488</v>
      </c>
      <c r="DQ43" s="53">
        <f>(DQ41*EB41+DQ42*EB42)/EB43</f>
        <v>100</v>
      </c>
      <c r="DR43" s="52">
        <f t="shared" ref="DR43" si="534">SUM(DR41:DR42)</f>
        <v>0</v>
      </c>
      <c r="DS43" s="53">
        <f>(DS41*EB41+DS42*EB42)/EB43</f>
        <v>0</v>
      </c>
      <c r="DT43" s="53">
        <f>SUM(DT41:DT42)</f>
        <v>0</v>
      </c>
      <c r="DU43" s="57">
        <f>(DU41*EB41+DU42*EB42)/EB43</f>
        <v>0</v>
      </c>
      <c r="DV43" s="52">
        <f t="shared" ref="DV43" si="535">SUM(DV41:DV42)</f>
        <v>0</v>
      </c>
      <c r="DW43" s="53">
        <f>(DW41*EB41+DW42*EB42)/EB43</f>
        <v>0</v>
      </c>
      <c r="DX43" s="14">
        <f>(DX41*EB41+DX42*EB42)/EB43</f>
        <v>0</v>
      </c>
      <c r="DY43" s="14">
        <f>(DY41*EB41+DY42*EB42)/EB43</f>
        <v>100</v>
      </c>
      <c r="DZ43" s="14">
        <f>(DZ41*EB41+DZ42*EB42)/EB43</f>
        <v>0</v>
      </c>
      <c r="EA43" s="52">
        <f>SUM(EA41:EA42)</f>
        <v>0</v>
      </c>
      <c r="EB43" s="55">
        <f>SUM(EB41:EB42)</f>
        <v>42</v>
      </c>
      <c r="EE43" s="51" t="s">
        <v>37</v>
      </c>
      <c r="EF43" s="52">
        <f>SUM(EF41:EF42)</f>
        <v>0</v>
      </c>
      <c r="EG43" s="52">
        <f t="shared" ref="EG43" si="536">SUM(EG41:EG42)</f>
        <v>0</v>
      </c>
      <c r="EH43" s="52">
        <f>SUM(EH41:EH42)</f>
        <v>0</v>
      </c>
      <c r="EI43" s="52">
        <f t="shared" ref="EI43" si="537">SUM(EI41:EI42)</f>
        <v>1392</v>
      </c>
      <c r="EJ43" s="53">
        <f>(EJ41*EU41+EJ42*EU42)/EU43</f>
        <v>100</v>
      </c>
      <c r="EK43" s="52">
        <f t="shared" ref="EK43" si="538">SUM(EK41:EK42)</f>
        <v>0</v>
      </c>
      <c r="EL43" s="53">
        <f>(EL41*EU41+EL42*EU42)/EU43</f>
        <v>0</v>
      </c>
      <c r="EM43" s="53">
        <f>SUM(EM41:EM42)</f>
        <v>0</v>
      </c>
      <c r="EN43" s="57">
        <f>(EN41*EU41+EN42*EU42)/EU43</f>
        <v>0</v>
      </c>
      <c r="EO43" s="52">
        <f t="shared" ref="EO43" si="539">SUM(EO41:EO42)</f>
        <v>0</v>
      </c>
      <c r="EP43" s="53">
        <f>(EP41*EU41+EP42*EU42)/EU43</f>
        <v>0</v>
      </c>
      <c r="EQ43" s="14">
        <f>(EQ41*EU41+EQ42*EU42)/EU43</f>
        <v>0</v>
      </c>
      <c r="ER43" s="14">
        <f>(ER41*EU41+ER42*EU42)/EU43</f>
        <v>100</v>
      </c>
      <c r="ES43" s="14">
        <f>(ES41*EU41+ES42*EU42)/EU43</f>
        <v>0</v>
      </c>
      <c r="ET43" s="52">
        <f>SUM(ET41:ET42)</f>
        <v>0</v>
      </c>
      <c r="EU43" s="55">
        <f>SUM(EU41:EU42)</f>
        <v>42</v>
      </c>
      <c r="EX43" s="51" t="s">
        <v>37</v>
      </c>
      <c r="EY43" s="52">
        <f>SUM(EY41:EY42)</f>
        <v>0</v>
      </c>
      <c r="EZ43" s="52">
        <f t="shared" ref="EZ43" si="540">SUM(EZ41:EZ42)</f>
        <v>0</v>
      </c>
      <c r="FA43" s="52">
        <f>SUM(FA41:FA42)</f>
        <v>0</v>
      </c>
      <c r="FB43" s="52">
        <f t="shared" ref="FB43" si="541">SUM(FB41:FB42)</f>
        <v>1488</v>
      </c>
      <c r="FC43" s="53">
        <f>(FC41*FN41+FC42*FN42)/FN43</f>
        <v>100</v>
      </c>
      <c r="FD43" s="52">
        <f t="shared" ref="FD43" si="542">SUM(FD41:FD42)</f>
        <v>0</v>
      </c>
      <c r="FE43" s="53">
        <f>(FE41*FN41+FE42*FN42)/FN43</f>
        <v>0</v>
      </c>
      <c r="FF43" s="53">
        <f>SUM(FF41:FF42)</f>
        <v>0</v>
      </c>
      <c r="FG43" s="57">
        <f>(FG41*FN41+FG42*FN42)/FN43</f>
        <v>0</v>
      </c>
      <c r="FH43" s="52">
        <f t="shared" ref="FH43" si="543">SUM(FH41:FH42)</f>
        <v>0</v>
      </c>
      <c r="FI43" s="53">
        <f>(FI41*FN41+FI42*FN42)/FN43</f>
        <v>0</v>
      </c>
      <c r="FJ43" s="14">
        <f>(FJ41*FN41+FJ42*FN42)/FN43</f>
        <v>0</v>
      </c>
      <c r="FK43" s="14">
        <f>(FK41*FN41+FK42*FN42)/FN43</f>
        <v>100</v>
      </c>
      <c r="FL43" s="14">
        <f>(FL41*FN41+FL42*FN42)/FN43</f>
        <v>0</v>
      </c>
      <c r="FM43" s="52">
        <f>SUM(FM41:FM42)</f>
        <v>0</v>
      </c>
      <c r="FN43" s="55">
        <f>SUM(FN41:FN42)</f>
        <v>42</v>
      </c>
      <c r="FQ43" s="59" t="s">
        <v>37</v>
      </c>
      <c r="FR43" s="52">
        <f>SUM(FR41:FR42)</f>
        <v>0</v>
      </c>
      <c r="FS43" s="52">
        <f t="shared" ref="FS43" si="544">SUM(FS41:FS42)</f>
        <v>0</v>
      </c>
      <c r="FT43" s="52">
        <f>SUM(FT41:FT42)</f>
        <v>0</v>
      </c>
      <c r="FU43" s="152">
        <f t="shared" ref="FU43" si="545">SUM(FU41:FU42)</f>
        <v>1440</v>
      </c>
      <c r="FV43" s="53">
        <f>(FV41*GH41+FV42*GH42)/GH43</f>
        <v>100</v>
      </c>
      <c r="FW43" s="52">
        <f t="shared" ref="FW43" si="546">SUM(FW41:FW42)</f>
        <v>0</v>
      </c>
      <c r="FX43" s="53">
        <f>(FX41*GH41+FX42*GH42)/GH43</f>
        <v>0</v>
      </c>
      <c r="FY43" s="53">
        <f>SUM(FY41:FY42)</f>
        <v>0</v>
      </c>
      <c r="FZ43" s="57">
        <f>(FZ41*GH41+FZ42*GH42)/GH43</f>
        <v>0</v>
      </c>
      <c r="GA43" s="52">
        <f t="shared" ref="GA43" si="547">SUM(GA41:GA42)</f>
        <v>0</v>
      </c>
      <c r="GB43" s="53">
        <f>(GB41*GH41+GB42*GH42)/GH43</f>
        <v>0</v>
      </c>
      <c r="GC43" s="14">
        <f>(GC41*GH41+GC42*GH42)/GH43</f>
        <v>0</v>
      </c>
      <c r="GD43" s="14">
        <f>(GD41*GH41+GD42*GH42)/GH43</f>
        <v>100</v>
      </c>
      <c r="GE43" s="14">
        <f>(GE41*GH41+GE42*GH42)/GH43</f>
        <v>0</v>
      </c>
      <c r="GF43" s="55">
        <f>SUM(GF41:GF42)</f>
        <v>0</v>
      </c>
      <c r="GG43" s="52">
        <f>SUM(GG41:GG42)</f>
        <v>0</v>
      </c>
      <c r="GH43" s="55">
        <f>SUM(GH41:GH42)</f>
        <v>42</v>
      </c>
      <c r="GK43" s="59" t="s">
        <v>37</v>
      </c>
      <c r="GL43" s="52">
        <f>SUM(GL41:GL42)</f>
        <v>0</v>
      </c>
      <c r="GM43" s="52">
        <f t="shared" ref="GM43" si="548">SUM(GM41:GM42)</f>
        <v>0</v>
      </c>
      <c r="GN43" s="52">
        <f>SUM(GN41:GN42)</f>
        <v>0</v>
      </c>
      <c r="GO43" s="52">
        <f t="shared" ref="GO43" si="549">SUM(GO41:GO42)</f>
        <v>1488</v>
      </c>
      <c r="GP43" s="53">
        <f>(GP41*HB41+GP42*HB42)/HB43</f>
        <v>100</v>
      </c>
      <c r="GQ43" s="52">
        <f t="shared" ref="GQ43" si="550">SUM(GQ41:GQ42)</f>
        <v>0</v>
      </c>
      <c r="GR43" s="53">
        <f>(GR41*HB41+GR42*HB42)/HB43</f>
        <v>0</v>
      </c>
      <c r="GS43" s="53">
        <f>SUM(GS41:GS42)</f>
        <v>0</v>
      </c>
      <c r="GT43" s="57">
        <f>(GT41*HB41+GT42*HB42)/HB43</f>
        <v>0</v>
      </c>
      <c r="GU43" s="52">
        <f t="shared" ref="GU43" si="551">SUM(GU41:GU42)</f>
        <v>0</v>
      </c>
      <c r="GV43" s="53">
        <f>(GV41*HB41+GV42*HB42)/HB43</f>
        <v>0</v>
      </c>
      <c r="GW43" s="14">
        <f>(GW41*HB41+GW42*HB42)/HB43</f>
        <v>0</v>
      </c>
      <c r="GX43" s="14">
        <f>(GX41*HB41+GX42*HB42)/HB43</f>
        <v>100</v>
      </c>
      <c r="GY43" s="14">
        <f>(GY41*HB41+GY42*HB42)/HB43</f>
        <v>0</v>
      </c>
      <c r="GZ43" s="55">
        <f>SUM(GZ41:GZ42)</f>
        <v>0</v>
      </c>
      <c r="HA43" s="52">
        <f>SUM(HA41:HA42)</f>
        <v>0</v>
      </c>
      <c r="HB43" s="55">
        <f>SUM(HB41:HB42)</f>
        <v>42</v>
      </c>
      <c r="HE43" s="82" t="s">
        <v>37</v>
      </c>
      <c r="HF43" s="52">
        <f>SUM(HF41:HF42)</f>
        <v>0</v>
      </c>
      <c r="HG43" s="52">
        <f t="shared" ref="HG43" si="552">SUM(HG41:HG42)</f>
        <v>0</v>
      </c>
      <c r="HH43" s="52">
        <f>SUM(HH41:HH42)</f>
        <v>0</v>
      </c>
      <c r="HI43" s="52">
        <f t="shared" ref="HI43" si="553">SUM(HI41:HI42)</f>
        <v>1440</v>
      </c>
      <c r="HJ43" s="244">
        <f t="shared" si="76"/>
        <v>200</v>
      </c>
      <c r="HK43" s="52">
        <f t="shared" ref="HK43" si="554">SUM(HK41:HK42)</f>
        <v>0</v>
      </c>
      <c r="HL43" s="244">
        <f t="shared" si="77"/>
        <v>0</v>
      </c>
      <c r="HM43" s="53">
        <f>SUM(HM41:HM42)</f>
        <v>0</v>
      </c>
      <c r="HN43" s="244">
        <f t="shared" si="78"/>
        <v>0</v>
      </c>
      <c r="HO43" s="52">
        <f t="shared" ref="HO43" si="555">SUM(HO41:HO42)</f>
        <v>0</v>
      </c>
      <c r="HP43" s="244">
        <f t="shared" si="79"/>
        <v>0</v>
      </c>
      <c r="HQ43" s="244">
        <f t="shared" si="80"/>
        <v>0</v>
      </c>
      <c r="HR43" s="245">
        <v>100</v>
      </c>
      <c r="HS43" s="238">
        <f t="shared" si="82"/>
        <v>0</v>
      </c>
      <c r="HT43" s="58">
        <f>SUM(HT41:HT42)</f>
        <v>0</v>
      </c>
      <c r="HU43" s="52">
        <f>SUM(HU41:HU42)</f>
        <v>0</v>
      </c>
      <c r="HV43" s="55">
        <f>SUM(HV41:HV42)</f>
        <v>42</v>
      </c>
    </row>
    <row r="44" spans="1:231" ht="13.8" x14ac:dyDescent="0.3">
      <c r="A44" s="16" t="s">
        <v>55</v>
      </c>
      <c r="B44" s="78" t="s">
        <v>46</v>
      </c>
      <c r="C44" s="15">
        <f>[1]DISP_JUL!$D$141</f>
        <v>0</v>
      </c>
      <c r="D44" s="15">
        <f>[1]DISP_JUL!$E$141</f>
        <v>0</v>
      </c>
      <c r="E44" s="15">
        <f>[1]DISP_JUL!$F$141</f>
        <v>0</v>
      </c>
      <c r="F44" s="15">
        <f>[1]DISP_JUL!$G$141</f>
        <v>744</v>
      </c>
      <c r="G44" s="13">
        <f t="shared" si="346"/>
        <v>100</v>
      </c>
      <c r="H44" s="15">
        <f>[1]DISP_JUL!$H$141</f>
        <v>0</v>
      </c>
      <c r="I44" s="13">
        <f t="shared" si="347"/>
        <v>0</v>
      </c>
      <c r="J44" s="15">
        <f>[1]DISP_JUL!$I$141</f>
        <v>0</v>
      </c>
      <c r="K44" s="13">
        <f t="shared" si="441"/>
        <v>0</v>
      </c>
      <c r="L44" s="15">
        <v>0</v>
      </c>
      <c r="M44" s="13">
        <f>(C44/$B$4)*100</f>
        <v>0</v>
      </c>
      <c r="N44" s="15">
        <f t="shared" si="442"/>
        <v>0</v>
      </c>
      <c r="O44" s="15">
        <f t="shared" si="443"/>
        <v>100</v>
      </c>
      <c r="P44" s="13">
        <f>(Q44/($B$4*R44))*100</f>
        <v>0</v>
      </c>
      <c r="Q44" s="95">
        <f>[1]DISP_JUL!$M$141</f>
        <v>0</v>
      </c>
      <c r="R44" s="15">
        <v>21</v>
      </c>
      <c r="T44" s="16" t="s">
        <v>55</v>
      </c>
      <c r="U44" s="78" t="s">
        <v>46</v>
      </c>
      <c r="V44" s="15">
        <f>[1]DISP_AGO!$D$141</f>
        <v>0</v>
      </c>
      <c r="W44" s="15">
        <f>[1]DISP_AGO!$E$141</f>
        <v>0</v>
      </c>
      <c r="X44" s="15">
        <f>[1]DISP_AGO!$F$141</f>
        <v>0</v>
      </c>
      <c r="Y44" s="15">
        <f>[1]DISP_AGO!$G$141</f>
        <v>744</v>
      </c>
      <c r="Z44" s="13">
        <f>(Y44/$U$4)*100</f>
        <v>100</v>
      </c>
      <c r="AA44" s="15">
        <f>[1]DISP_AGO!$H$141</f>
        <v>0</v>
      </c>
      <c r="AB44" s="13">
        <f>(AA44/$U$4)*100</f>
        <v>0</v>
      </c>
      <c r="AC44" s="15">
        <f>[1]DISP_AGO!$I$141</f>
        <v>0</v>
      </c>
      <c r="AD44" s="13">
        <f>(AC44/$U$4)*100</f>
        <v>0</v>
      </c>
      <c r="AE44" s="15">
        <v>0</v>
      </c>
      <c r="AF44" s="13">
        <f>(V44/$U$4)*100</f>
        <v>0</v>
      </c>
      <c r="AG44" s="15">
        <f>((V44-AE44)/$U$4)*100</f>
        <v>0</v>
      </c>
      <c r="AH44" s="15">
        <f t="shared" si="444"/>
        <v>100</v>
      </c>
      <c r="AI44" s="13">
        <f>(AJ44/($U$4*AK44))*100</f>
        <v>0</v>
      </c>
      <c r="AJ44" s="95">
        <f>[1]DISP_AGO!$M$141</f>
        <v>0</v>
      </c>
      <c r="AK44" s="15">
        <v>21</v>
      </c>
      <c r="AM44" s="16" t="s">
        <v>55</v>
      </c>
      <c r="AN44" s="78" t="s">
        <v>46</v>
      </c>
      <c r="AO44" s="15">
        <f>[1]DISP_SEP!$D$141</f>
        <v>0</v>
      </c>
      <c r="AP44" s="15">
        <f>[1]DISP_SEP!$E$141</f>
        <v>0</v>
      </c>
      <c r="AQ44" s="15">
        <f>[1]DISP_SEP!$F$141</f>
        <v>0</v>
      </c>
      <c r="AR44" s="15">
        <f>[1]DISP_SEP!$G$141</f>
        <v>720</v>
      </c>
      <c r="AS44" s="13">
        <f>(AR44/$AN$4)*100</f>
        <v>100</v>
      </c>
      <c r="AT44" s="15">
        <f>[1]DISP_SEP!$H$141</f>
        <v>0</v>
      </c>
      <c r="AU44" s="13">
        <f>(AT44/$AN$4)*100</f>
        <v>0</v>
      </c>
      <c r="AV44" s="15">
        <f>[1]DISP_SEP!$I$141</f>
        <v>0</v>
      </c>
      <c r="AW44" s="13">
        <f>(AV44/$AN$4)*100</f>
        <v>0</v>
      </c>
      <c r="AX44" s="15">
        <v>0</v>
      </c>
      <c r="AY44" s="13">
        <f>(AO44/$AN$4)*100</f>
        <v>0</v>
      </c>
      <c r="AZ44" s="15">
        <f>((AO44-AX44)/$AN$4)*100</f>
        <v>0</v>
      </c>
      <c r="BA44" s="15">
        <f t="shared" ref="BA44:BA45" si="556">IF((AND(AP44=0,AR44=0)),0,(AR44+AX44)/(AP44+AR44)*100)</f>
        <v>100</v>
      </c>
      <c r="BB44" s="13">
        <f>(BC44/($AN$4*BD44))*100</f>
        <v>0</v>
      </c>
      <c r="BC44" s="95">
        <f>[1]DISP_SEP!$M$141</f>
        <v>0</v>
      </c>
      <c r="BD44" s="15">
        <v>21</v>
      </c>
      <c r="BF44" s="16" t="s">
        <v>55</v>
      </c>
      <c r="BG44" s="78" t="s">
        <v>46</v>
      </c>
      <c r="BH44" s="15">
        <f>[1]DISP_OCT!$D$141</f>
        <v>0</v>
      </c>
      <c r="BI44" s="15">
        <f>[1]DISP_OCT!$E$141</f>
        <v>0</v>
      </c>
      <c r="BJ44" s="15">
        <f>[1]DISP_OCT!$F$141</f>
        <v>0</v>
      </c>
      <c r="BK44" s="15">
        <f>[1]DISP_OCT!$G$141</f>
        <v>744</v>
      </c>
      <c r="BL44" s="13">
        <f>(BK44/$BG$4)*100</f>
        <v>100</v>
      </c>
      <c r="BM44" s="15">
        <f>[1]DISP_OCT!$H$141</f>
        <v>0</v>
      </c>
      <c r="BN44" s="13">
        <f>(BM44/$BG$4)*100</f>
        <v>0</v>
      </c>
      <c r="BO44" s="15">
        <f>[1]DISP_OCT!$I$141</f>
        <v>0</v>
      </c>
      <c r="BP44" s="13">
        <f>(BO44/$BG$4)*100</f>
        <v>0</v>
      </c>
      <c r="BR44" s="13">
        <f>(BH44/$BG$4)*100</f>
        <v>0</v>
      </c>
      <c r="BS44" s="15">
        <f>((BH44-BQ44)/$BG$4)*100</f>
        <v>0</v>
      </c>
      <c r="BT44" s="15">
        <f t="shared" ref="BT44:BT45" si="557">IF((AND(BI44=0,BK44=0)),0,(BK44+BQ44)/(BI44+BK44)*100)</f>
        <v>100</v>
      </c>
      <c r="BU44" s="13">
        <f>(BV44/($BG$4*BW44))*100</f>
        <v>0</v>
      </c>
      <c r="BV44" s="95">
        <f>[1]DISP_OCT!$M$141</f>
        <v>0</v>
      </c>
      <c r="BW44" s="15">
        <v>21</v>
      </c>
      <c r="BY44" s="16" t="s">
        <v>55</v>
      </c>
      <c r="BZ44" s="78" t="s">
        <v>46</v>
      </c>
      <c r="CA44" s="15">
        <f>[1]DISP_NOV!$D$141</f>
        <v>0</v>
      </c>
      <c r="CB44" s="15">
        <f>[1]DISP_NOV!$E$141</f>
        <v>0</v>
      </c>
      <c r="CC44" s="15">
        <f>[1]DISP_NOV!$F$141</f>
        <v>0</v>
      </c>
      <c r="CD44" s="15">
        <f>[1]DISP_NOV!$G$141</f>
        <v>720</v>
      </c>
      <c r="CE44" s="13">
        <f>(CD44/$BZ$4)*100</f>
        <v>100</v>
      </c>
      <c r="CF44" s="15">
        <f>[1]DISP_NOV!$H$141</f>
        <v>0</v>
      </c>
      <c r="CG44" s="13">
        <f>(CF44/$BZ$4)*100</f>
        <v>0</v>
      </c>
      <c r="CH44" s="15">
        <f>[1]DISP_NOV!$I$141</f>
        <v>0</v>
      </c>
      <c r="CI44" s="13">
        <f>(CH44/$BZ$4)*100</f>
        <v>0</v>
      </c>
      <c r="CK44" s="13">
        <f>(CA44/$BZ$4)*100</f>
        <v>0</v>
      </c>
      <c r="CL44" s="15">
        <f>((CA44-CJ44)/$BZ$4)*100</f>
        <v>0</v>
      </c>
      <c r="CM44" s="15">
        <f t="shared" ref="CM44:CM45" si="558">IF((AND(CB44=0,CD44=0)),0,(CD44+CJ44)/(CB44+CD44)*100)</f>
        <v>100</v>
      </c>
      <c r="CN44" s="13">
        <f>(CO44/($BZ$4*CP44))*100</f>
        <v>0</v>
      </c>
      <c r="CO44" s="95">
        <f>[1]DISP_NOV!$M$141</f>
        <v>0</v>
      </c>
      <c r="CP44" s="15">
        <v>21</v>
      </c>
      <c r="CR44" s="16" t="s">
        <v>55</v>
      </c>
      <c r="CS44" s="78" t="s">
        <v>46</v>
      </c>
      <c r="CT44" s="15">
        <f>[1]DISP_DIC!$D$141</f>
        <v>0</v>
      </c>
      <c r="CU44" s="15">
        <f>[1]DISP_DIC!$E$141</f>
        <v>0</v>
      </c>
      <c r="CV44" s="15">
        <f>[1]DISP_DIC!$F$141</f>
        <v>0</v>
      </c>
      <c r="CW44" s="15">
        <f>[1]DISP_DIC!$G$141</f>
        <v>0</v>
      </c>
      <c r="CX44" s="13">
        <f>(CW44/$CS$4)*100</f>
        <v>0</v>
      </c>
      <c r="CY44" s="15">
        <f>[1]DISP_DIC!$H$141</f>
        <v>744</v>
      </c>
      <c r="CZ44" s="13">
        <f>(CY44/$CS$4)*100</f>
        <v>100</v>
      </c>
      <c r="DA44" s="15">
        <f>[1]DISP_DIC!$I$141</f>
        <v>0</v>
      </c>
      <c r="DB44" s="13">
        <f>(DA44/$CS$4)*100</f>
        <v>0</v>
      </c>
      <c r="DD44" s="13">
        <f>(CT44/$CS$4)*100</f>
        <v>0</v>
      </c>
      <c r="DE44" s="15">
        <f>((CT44-DC44)/$CS$4)*100</f>
        <v>0</v>
      </c>
      <c r="DF44" s="15">
        <f t="shared" ref="DF44:DF45" si="559">IF((AND(CU44=0,CW44=0)),0,(CW44+DC44)/(CU44+CW44)*100)</f>
        <v>0</v>
      </c>
      <c r="DG44" s="13">
        <f>(DH44/($CS$4*DI44))*100</f>
        <v>0</v>
      </c>
      <c r="DH44" s="95">
        <f>[1]DISP_DIC!$M$141</f>
        <v>0</v>
      </c>
      <c r="DI44" s="15">
        <v>21</v>
      </c>
      <c r="DK44" s="16" t="s">
        <v>55</v>
      </c>
      <c r="DL44" s="78" t="s">
        <v>46</v>
      </c>
      <c r="DM44" s="15">
        <f>[2]DISP_ENE!$D$141</f>
        <v>0</v>
      </c>
      <c r="DN44" s="15">
        <f>[2]DISP_ENE!$E$141</f>
        <v>0</v>
      </c>
      <c r="DO44" s="15">
        <f>[2]DISP_ENE!$F$141</f>
        <v>0</v>
      </c>
      <c r="DP44" s="15">
        <f>[2]DISP_ENE!$G$141</f>
        <v>0</v>
      </c>
      <c r="DQ44" s="13">
        <f>(DP44/$DL$4)*100</f>
        <v>0</v>
      </c>
      <c r="DR44" s="15">
        <f>[2]DISP_ENE!$H$141</f>
        <v>0</v>
      </c>
      <c r="DS44" s="13">
        <f>(DR44/$DL$4)*100</f>
        <v>0</v>
      </c>
      <c r="DT44" s="15">
        <f>[2]DISP_ENE!$I$141</f>
        <v>0</v>
      </c>
      <c r="DU44" s="13">
        <f>(DT44/$DL$4)*100</f>
        <v>0</v>
      </c>
      <c r="DW44" s="13">
        <f>(DM44/$DL$4)*100</f>
        <v>0</v>
      </c>
      <c r="DX44" s="15">
        <f>((DM44-DV44)/$DL$4)*100</f>
        <v>0</v>
      </c>
      <c r="DY44" s="15">
        <f t="shared" ref="DY44:DY45" si="560">IF((AND(DN44=0,DP44=0)),0,(DP44+DV44)/(DN44+DP44)*100)</f>
        <v>0</v>
      </c>
      <c r="DZ44" s="13">
        <f>(EA44/($DL$4*EB44))*100</f>
        <v>0</v>
      </c>
      <c r="EA44" s="95">
        <f>[2]DISP_ENE!$M$141</f>
        <v>0</v>
      </c>
      <c r="EB44" s="15">
        <v>21</v>
      </c>
      <c r="ED44" s="16" t="s">
        <v>55</v>
      </c>
      <c r="EE44" s="78" t="s">
        <v>46</v>
      </c>
      <c r="EF44" s="15">
        <f>[2]DISP_FEB!$D$141</f>
        <v>0</v>
      </c>
      <c r="EG44" s="15">
        <f>[2]DISP_FEB!$E$141</f>
        <v>0</v>
      </c>
      <c r="EH44" s="15">
        <f>[2]DISP_FEB!$F$141</f>
        <v>0</v>
      </c>
      <c r="EI44" s="15">
        <f>[2]DISP_FEB!$G$141</f>
        <v>0</v>
      </c>
      <c r="EJ44" s="13">
        <f>(EI44/$EE$4)*100</f>
        <v>0</v>
      </c>
      <c r="EK44" s="15">
        <f>[2]DISP_FEB!$H$141</f>
        <v>0</v>
      </c>
      <c r="EL44" s="13">
        <f>(EK44/$EE$4)*100</f>
        <v>0</v>
      </c>
      <c r="EM44" s="15">
        <f>[2]DISP_FEB!$I$141</f>
        <v>0</v>
      </c>
      <c r="EN44" s="13">
        <f>(EM44/$EE$4)*100</f>
        <v>0</v>
      </c>
      <c r="EP44" s="13">
        <f>(EF44/$EE$4)*100</f>
        <v>0</v>
      </c>
      <c r="EQ44" s="15">
        <f>((EF44-EO44)/$EE$4)*100</f>
        <v>0</v>
      </c>
      <c r="ER44" s="15">
        <f t="shared" ref="ER44:ER45" si="561">IF((AND(EG44=0,EI44=0)),0,(EI44+EO44)/(EG44+EI44)*100)</f>
        <v>0</v>
      </c>
      <c r="ES44" s="13">
        <f>(ET44/($EE$4*EU44))*100</f>
        <v>0</v>
      </c>
      <c r="ET44" s="95">
        <f>[2]DISP_FEB!$M$141</f>
        <v>0</v>
      </c>
      <c r="EU44" s="15">
        <v>21</v>
      </c>
      <c r="EW44" s="16" t="s">
        <v>55</v>
      </c>
      <c r="EX44" s="78" t="s">
        <v>46</v>
      </c>
      <c r="EY44" s="15">
        <f>[2]DISP_MAR!$D$141</f>
        <v>0</v>
      </c>
      <c r="EZ44" s="15">
        <f>[2]DISP_MAR!$E$141</f>
        <v>0</v>
      </c>
      <c r="FA44" s="15">
        <f>[2]DISP_MAR!$F$141</f>
        <v>0</v>
      </c>
      <c r="FB44" s="15">
        <f>[2]DISP_MAR!$G$141</f>
        <v>0</v>
      </c>
      <c r="FC44" s="13">
        <f>(FB44/$EX$4)*100</f>
        <v>0</v>
      </c>
      <c r="FD44" s="15">
        <f>[2]DISP_MAR!$H$141</f>
        <v>0</v>
      </c>
      <c r="FE44" s="13">
        <f>(FD44/$EX$4)*100</f>
        <v>0</v>
      </c>
      <c r="FF44" s="15">
        <f>[2]DISP_MAR!$I$141</f>
        <v>0</v>
      </c>
      <c r="FG44" s="13">
        <f>(FF44/$EX$4)*100</f>
        <v>0</v>
      </c>
      <c r="FI44" s="13">
        <f>(EY44/$EX$4)*100</f>
        <v>0</v>
      </c>
      <c r="FJ44" s="15">
        <f>((EY44-FH44)/$EX$4)*100</f>
        <v>0</v>
      </c>
      <c r="FK44" s="15">
        <f t="shared" ref="FK44:FK45" si="562">IF((AND(EZ44=0,FB44=0)),0,(FB44+FH44)/(EZ44+FB44)*100)</f>
        <v>0</v>
      </c>
      <c r="FL44" s="13">
        <f>(FM44/($EX$4*FN44))*100</f>
        <v>0</v>
      </c>
      <c r="FM44" s="95">
        <f>[2]DISP_MAR!$M$141</f>
        <v>0</v>
      </c>
      <c r="FN44" s="15">
        <v>21</v>
      </c>
      <c r="FP44" s="16" t="s">
        <v>55</v>
      </c>
      <c r="FQ44" s="78" t="s">
        <v>46</v>
      </c>
      <c r="FR44" s="15">
        <f>[2]DISP_ABR!$D$141</f>
        <v>0</v>
      </c>
      <c r="FS44" s="15">
        <f>[2]DISP_ABR!$E$141</f>
        <v>0</v>
      </c>
      <c r="FT44" s="15">
        <f>[2]DISP_ABR!$F$141</f>
        <v>0</v>
      </c>
      <c r="FU44" s="15">
        <f>[2]DISP_ABR!$G$141</f>
        <v>0</v>
      </c>
      <c r="FV44" s="13">
        <f>(FU44/$FQ$4)*100</f>
        <v>0</v>
      </c>
      <c r="FW44" s="15">
        <f>[2]DISP_ABR!$H$141</f>
        <v>0</v>
      </c>
      <c r="FX44" s="13">
        <f>(FW44/$FQ$4)*100</f>
        <v>0</v>
      </c>
      <c r="FY44" s="15">
        <f>[2]DISP_ABR!$I$141</f>
        <v>0</v>
      </c>
      <c r="FZ44" s="13">
        <f>(FY44/$FQ$4)*100</f>
        <v>0</v>
      </c>
      <c r="GB44" s="13">
        <f>(FR44/$FQ$4)*100</f>
        <v>0</v>
      </c>
      <c r="GC44" s="15">
        <f>((FR44-GA44)/$FQ$4)*100</f>
        <v>0</v>
      </c>
      <c r="GD44" s="15">
        <f t="shared" ref="GD44:GD45" si="563">IF((AND(FS44=0,FU44=0)),0,(FU44+GA44)/(FS44+FU44)*100)</f>
        <v>0</v>
      </c>
      <c r="GE44" s="13">
        <f>(GG44/($FQ$4*GH44))*100</f>
        <v>0</v>
      </c>
      <c r="GF44" s="36">
        <v>0</v>
      </c>
      <c r="GG44" s="36">
        <f>[2]DISP_ABR!$M$141</f>
        <v>0</v>
      </c>
      <c r="GH44" s="15">
        <v>21</v>
      </c>
      <c r="GJ44" s="16" t="s">
        <v>55</v>
      </c>
      <c r="GK44" s="78" t="s">
        <v>46</v>
      </c>
      <c r="GL44" s="15">
        <f>[2]DISP_MAY!$D$141</f>
        <v>0</v>
      </c>
      <c r="GM44" s="15">
        <f>[2]DISP_MAY!$E$141</f>
        <v>0</v>
      </c>
      <c r="GN44" s="15">
        <f>[2]DISP_MAY!$F$141</f>
        <v>0</v>
      </c>
      <c r="GO44" s="15">
        <f>[2]DISP_MAY!$G$141</f>
        <v>0</v>
      </c>
      <c r="GP44" s="13">
        <f>(GO44/$GK$4)*100</f>
        <v>0</v>
      </c>
      <c r="GQ44" s="15">
        <f>[2]DISP_MAY!$H$141</f>
        <v>0</v>
      </c>
      <c r="GR44" s="13">
        <f>(GQ44/$GK$4)*100</f>
        <v>0</v>
      </c>
      <c r="GS44" s="15">
        <f>[2]DISP_MAY!$I$141</f>
        <v>0</v>
      </c>
      <c r="GT44" s="13">
        <f>(GS44/$GK$4)*100</f>
        <v>0</v>
      </c>
      <c r="GV44" s="13">
        <f>(GL44/$GK$4)*100</f>
        <v>0</v>
      </c>
      <c r="GW44" s="15">
        <f>((GL44-GU44)/$GK$4)*100</f>
        <v>0</v>
      </c>
      <c r="GX44" s="15">
        <f t="shared" ref="GX44:GX45" si="564">IF((AND(GM44=0,GO44=0)),0,(GO44+GU44)/(GM44+GO44)*100)</f>
        <v>0</v>
      </c>
      <c r="GY44" s="13">
        <f>(HA44/($GK$4*HB44))*100</f>
        <v>0</v>
      </c>
      <c r="GZ44" s="36">
        <v>0</v>
      </c>
      <c r="HA44" s="95">
        <f>[2]DISP_MAY!$M$141</f>
        <v>0</v>
      </c>
      <c r="HB44" s="15">
        <v>21</v>
      </c>
      <c r="HD44" s="16" t="s">
        <v>55</v>
      </c>
      <c r="HE44" s="78" t="s">
        <v>46</v>
      </c>
      <c r="HF44" s="15">
        <f>[2]DISP_JUN!$D$141</f>
        <v>0</v>
      </c>
      <c r="HG44" s="15">
        <f>[2]DISP_JUN!$E$141</f>
        <v>0</v>
      </c>
      <c r="HH44" s="15">
        <f>[2]DISP_JUN!$F$141</f>
        <v>0</v>
      </c>
      <c r="HI44" s="15">
        <v>0</v>
      </c>
      <c r="HJ44" s="244">
        <f t="shared" si="76"/>
        <v>0</v>
      </c>
      <c r="HK44" s="15">
        <v>720</v>
      </c>
      <c r="HL44" s="244">
        <f t="shared" si="77"/>
        <v>100</v>
      </c>
      <c r="HM44" s="15">
        <f>[2]DISP_JUN!$I$141</f>
        <v>0</v>
      </c>
      <c r="HN44" s="244">
        <f t="shared" si="78"/>
        <v>0</v>
      </c>
      <c r="HO44" s="15">
        <v>0</v>
      </c>
      <c r="HP44" s="244">
        <f t="shared" si="79"/>
        <v>0</v>
      </c>
      <c r="HQ44" s="244">
        <f t="shared" si="80"/>
        <v>0</v>
      </c>
      <c r="HR44" s="244">
        <v>0</v>
      </c>
      <c r="HS44" s="238">
        <f t="shared" si="82"/>
        <v>0</v>
      </c>
      <c r="HT44" s="36">
        <v>0</v>
      </c>
      <c r="HU44" s="95">
        <f>[2]DISP_JUN!$M$141</f>
        <v>0</v>
      </c>
      <c r="HV44" s="15">
        <v>21</v>
      </c>
    </row>
    <row r="45" spans="1:231" ht="13.8" x14ac:dyDescent="0.3">
      <c r="B45" s="78" t="s">
        <v>47</v>
      </c>
      <c r="C45" s="15">
        <f>[1]DISP_JUL!$D$143</f>
        <v>744</v>
      </c>
      <c r="D45" s="15">
        <f>[1]DISP_JUL!$E$143</f>
        <v>185</v>
      </c>
      <c r="E45" s="15">
        <f>[1]DISP_JUL!$F$143</f>
        <v>559</v>
      </c>
      <c r="F45" s="15">
        <f>[1]DISP_JUL!$G$143</f>
        <v>0</v>
      </c>
      <c r="G45" s="13">
        <f t="shared" si="346"/>
        <v>0</v>
      </c>
      <c r="H45" s="15">
        <f>[1]DISP_JUL!$H$143</f>
        <v>0</v>
      </c>
      <c r="I45" s="13">
        <f t="shared" si="347"/>
        <v>0</v>
      </c>
      <c r="J45" s="15">
        <f>[1]DISP_JUL!$I$143</f>
        <v>0</v>
      </c>
      <c r="K45" s="13">
        <f t="shared" si="441"/>
        <v>0</v>
      </c>
      <c r="L45" s="15">
        <v>0</v>
      </c>
      <c r="M45" s="13">
        <f t="shared" ref="M45" si="565">(C45/$B$4)*100</f>
        <v>100</v>
      </c>
      <c r="N45" s="15">
        <f t="shared" si="442"/>
        <v>100</v>
      </c>
      <c r="O45" s="36">
        <f t="shared" si="443"/>
        <v>0</v>
      </c>
      <c r="P45" s="13">
        <f t="shared" ref="P45" si="566">(Q45/($B$4*R45))*100</f>
        <v>23.643113159242191</v>
      </c>
      <c r="Q45" s="95">
        <f>[1]DISP_JUL!$M$143</f>
        <v>3694</v>
      </c>
      <c r="R45" s="15">
        <v>21</v>
      </c>
      <c r="U45" s="78" t="s">
        <v>47</v>
      </c>
      <c r="V45" s="15">
        <f>[1]DISP_AGO!$D$143</f>
        <v>744</v>
      </c>
      <c r="W45" s="15">
        <f>[1]DISP_AGO!$E$143</f>
        <v>121</v>
      </c>
      <c r="X45" s="15">
        <f>[1]DISP_AGO!$F$143</f>
        <v>623</v>
      </c>
      <c r="Y45" s="15">
        <f>[1]DISP_AGO!$G$143</f>
        <v>0</v>
      </c>
      <c r="Z45" s="13">
        <f>(Y45/$U$4)*100</f>
        <v>0</v>
      </c>
      <c r="AA45" s="15">
        <f>[1]DISP_AGO!$H$143</f>
        <v>0</v>
      </c>
      <c r="AB45" s="13">
        <f>(AA45/$U$4)*100</f>
        <v>0</v>
      </c>
      <c r="AC45" s="15">
        <f>[1]DISP_AGO!$I$143</f>
        <v>0</v>
      </c>
      <c r="AD45" s="13">
        <f>(AC45/$U$4)*100</f>
        <v>0</v>
      </c>
      <c r="AE45" s="15">
        <v>0</v>
      </c>
      <c r="AF45" s="13">
        <f>(V45/$U$4)*100</f>
        <v>100</v>
      </c>
      <c r="AG45" s="15">
        <f>((V45-AE45)/$U$4)*100</f>
        <v>100</v>
      </c>
      <c r="AH45" s="36">
        <f t="shared" si="444"/>
        <v>0</v>
      </c>
      <c r="AI45" s="13">
        <f>(AJ45/($U$4*AK45))*100</f>
        <v>12.896825396825399</v>
      </c>
      <c r="AJ45" s="95">
        <f>[1]DISP_AGO!$M$143</f>
        <v>2015</v>
      </c>
      <c r="AK45" s="15">
        <v>21</v>
      </c>
      <c r="AN45" s="78" t="s">
        <v>47</v>
      </c>
      <c r="AO45" s="15">
        <f>[1]DISP_SEP!$D$143</f>
        <v>720</v>
      </c>
      <c r="AP45" s="15">
        <f>[1]DISP_SEP!$E$143</f>
        <v>207</v>
      </c>
      <c r="AQ45" s="15">
        <f>[1]DISP_SEP!$F$143</f>
        <v>513</v>
      </c>
      <c r="AR45" s="15">
        <f>[1]DISP_SEP!$G$143</f>
        <v>0</v>
      </c>
      <c r="AS45" s="13">
        <f>(AR45/$AN$4)*100</f>
        <v>0</v>
      </c>
      <c r="AT45" s="15">
        <f>[1]DISP_SEP!$H$143</f>
        <v>0</v>
      </c>
      <c r="AU45" s="13">
        <f>(AT45/$AN$4)*100</f>
        <v>0</v>
      </c>
      <c r="AV45" s="15">
        <f>[1]DISP_SEP!$I$143</f>
        <v>0</v>
      </c>
      <c r="AW45" s="13">
        <f>(AV45/$AN$4)*100</f>
        <v>0</v>
      </c>
      <c r="AX45" s="15">
        <v>0</v>
      </c>
      <c r="AY45" s="13">
        <f>(AO45/$AN$4)*100</f>
        <v>100</v>
      </c>
      <c r="AZ45" s="15">
        <f>((AO45-AX45)/$AN$4)*100</f>
        <v>100</v>
      </c>
      <c r="BA45" s="36">
        <f t="shared" si="556"/>
        <v>0</v>
      </c>
      <c r="BB45" s="13">
        <f>(BC45/($AN$4*BD45))*100</f>
        <v>21.825396825396826</v>
      </c>
      <c r="BC45" s="95">
        <f>[1]DISP_SEP!$M$143</f>
        <v>3300</v>
      </c>
      <c r="BD45" s="15">
        <v>21</v>
      </c>
      <c r="BG45" s="78" t="s">
        <v>47</v>
      </c>
      <c r="BH45" s="15">
        <f>[1]DISP_OCT!$D$143</f>
        <v>744</v>
      </c>
      <c r="BI45" s="15">
        <f>[1]DISP_OCT!$E$143</f>
        <v>120</v>
      </c>
      <c r="BJ45" s="15">
        <f>[1]DISP_OCT!$F$143</f>
        <v>624</v>
      </c>
      <c r="BK45" s="15">
        <f>[1]DISP_OCT!$G$143</f>
        <v>0</v>
      </c>
      <c r="BL45" s="13">
        <f>(BK45/$BG$4)*100</f>
        <v>0</v>
      </c>
      <c r="BM45" s="15">
        <f>[1]DISP_OCT!$H$143</f>
        <v>0</v>
      </c>
      <c r="BN45" s="13">
        <f>(BM45/$BG$4)*100</f>
        <v>0</v>
      </c>
      <c r="BO45" s="15">
        <f>[1]DISP_OCT!$I$143</f>
        <v>0</v>
      </c>
      <c r="BP45" s="13">
        <f>(BO45/$BG$4)*100</f>
        <v>0</v>
      </c>
      <c r="BR45" s="13">
        <f>(BH45/$BG$4)*100</f>
        <v>100</v>
      </c>
      <c r="BS45" s="15">
        <f>((BH45-BQ45)/$BG$4)*100</f>
        <v>100</v>
      </c>
      <c r="BT45" s="36">
        <f t="shared" si="557"/>
        <v>0</v>
      </c>
      <c r="BU45" s="13">
        <f>(BV45/($BG$4*BW45))*100</f>
        <v>12.154377880184333</v>
      </c>
      <c r="BV45" s="95">
        <f>[1]DISP_OCT!$M$143</f>
        <v>1899</v>
      </c>
      <c r="BW45" s="15">
        <v>21</v>
      </c>
      <c r="BZ45" s="78" t="s">
        <v>47</v>
      </c>
      <c r="CA45" s="15">
        <f>[1]DISP_NOV!$D$143</f>
        <v>527</v>
      </c>
      <c r="CB45" s="15">
        <f>[1]DISP_NOV!$E$143</f>
        <v>192</v>
      </c>
      <c r="CC45" s="15">
        <f>[1]DISP_NOV!$F$143</f>
        <v>335</v>
      </c>
      <c r="CD45" s="15">
        <f>[1]DISP_NOV!$G$143</f>
        <v>192</v>
      </c>
      <c r="CE45" s="13">
        <f>(CD45/$BZ$4)*100</f>
        <v>26.666666666666668</v>
      </c>
      <c r="CF45" s="15">
        <f>[1]DISP_NOV!$H$143</f>
        <v>0</v>
      </c>
      <c r="CG45" s="13">
        <f>(CF45/$BZ$4)*100</f>
        <v>0</v>
      </c>
      <c r="CH45" s="15">
        <f>[1]DISP_NOV!$I$143</f>
        <v>0</v>
      </c>
      <c r="CI45" s="13">
        <f>(CH45/$BZ$4)*100</f>
        <v>0</v>
      </c>
      <c r="CK45" s="13">
        <f>(CA45/$BZ$4)*100</f>
        <v>73.194444444444443</v>
      </c>
      <c r="CL45" s="15">
        <f>((CA45-CJ45)/$BZ$4)*100</f>
        <v>73.194444444444443</v>
      </c>
      <c r="CM45" s="36">
        <f t="shared" si="558"/>
        <v>50</v>
      </c>
      <c r="CN45" s="13">
        <f>(CO45/($BZ$4*CP45))*100</f>
        <v>20.304232804232804</v>
      </c>
      <c r="CO45" s="95">
        <f>[1]DISP_NOV!$M$143</f>
        <v>3070</v>
      </c>
      <c r="CP45" s="15">
        <v>21</v>
      </c>
      <c r="CS45" s="78" t="s">
        <v>47</v>
      </c>
      <c r="CT45" s="15">
        <f>[1]DISP_DIC!$D$143</f>
        <v>744</v>
      </c>
      <c r="CU45" s="15">
        <f>[1]DISP_DIC!$E$143</f>
        <v>57</v>
      </c>
      <c r="CV45" s="15">
        <f>[1]DISP_DIC!$F$143</f>
        <v>687</v>
      </c>
      <c r="CW45" s="15">
        <f>[1]DISP_DIC!$G$143</f>
        <v>0</v>
      </c>
      <c r="CX45" s="13">
        <f>(CW45/$CS$4)*100</f>
        <v>0</v>
      </c>
      <c r="CY45" s="15">
        <f>[1]DISP_DIC!$H$143</f>
        <v>0</v>
      </c>
      <c r="CZ45" s="13">
        <f>(CY45/$CS$4)*100</f>
        <v>0</v>
      </c>
      <c r="DA45" s="15">
        <f>[1]DISP_DIC!$I$143</f>
        <v>0</v>
      </c>
      <c r="DB45" s="13">
        <f>(DA45/$CS$4)*100</f>
        <v>0</v>
      </c>
      <c r="DD45" s="13">
        <f>(CT45/$CS$4)*100</f>
        <v>100</v>
      </c>
      <c r="DE45" s="15">
        <f>((CT45-DC45)/$CS$4)*100</f>
        <v>100</v>
      </c>
      <c r="DF45" s="36">
        <f t="shared" si="559"/>
        <v>0</v>
      </c>
      <c r="DG45" s="13">
        <f>(DH45/($CS$4*DI45))*100</f>
        <v>5.8371735791090629</v>
      </c>
      <c r="DH45" s="95">
        <f>[1]DISP_DIC!$M$143</f>
        <v>912</v>
      </c>
      <c r="DI45" s="15">
        <v>21</v>
      </c>
      <c r="DL45" s="78" t="s">
        <v>47</v>
      </c>
      <c r="DM45" s="15">
        <f>[2]DISP_ENE!$D$143</f>
        <v>0</v>
      </c>
      <c r="DN45" s="15">
        <f>[2]DISP_ENE!$E$143</f>
        <v>0</v>
      </c>
      <c r="DO45" s="15">
        <f>[2]DISP_ENE!$F$143</f>
        <v>0</v>
      </c>
      <c r="DP45" s="15">
        <f>[2]DISP_ENE!$G$143</f>
        <v>0</v>
      </c>
      <c r="DQ45" s="13">
        <f>(DP45/$DL$4)*100</f>
        <v>0</v>
      </c>
      <c r="DR45" s="15">
        <f>[2]DISP_ENE!$H$143</f>
        <v>0</v>
      </c>
      <c r="DS45" s="13">
        <f>(DR45/$DL$4)*100</f>
        <v>0</v>
      </c>
      <c r="DT45" s="15">
        <f>[2]DISP_ENE!$I$143</f>
        <v>0</v>
      </c>
      <c r="DU45" s="13">
        <f>(DT45/$DL$4)*100</f>
        <v>0</v>
      </c>
      <c r="DW45" s="13">
        <f>(DM45/$DL$4)*100</f>
        <v>0</v>
      </c>
      <c r="DX45" s="15">
        <f>((DM45-DV45)/$DL$4)*100</f>
        <v>0</v>
      </c>
      <c r="DY45" s="36">
        <f t="shared" si="560"/>
        <v>0</v>
      </c>
      <c r="DZ45" s="13">
        <f>(EA45/($DL$4*EB45))*100</f>
        <v>0</v>
      </c>
      <c r="EA45" s="95">
        <f>[2]DISP_ENE!$M$143</f>
        <v>0</v>
      </c>
      <c r="EB45" s="15">
        <v>21</v>
      </c>
      <c r="EE45" s="78" t="s">
        <v>47</v>
      </c>
      <c r="EF45" s="15">
        <f>[2]DISP_FEB!$D$143</f>
        <v>0</v>
      </c>
      <c r="EG45" s="15">
        <f>[2]DISP_FEB!$E$143</f>
        <v>0</v>
      </c>
      <c r="EH45" s="15">
        <f>[2]DISP_FEB!$F$143</f>
        <v>0</v>
      </c>
      <c r="EI45" s="15">
        <f>[2]DISP_FEB!$G$143</f>
        <v>0</v>
      </c>
      <c r="EJ45" s="13">
        <f>(EI45/$EE$4)*100</f>
        <v>0</v>
      </c>
      <c r="EK45" s="15">
        <f>[2]DISP_FEB!$H$143</f>
        <v>0</v>
      </c>
      <c r="EL45" s="13">
        <f>(EK45/$EE$4)*100</f>
        <v>0</v>
      </c>
      <c r="EM45" s="15">
        <f>[2]DISP_FEB!$I$143</f>
        <v>0</v>
      </c>
      <c r="EN45" s="13">
        <f>(EM45/$EE$4)*100</f>
        <v>0</v>
      </c>
      <c r="EP45" s="13">
        <f>(EF45/$EE$4)*100</f>
        <v>0</v>
      </c>
      <c r="EQ45" s="15">
        <f>((EF45-EO45)/$EE$4)*100</f>
        <v>0</v>
      </c>
      <c r="ER45" s="36">
        <f t="shared" si="561"/>
        <v>0</v>
      </c>
      <c r="ES45" s="13">
        <f>(ET45/($EE$4*EU45))*100</f>
        <v>0</v>
      </c>
      <c r="ET45" s="95">
        <f>[2]DISP_FEB!$M$143</f>
        <v>0</v>
      </c>
      <c r="EU45" s="15">
        <v>21</v>
      </c>
      <c r="EX45" s="78" t="s">
        <v>47</v>
      </c>
      <c r="EY45" s="15">
        <f>[2]DISP_MAR!$D$143</f>
        <v>0</v>
      </c>
      <c r="EZ45" s="15">
        <f>[2]DISP_MAR!$E$143</f>
        <v>0</v>
      </c>
      <c r="FA45" s="15">
        <f>[2]DISP_MAR!$F$143</f>
        <v>0</v>
      </c>
      <c r="FB45" s="15">
        <f>[2]DISP_MAR!$G$143</f>
        <v>0</v>
      </c>
      <c r="FC45" s="13">
        <f>(FB45/$EX$4)*100</f>
        <v>0</v>
      </c>
      <c r="FD45" s="15">
        <f>[2]DISP_MAR!$H$143</f>
        <v>0</v>
      </c>
      <c r="FE45" s="13">
        <f>(FD45/$EX$4)*100</f>
        <v>0</v>
      </c>
      <c r="FF45" s="15">
        <f>[2]DISP_MAR!$I$143</f>
        <v>0</v>
      </c>
      <c r="FG45" s="13">
        <f>(FF45/$EX$4)*100</f>
        <v>0</v>
      </c>
      <c r="FI45" s="13">
        <f>(EY45/$EX$4)*100</f>
        <v>0</v>
      </c>
      <c r="FJ45" s="15">
        <f>((EY45-FH45)/$EX$4)*100</f>
        <v>0</v>
      </c>
      <c r="FK45" s="36">
        <f t="shared" si="562"/>
        <v>0</v>
      </c>
      <c r="FL45" s="13">
        <f>(FM45/($EX$4*FN45))*100</f>
        <v>0</v>
      </c>
      <c r="FM45" s="95">
        <f>[2]DISP_MAR!$M$143</f>
        <v>0</v>
      </c>
      <c r="FN45" s="15">
        <v>21</v>
      </c>
      <c r="FQ45" s="78" t="s">
        <v>47</v>
      </c>
      <c r="FR45" s="15">
        <f>[2]DISP_ABR!$D$143</f>
        <v>0</v>
      </c>
      <c r="FS45" s="15">
        <f>[2]DISP_ABR!$E$143</f>
        <v>0</v>
      </c>
      <c r="FT45" s="15">
        <f>[2]DISP_ABR!$F$143</f>
        <v>0</v>
      </c>
      <c r="FU45" s="15">
        <f>[2]DISP_ABR!$G$143</f>
        <v>0</v>
      </c>
      <c r="FV45" s="13">
        <f>(FU45/$FQ$4)*100</f>
        <v>0</v>
      </c>
      <c r="FW45" s="15">
        <f>[2]DISP_ABR!$H$143</f>
        <v>0</v>
      </c>
      <c r="FX45" s="13">
        <f>(FW45/$FQ$4)*100</f>
        <v>0</v>
      </c>
      <c r="FY45" s="15">
        <f>[2]DISP_ABR!$I$143</f>
        <v>0</v>
      </c>
      <c r="FZ45" s="13">
        <f>(FY45/$FQ$4)*100</f>
        <v>0</v>
      </c>
      <c r="GB45" s="13">
        <f>(FR45/$FQ$4)*100</f>
        <v>0</v>
      </c>
      <c r="GC45" s="15">
        <f>((FR45-GA45)/$FQ$4)*100</f>
        <v>0</v>
      </c>
      <c r="GD45" s="36">
        <f t="shared" si="563"/>
        <v>0</v>
      </c>
      <c r="GE45" s="13">
        <f>(GG45/($FQ$4*GH45))*100</f>
        <v>0</v>
      </c>
      <c r="GF45" s="36">
        <v>0</v>
      </c>
      <c r="GG45" s="88">
        <f>[2]DISP_ABR!$M$143</f>
        <v>0</v>
      </c>
      <c r="GH45" s="15">
        <v>21</v>
      </c>
      <c r="GK45" s="78" t="s">
        <v>47</v>
      </c>
      <c r="GL45" s="15">
        <f>[2]DISP_MAY!$D$143</f>
        <v>0</v>
      </c>
      <c r="GM45" s="15">
        <f>[2]DISP_MAY!$E$143</f>
        <v>0</v>
      </c>
      <c r="GN45" s="15">
        <f>[2]DISP_MAY!$F$143</f>
        <v>0</v>
      </c>
      <c r="GO45" s="15">
        <f>[2]DISP_MAY!$G$143</f>
        <v>0</v>
      </c>
      <c r="GP45" s="13">
        <f>(GO45/$GK$4)*100</f>
        <v>0</v>
      </c>
      <c r="GQ45" s="15">
        <f>[2]DISP_MAY!$H$143</f>
        <v>0</v>
      </c>
      <c r="GR45" s="13">
        <f>(GQ45/$GK$4)*100</f>
        <v>0</v>
      </c>
      <c r="GS45" s="15">
        <f>[2]DISP_MAY!$I$143</f>
        <v>0</v>
      </c>
      <c r="GT45" s="13">
        <f>(GS45/$GK$4)*100</f>
        <v>0</v>
      </c>
      <c r="GV45" s="13">
        <f>(GL45/$GK$4)*100</f>
        <v>0</v>
      </c>
      <c r="GW45" s="15">
        <f>((GL45-GU45)/$GK$4)*100</f>
        <v>0</v>
      </c>
      <c r="GX45" s="36">
        <f t="shared" si="564"/>
        <v>0</v>
      </c>
      <c r="GY45" s="13">
        <f>(HA45/($GK$4*HB45))*100</f>
        <v>0</v>
      </c>
      <c r="GZ45" s="36">
        <v>0</v>
      </c>
      <c r="HA45" s="95">
        <f>[2]DISP_MAY!$M$143</f>
        <v>0</v>
      </c>
      <c r="HB45" s="15">
        <v>21</v>
      </c>
      <c r="HE45" s="78" t="s">
        <v>47</v>
      </c>
      <c r="HF45" s="15">
        <v>720</v>
      </c>
      <c r="HG45" s="15">
        <v>67</v>
      </c>
      <c r="HH45" s="15">
        <v>653</v>
      </c>
      <c r="HI45" s="15">
        <f>[2]DISP_JUN!$G$143</f>
        <v>0</v>
      </c>
      <c r="HJ45" s="244">
        <f t="shared" si="76"/>
        <v>0</v>
      </c>
      <c r="HK45" s="15">
        <f>[2]DISP_JUN!$H$143</f>
        <v>0</v>
      </c>
      <c r="HL45" s="244">
        <f t="shared" si="77"/>
        <v>0</v>
      </c>
      <c r="HM45" s="13">
        <f>[2]DISP_JUN!$I$143</f>
        <v>0</v>
      </c>
      <c r="HN45" s="244">
        <f t="shared" si="78"/>
        <v>0</v>
      </c>
      <c r="HO45" s="13">
        <v>15.523809523809527</v>
      </c>
      <c r="HP45" s="244">
        <f t="shared" si="79"/>
        <v>100</v>
      </c>
      <c r="HQ45" s="244">
        <f t="shared" si="80"/>
        <v>97.843915343915342</v>
      </c>
      <c r="HR45" s="244">
        <v>18.811309867282173</v>
      </c>
      <c r="HS45" s="238">
        <f t="shared" si="82"/>
        <v>0</v>
      </c>
      <c r="HT45" s="36">
        <v>0</v>
      </c>
      <c r="HU45" s="95">
        <f>[2]DISP_JUN!$M$143</f>
        <v>0</v>
      </c>
      <c r="HV45" s="15">
        <v>21</v>
      </c>
    </row>
    <row r="46" spans="1:231" ht="13.8" hidden="1" x14ac:dyDescent="0.3">
      <c r="B46" s="144" t="s">
        <v>37</v>
      </c>
      <c r="C46" s="52">
        <f>SUM(C44:C45)</f>
        <v>744</v>
      </c>
      <c r="D46" s="52">
        <f t="shared" ref="D46" si="567">SUM(D44:D45)</f>
        <v>185</v>
      </c>
      <c r="E46" s="52">
        <f>SUM(E44:E45)</f>
        <v>559</v>
      </c>
      <c r="F46" s="52">
        <f t="shared" ref="F46:L46" si="568">SUM(F44:F45)</f>
        <v>744</v>
      </c>
      <c r="G46" s="53">
        <f>(G44*R44+G45*R45)/R46</f>
        <v>50</v>
      </c>
      <c r="H46" s="52">
        <f t="shared" si="568"/>
        <v>0</v>
      </c>
      <c r="I46" s="53">
        <f>(I44*R44+I45*R45)/R46</f>
        <v>0</v>
      </c>
      <c r="J46" s="53">
        <f>SUM(J44:J45)</f>
        <v>0</v>
      </c>
      <c r="K46" s="57">
        <f>(K44*R44+K45*R45)/R46</f>
        <v>0</v>
      </c>
      <c r="L46" s="52">
        <f t="shared" si="568"/>
        <v>0</v>
      </c>
      <c r="M46" s="53">
        <f>(M44*R44+M45*R45)/R46</f>
        <v>50</v>
      </c>
      <c r="N46" s="14">
        <f>(N44*R44+N45*R45)/R46</f>
        <v>50</v>
      </c>
      <c r="O46" s="14">
        <f>(O44*R44+O45*R45)/R46</f>
        <v>50</v>
      </c>
      <c r="P46" s="14">
        <f>(P44*R44+P45*R45)/R46</f>
        <v>11.821556579621095</v>
      </c>
      <c r="Q46" s="52">
        <f>SUM(Q44:Q45)</f>
        <v>3694</v>
      </c>
      <c r="R46" s="55">
        <f>SUM(R44:R45)</f>
        <v>42</v>
      </c>
      <c r="U46" s="81" t="s">
        <v>37</v>
      </c>
      <c r="V46" s="52">
        <f>SUM(V44:V45)</f>
        <v>744</v>
      </c>
      <c r="W46" s="52">
        <f t="shared" ref="W46" si="569">SUM(W44:W45)</f>
        <v>121</v>
      </c>
      <c r="X46" s="52">
        <f>SUM(X44:X45)</f>
        <v>623</v>
      </c>
      <c r="Y46" s="52">
        <f t="shared" ref="Y46:AA46" si="570">SUM(Y44:Y45)</f>
        <v>744</v>
      </c>
      <c r="Z46" s="53">
        <f>(Z44*AK44+Z45*AK45)/AK46</f>
        <v>50</v>
      </c>
      <c r="AA46" s="52">
        <f t="shared" si="570"/>
        <v>0</v>
      </c>
      <c r="AB46" s="53">
        <f>(AB44*AK44+AB45*AK45)/AK46</f>
        <v>0</v>
      </c>
      <c r="AC46" s="53">
        <f>SUM(AC44:AC45)</f>
        <v>0</v>
      </c>
      <c r="AD46" s="57">
        <f>(AD44*AK44+AD45*AK45)/AK46</f>
        <v>0</v>
      </c>
      <c r="AE46" s="15">
        <v>0</v>
      </c>
      <c r="AF46" s="53">
        <f>(AF44*AK44+AF45*AK45)/AK46</f>
        <v>50</v>
      </c>
      <c r="AG46" s="14">
        <f>(AG44*AK44+AG45*AK45)/AK46</f>
        <v>50</v>
      </c>
      <c r="AH46" s="14">
        <f>(AH44*AK44+AH45*AK45)/AK46</f>
        <v>50</v>
      </c>
      <c r="AI46" s="14">
        <f>(AI44*AK44+AI45*AK45)/AK46</f>
        <v>6.4484126984126995</v>
      </c>
      <c r="AJ46" s="52">
        <f>SUM(AJ44:AJ45)</f>
        <v>2015</v>
      </c>
      <c r="AK46" s="55">
        <f>SUM(AK44:AK45)</f>
        <v>42</v>
      </c>
      <c r="AN46" s="81" t="s">
        <v>37</v>
      </c>
      <c r="AO46" s="52">
        <f>SUM(AO44:AO45)</f>
        <v>720</v>
      </c>
      <c r="AP46" s="52">
        <f t="shared" ref="AP46" si="571">SUM(AP44:AP45)</f>
        <v>207</v>
      </c>
      <c r="AQ46" s="52">
        <f>SUM(AQ44:AQ45)</f>
        <v>513</v>
      </c>
      <c r="AR46" s="52">
        <f t="shared" ref="AR46" si="572">SUM(AR44:AR45)</f>
        <v>720</v>
      </c>
      <c r="AS46" s="53">
        <f>(AS44*BD44+AS45*BD45)/BD46</f>
        <v>50</v>
      </c>
      <c r="AT46" s="52">
        <f t="shared" ref="AT46" si="573">SUM(AT44:AT45)</f>
        <v>0</v>
      </c>
      <c r="AU46" s="53">
        <f>(AU44*BD44+AU45*BD45)/BD46</f>
        <v>0</v>
      </c>
      <c r="AV46" s="53">
        <f>SUM(AV44:AV45)</f>
        <v>0</v>
      </c>
      <c r="AW46" s="57">
        <f>(AW44*BD44+AW45*BD45)/BD46</f>
        <v>0</v>
      </c>
      <c r="AX46" s="15">
        <v>0</v>
      </c>
      <c r="AY46" s="53">
        <f>(AY44*BD44+AY45*BD45)/BD46</f>
        <v>50</v>
      </c>
      <c r="AZ46" s="14">
        <f>(AZ44*BD44+AZ45*BD45)/BD46</f>
        <v>50</v>
      </c>
      <c r="BA46" s="14">
        <f>(BA44*BD44+BA45*BD45)/BD46</f>
        <v>50</v>
      </c>
      <c r="BB46" s="14">
        <f>(BB44*BD44+BB45*BD45)/BD46</f>
        <v>10.912698412698413</v>
      </c>
      <c r="BC46" s="52">
        <f>SUM(BC44:BC45)</f>
        <v>3300</v>
      </c>
      <c r="BD46" s="55">
        <f>SUM(BD44:BD45)</f>
        <v>42</v>
      </c>
      <c r="BG46" s="81" t="s">
        <v>37</v>
      </c>
      <c r="BH46" s="52">
        <f>SUM(BH44:BH45)</f>
        <v>744</v>
      </c>
      <c r="BI46" s="52">
        <f t="shared" ref="BI46" si="574">SUM(BI44:BI45)</f>
        <v>120</v>
      </c>
      <c r="BJ46" s="52">
        <f>SUM(BJ44:BJ45)</f>
        <v>624</v>
      </c>
      <c r="BK46" s="52">
        <f t="shared" ref="BK46" si="575">SUM(BK44:BK45)</f>
        <v>744</v>
      </c>
      <c r="BL46" s="53">
        <f>(BL44*BW44+BL45*BW45)/BW46</f>
        <v>50</v>
      </c>
      <c r="BM46" s="52">
        <f t="shared" ref="BM46" si="576">SUM(BM44:BM45)</f>
        <v>0</v>
      </c>
      <c r="BN46" s="53">
        <f>(BN44*BW44+BN45*BW45)/BW46</f>
        <v>0</v>
      </c>
      <c r="BO46" s="53">
        <f>SUM(BO44:BO45)</f>
        <v>0</v>
      </c>
      <c r="BP46" s="57">
        <f>(BP44*BW44+BP45*BW45)/BW46</f>
        <v>0</v>
      </c>
      <c r="BQ46" s="52">
        <f t="shared" ref="BQ46" si="577">SUM(BQ44:BQ45)</f>
        <v>0</v>
      </c>
      <c r="BR46" s="53">
        <f>(BR44*BW44+BR45*BW45)/BW46</f>
        <v>50</v>
      </c>
      <c r="BS46" s="14">
        <f>(BS44*BW44+BS45*BW45)/BW46</f>
        <v>50</v>
      </c>
      <c r="BT46" s="14">
        <f>(BT44*BW44+BT45*BW45)/BW46</f>
        <v>50</v>
      </c>
      <c r="BU46" s="14">
        <f>(BU44*BW44+BU45*BW45)/BW46</f>
        <v>6.0771889400921664</v>
      </c>
      <c r="BV46" s="52">
        <f>SUM(BV44:BV45)</f>
        <v>1899</v>
      </c>
      <c r="BW46" s="55">
        <f>SUM(BW44:BW45)</f>
        <v>42</v>
      </c>
      <c r="BZ46" s="81" t="s">
        <v>37</v>
      </c>
      <c r="CA46" s="52">
        <f>SUM(CA44:CA45)</f>
        <v>527</v>
      </c>
      <c r="CB46" s="52">
        <f t="shared" ref="CB46" si="578">SUM(CB44:CB45)</f>
        <v>192</v>
      </c>
      <c r="CC46" s="52">
        <f>SUM(CC44:CC45)</f>
        <v>335</v>
      </c>
      <c r="CD46" s="52">
        <f t="shared" ref="CD46" si="579">SUM(CD44:CD45)</f>
        <v>912</v>
      </c>
      <c r="CE46" s="53">
        <f>(CE44*CP44+CE45*CP45)/CP46</f>
        <v>63.333333333333336</v>
      </c>
      <c r="CF46" s="52">
        <f t="shared" ref="CF46" si="580">SUM(CF44:CF45)</f>
        <v>0</v>
      </c>
      <c r="CG46" s="53">
        <f>(CG44*CP44+CG45*CP45)/CP46</f>
        <v>0</v>
      </c>
      <c r="CH46" s="53">
        <f>SUM(CH44:CH45)</f>
        <v>0</v>
      </c>
      <c r="CI46" s="57">
        <f>(CI44*CP44+CI45*CP45)/CP46</f>
        <v>0</v>
      </c>
      <c r="CJ46" s="52">
        <f t="shared" ref="CJ46" si="581">SUM(CJ44:CJ45)</f>
        <v>0</v>
      </c>
      <c r="CK46" s="53">
        <f>(CK44*CP44+CK45*CP45)/CP46</f>
        <v>36.597222222222221</v>
      </c>
      <c r="CL46" s="14">
        <f>(CL44*CP44+CL45*CP45)/CP46</f>
        <v>36.597222222222221</v>
      </c>
      <c r="CM46" s="14">
        <f>(CM44*CP44+CM45*CP45)/CP46</f>
        <v>75</v>
      </c>
      <c r="CN46" s="14">
        <f>(CN44*CP44+CN45*CP45)/CP46</f>
        <v>10.152116402116402</v>
      </c>
      <c r="CO46" s="52">
        <f>SUM(CO44:CO45)</f>
        <v>3070</v>
      </c>
      <c r="CP46" s="55">
        <f>SUM(CP44:CP45)</f>
        <v>42</v>
      </c>
      <c r="CS46" s="81" t="s">
        <v>37</v>
      </c>
      <c r="CT46" s="52">
        <f>SUM(CT44:CT45)</f>
        <v>744</v>
      </c>
      <c r="CU46" s="52">
        <f t="shared" ref="CU46" si="582">SUM(CU44:CU45)</f>
        <v>57</v>
      </c>
      <c r="CV46" s="52">
        <f>SUM(CV44:CV45)</f>
        <v>687</v>
      </c>
      <c r="CW46" s="52">
        <f t="shared" ref="CW46" si="583">SUM(CW44:CW45)</f>
        <v>0</v>
      </c>
      <c r="CX46" s="53">
        <f>(CX44*DI44+CX45*DI45)/DI46</f>
        <v>0</v>
      </c>
      <c r="CY46" s="52">
        <f t="shared" ref="CY46" si="584">SUM(CY44:CY45)</f>
        <v>744</v>
      </c>
      <c r="CZ46" s="53">
        <f>(CZ44*DI44+CZ45*DI45)/DI46</f>
        <v>50</v>
      </c>
      <c r="DA46" s="53">
        <f>SUM(DA44:DA45)</f>
        <v>0</v>
      </c>
      <c r="DB46" s="57">
        <f>(DB44*DI44+DB45*DI45)/DI46</f>
        <v>0</v>
      </c>
      <c r="DC46" s="52">
        <f t="shared" ref="DC46" si="585">SUM(DC44:DC45)</f>
        <v>0</v>
      </c>
      <c r="DD46" s="53">
        <f>(DD44*DI44+DD45*DI45)/DI46</f>
        <v>50</v>
      </c>
      <c r="DE46" s="14">
        <f>(DE44*DI44+DE45*DI45)/DI46</f>
        <v>50</v>
      </c>
      <c r="DF46" s="14">
        <f>(DF44*DI44+DF45*DI45)/DI46</f>
        <v>0</v>
      </c>
      <c r="DG46" s="14">
        <f>(DG44*DI44+DG45*DI45)/DI46</f>
        <v>2.9185867895545314</v>
      </c>
      <c r="DH46" s="52">
        <f>SUM(DH44:DH45)</f>
        <v>912</v>
      </c>
      <c r="DI46" s="55">
        <f>SUM(DI44:DI45)</f>
        <v>42</v>
      </c>
      <c r="DL46" s="81" t="s">
        <v>37</v>
      </c>
      <c r="DM46" s="52">
        <f>SUM(DM44:DM45)</f>
        <v>0</v>
      </c>
      <c r="DN46" s="52">
        <f t="shared" ref="DN46" si="586">SUM(DN44:DN45)</f>
        <v>0</v>
      </c>
      <c r="DO46" s="52">
        <f>SUM(DO44:DO45)</f>
        <v>0</v>
      </c>
      <c r="DP46" s="52">
        <f t="shared" ref="DP46" si="587">SUM(DP44:DP45)</f>
        <v>0</v>
      </c>
      <c r="DQ46" s="53">
        <f>(DQ44*EB44+DQ45*EB45)/EB46</f>
        <v>0</v>
      </c>
      <c r="DR46" s="52">
        <f t="shared" ref="DR46" si="588">SUM(DR44:DR45)</f>
        <v>0</v>
      </c>
      <c r="DS46" s="53">
        <f>(DS44*EB44+DS45*EB45)/EB46</f>
        <v>0</v>
      </c>
      <c r="DT46" s="53">
        <f>SUM(DT44:DT45)</f>
        <v>0</v>
      </c>
      <c r="DU46" s="57">
        <f>(DU44*EB44+DU45*EB45)/EB46</f>
        <v>0</v>
      </c>
      <c r="DV46" s="52">
        <f t="shared" ref="DV46" si="589">SUM(DV44:DV45)</f>
        <v>0</v>
      </c>
      <c r="DW46" s="53">
        <f>(DW44*EB44+DW45*EB45)/EB46</f>
        <v>0</v>
      </c>
      <c r="DX46" s="14">
        <f>(DX44*EB44+DX45*EB45)/EB46</f>
        <v>0</v>
      </c>
      <c r="DY46" s="14">
        <f>(DY44*EB44+DY45*EB45)/EB46</f>
        <v>0</v>
      </c>
      <c r="DZ46" s="14">
        <f>(DZ44*EB44+DZ45*EB45)/EB46</f>
        <v>0</v>
      </c>
      <c r="EA46" s="54">
        <f>SUM(EA44:EA45)</f>
        <v>0</v>
      </c>
      <c r="EB46" s="55">
        <f>SUM(EB44:EB45)</f>
        <v>42</v>
      </c>
      <c r="EC46" s="36"/>
      <c r="EE46" s="81" t="s">
        <v>37</v>
      </c>
      <c r="EF46" s="52">
        <f>SUM(EF44:EF45)</f>
        <v>0</v>
      </c>
      <c r="EG46" s="52">
        <f t="shared" ref="EG46" si="590">SUM(EG44:EG45)</f>
        <v>0</v>
      </c>
      <c r="EH46" s="52">
        <f>SUM(EH44:EH45)</f>
        <v>0</v>
      </c>
      <c r="EI46" s="52">
        <f t="shared" ref="EI46" si="591">SUM(EI44:EI45)</f>
        <v>0</v>
      </c>
      <c r="EJ46" s="53">
        <f>(EJ44*EU44+EJ45*EU45)/EU46</f>
        <v>0</v>
      </c>
      <c r="EK46" s="52">
        <f t="shared" ref="EK46" si="592">SUM(EK44:EK45)</f>
        <v>0</v>
      </c>
      <c r="EL46" s="53">
        <f>(EL44*EU44+EL45*EU45)/EU46</f>
        <v>0</v>
      </c>
      <c r="EM46" s="53">
        <f>SUM(EM44:EM45)</f>
        <v>0</v>
      </c>
      <c r="EN46" s="57">
        <f>(EN44*EU44+EN45*EU45)/EU46</f>
        <v>0</v>
      </c>
      <c r="EO46" s="52">
        <f t="shared" ref="EO46" si="593">SUM(EO44:EO45)</f>
        <v>0</v>
      </c>
      <c r="EP46" s="53">
        <f>(EP44*EU44+EP45*EU45)/EU46</f>
        <v>0</v>
      </c>
      <c r="EQ46" s="14">
        <f>(EQ44*EU44+EQ45*EU45)/EU46</f>
        <v>0</v>
      </c>
      <c r="ER46" s="14">
        <f>(ER44*EU44+ER45*EU45)/EU46</f>
        <v>0</v>
      </c>
      <c r="ES46" s="14">
        <f>(ES44*EU44+ES45*EU45)/EU46</f>
        <v>0</v>
      </c>
      <c r="ET46" s="54">
        <f>SUM(ET44:ET45)</f>
        <v>0</v>
      </c>
      <c r="EU46" s="55">
        <f>SUM(EU44:EU45)</f>
        <v>42</v>
      </c>
      <c r="EV46" s="36"/>
      <c r="EX46" s="81" t="s">
        <v>37</v>
      </c>
      <c r="EY46" s="52">
        <f>SUM(EY44:EY45)</f>
        <v>0</v>
      </c>
      <c r="EZ46" s="52">
        <f t="shared" ref="EZ46" si="594">SUM(EZ44:EZ45)</f>
        <v>0</v>
      </c>
      <c r="FA46" s="52">
        <f>SUM(FA44:FA45)</f>
        <v>0</v>
      </c>
      <c r="FB46" s="52">
        <f t="shared" ref="FB46" si="595">SUM(FB44:FB45)</f>
        <v>0</v>
      </c>
      <c r="FC46" s="53">
        <f>(FC44*FN44+FC45*FN45)/FN46</f>
        <v>0</v>
      </c>
      <c r="FD46" s="52">
        <f t="shared" ref="FD46" si="596">SUM(FD44:FD45)</f>
        <v>0</v>
      </c>
      <c r="FE46" s="53">
        <f>(FE44*FN44+FE45*FN45)/FN46</f>
        <v>0</v>
      </c>
      <c r="FF46" s="53">
        <f>SUM(FF44:FF45)</f>
        <v>0</v>
      </c>
      <c r="FG46" s="57">
        <f>(FG44*FN44+FG45*FN45)/FN46</f>
        <v>0</v>
      </c>
      <c r="FH46" s="52">
        <f t="shared" ref="FH46" si="597">SUM(FH44:FH45)</f>
        <v>0</v>
      </c>
      <c r="FI46" s="53">
        <f>(FI44*FN44+FI45*FN45)/FN46</f>
        <v>0</v>
      </c>
      <c r="FJ46" s="14">
        <f>(FJ44*FN44+FJ45*FN45)/FN46</f>
        <v>0</v>
      </c>
      <c r="FK46" s="14">
        <f>(FK44*FN44+FK45*FN45)/FN46</f>
        <v>0</v>
      </c>
      <c r="FL46" s="14">
        <f>(FL44*FN44+FL45*FN45)/FN46</f>
        <v>0</v>
      </c>
      <c r="FM46" s="52">
        <f>SUM(FM44:FM45)</f>
        <v>0</v>
      </c>
      <c r="FN46" s="55">
        <f>SUM(FN44:FN45)</f>
        <v>42</v>
      </c>
      <c r="FO46" s="36"/>
      <c r="FQ46" s="144" t="s">
        <v>37</v>
      </c>
      <c r="FR46" s="52">
        <f>SUM(FR44:FR45)</f>
        <v>0</v>
      </c>
      <c r="FS46" s="52">
        <f t="shared" ref="FS46" si="598">SUM(FS44:FS45)</f>
        <v>0</v>
      </c>
      <c r="FT46" s="52">
        <f>SUM(FT44:FT45)</f>
        <v>0</v>
      </c>
      <c r="FU46" s="52">
        <f t="shared" ref="FU46" si="599">SUM(FU44:FU45)</f>
        <v>0</v>
      </c>
      <c r="FV46" s="53">
        <f>(FV44*GH44+FV45*GH45)/GH46</f>
        <v>0</v>
      </c>
      <c r="FW46" s="52">
        <f t="shared" ref="FW46" si="600">SUM(FW44:FW45)</f>
        <v>0</v>
      </c>
      <c r="FX46" s="53">
        <f>(FX44*GH44+FX45*GH45)/GH46</f>
        <v>0</v>
      </c>
      <c r="FY46" s="53">
        <f>SUM(FY44:FY45)</f>
        <v>0</v>
      </c>
      <c r="FZ46" s="57">
        <f>(FZ44*GH44+FZ45*GH45)/GH46</f>
        <v>0</v>
      </c>
      <c r="GA46" s="52">
        <f t="shared" ref="GA46" si="601">SUM(GA44:GA45)</f>
        <v>0</v>
      </c>
      <c r="GB46" s="53">
        <f>(GB44*GH44+GB45*GH45)/GH46</f>
        <v>0</v>
      </c>
      <c r="GC46" s="14">
        <f>(GC44*GH44+GC45*GH45)/GH46</f>
        <v>0</v>
      </c>
      <c r="GD46" s="14">
        <f>(GD44*GH44+GD45*GH45)/GH46</f>
        <v>0</v>
      </c>
      <c r="GE46" s="14">
        <f>(GE44*GH44+GE45*GH45)/GH46</f>
        <v>0</v>
      </c>
      <c r="GF46" s="55">
        <f>SUM(GF44:GF45)</f>
        <v>0</v>
      </c>
      <c r="GG46" s="54">
        <f>SUM(GG44:GG45)</f>
        <v>0</v>
      </c>
      <c r="GH46" s="55">
        <f>SUM(GH44:GH45)</f>
        <v>42</v>
      </c>
      <c r="GI46" s="36"/>
      <c r="GK46" s="81" t="s">
        <v>37</v>
      </c>
      <c r="GL46" s="52">
        <f>SUM(GL44:GL45)</f>
        <v>0</v>
      </c>
      <c r="GM46" s="52">
        <f t="shared" ref="GM46" si="602">SUM(GM44:GM45)</f>
        <v>0</v>
      </c>
      <c r="GN46" s="52">
        <f>SUM(GN44:GN45)</f>
        <v>0</v>
      </c>
      <c r="GO46" s="52">
        <f t="shared" ref="GO46" si="603">SUM(GO44:GO45)</f>
        <v>0</v>
      </c>
      <c r="GP46" s="53">
        <f>(GP44*HB44+GP45*HB45)/HB46</f>
        <v>0</v>
      </c>
      <c r="GQ46" s="52">
        <f t="shared" ref="GQ46" si="604">SUM(GQ44:GQ45)</f>
        <v>0</v>
      </c>
      <c r="GR46" s="53">
        <f>(GR44*HB44+GR45*HB45)/HB46</f>
        <v>0</v>
      </c>
      <c r="GS46" s="53">
        <f>SUM(GS44:GS45)</f>
        <v>0</v>
      </c>
      <c r="GT46" s="57">
        <f>(GT44*HB44+GT45*HB45)/HB46</f>
        <v>0</v>
      </c>
      <c r="GU46" s="52">
        <f t="shared" ref="GU46" si="605">SUM(GU44:GU45)</f>
        <v>0</v>
      </c>
      <c r="GV46" s="53">
        <f>(GV44*HB44+GV45*HB45)/HB46</f>
        <v>0</v>
      </c>
      <c r="GW46" s="14">
        <f>(GW44*HB44+GW45*HB45)/HB46</f>
        <v>0</v>
      </c>
      <c r="GX46" s="14">
        <f>(GX44*HB44+GX45*HB45)/HB46</f>
        <v>0</v>
      </c>
      <c r="GY46" s="14">
        <f>(GY44*HB44+GY45*HB45)/HB46</f>
        <v>0</v>
      </c>
      <c r="GZ46" s="55">
        <f>SUM(GZ44:GZ45)</f>
        <v>0</v>
      </c>
      <c r="HA46" s="52">
        <f>SUM(HA44:HA45)</f>
        <v>0</v>
      </c>
      <c r="HB46" s="55">
        <f>SUM(HB44:HB45)</f>
        <v>42</v>
      </c>
      <c r="HC46" s="36"/>
      <c r="HE46" s="81" t="s">
        <v>37</v>
      </c>
      <c r="HF46" s="52">
        <f>SUM(HF44:HF45)</f>
        <v>720</v>
      </c>
      <c r="HG46" s="52">
        <f t="shared" ref="HG46" si="606">SUM(HG44:HG45)</f>
        <v>67</v>
      </c>
      <c r="HH46" s="52">
        <f>SUM(HH44:HH45)</f>
        <v>653</v>
      </c>
      <c r="HI46" s="52">
        <f t="shared" ref="HI46" si="607">SUM(HI44:HI45)</f>
        <v>0</v>
      </c>
      <c r="HJ46" s="244">
        <f t="shared" si="76"/>
        <v>0</v>
      </c>
      <c r="HK46" s="52">
        <f t="shared" ref="HK46" si="608">SUM(HK44:HK45)</f>
        <v>720</v>
      </c>
      <c r="HL46" s="244">
        <f t="shared" si="77"/>
        <v>100</v>
      </c>
      <c r="HM46" s="53">
        <f>SUM(HM44:HM45)</f>
        <v>0</v>
      </c>
      <c r="HN46" s="244">
        <f t="shared" si="78"/>
        <v>0</v>
      </c>
      <c r="HO46" s="53">
        <f t="shared" ref="HO46" si="609">SUM(HO44:HO45)</f>
        <v>15.523809523809527</v>
      </c>
      <c r="HP46" s="244">
        <f t="shared" si="79"/>
        <v>100</v>
      </c>
      <c r="HQ46" s="244">
        <f t="shared" si="80"/>
        <v>97.843915343915342</v>
      </c>
      <c r="HR46" s="245">
        <v>9.4056549336410864</v>
      </c>
      <c r="HS46" s="238">
        <f t="shared" si="82"/>
        <v>0</v>
      </c>
      <c r="HT46" s="58">
        <f>SUM(HT44:HT45)</f>
        <v>0</v>
      </c>
      <c r="HU46" s="152">
        <f>SUM(HU44:HU45)</f>
        <v>0</v>
      </c>
      <c r="HV46" s="55">
        <f>SUM(HV44:HV45)</f>
        <v>42</v>
      </c>
      <c r="HW46" s="36"/>
    </row>
    <row r="47" spans="1:231" ht="13.8" x14ac:dyDescent="0.3">
      <c r="A47" s="16" t="s">
        <v>56</v>
      </c>
      <c r="B47" s="78" t="s">
        <v>46</v>
      </c>
      <c r="C47" s="13">
        <f>[1]DISP_JUL!$D$153</f>
        <v>0</v>
      </c>
      <c r="D47" s="13">
        <f>[1]DISP_JUL!$E$153</f>
        <v>0</v>
      </c>
      <c r="E47" s="13">
        <f>[1]DISP_JUL!$F$153</f>
        <v>0</v>
      </c>
      <c r="F47" s="13">
        <f>[1]DISP_JUL!$G$153</f>
        <v>744</v>
      </c>
      <c r="G47" s="13">
        <f t="shared" si="346"/>
        <v>100</v>
      </c>
      <c r="H47" s="13">
        <f>[1]DISP_JUL!$H$153</f>
        <v>0</v>
      </c>
      <c r="I47" s="13">
        <f t="shared" si="347"/>
        <v>0</v>
      </c>
      <c r="J47" s="13">
        <f>[1]DISP_JUL!$I$153</f>
        <v>0</v>
      </c>
      <c r="K47" s="13">
        <f t="shared" si="441"/>
        <v>0</v>
      </c>
      <c r="L47" s="15">
        <v>0</v>
      </c>
      <c r="M47" s="13">
        <f>(C47/$B$4)*100</f>
        <v>0</v>
      </c>
      <c r="N47" s="15">
        <f t="shared" si="442"/>
        <v>0</v>
      </c>
      <c r="O47" s="15">
        <f t="shared" si="443"/>
        <v>100</v>
      </c>
      <c r="P47" s="13">
        <f>(Q47/($B$4*R47))*100</f>
        <v>0</v>
      </c>
      <c r="Q47" s="95">
        <f>[1]DISP_JUL!$M$153</f>
        <v>0</v>
      </c>
      <c r="R47" s="15">
        <v>21</v>
      </c>
      <c r="T47" s="16" t="s">
        <v>56</v>
      </c>
      <c r="U47" s="78" t="s">
        <v>46</v>
      </c>
      <c r="V47" s="13">
        <f>[1]DISP_AGO!$D$153</f>
        <v>0</v>
      </c>
      <c r="W47" s="13">
        <f>[1]DISP_AGO!$E$153</f>
        <v>0</v>
      </c>
      <c r="X47" s="13">
        <f>[1]DISP_AGO!$F$153</f>
        <v>0</v>
      </c>
      <c r="Y47" s="13">
        <f>[1]DISP_AGO!$G$153</f>
        <v>744</v>
      </c>
      <c r="Z47" s="13">
        <f>(Y47/$U$4)*100</f>
        <v>100</v>
      </c>
      <c r="AA47" s="13">
        <f>[1]DISP_AGO!$H$153</f>
        <v>0</v>
      </c>
      <c r="AB47" s="13">
        <f>(AA47/$U$4)*100</f>
        <v>0</v>
      </c>
      <c r="AC47" s="13">
        <f>[1]DISP_AGO!$I$153</f>
        <v>0</v>
      </c>
      <c r="AD47" s="13">
        <f>(AC47/$U$4)*100</f>
        <v>0</v>
      </c>
      <c r="AE47" s="15">
        <v>0</v>
      </c>
      <c r="AF47" s="13">
        <f>(V47/$U$4)*100</f>
        <v>0</v>
      </c>
      <c r="AG47" s="15">
        <f>((V47-AE47)/$U$4)*100</f>
        <v>0</v>
      </c>
      <c r="AH47" s="15">
        <f t="shared" si="444"/>
        <v>100</v>
      </c>
      <c r="AI47" s="13">
        <f>(AJ47/($U$4*AK47))*100</f>
        <v>0</v>
      </c>
      <c r="AJ47" s="95">
        <f>[1]DISP_AGO!$M$153</f>
        <v>0</v>
      </c>
      <c r="AK47" s="15">
        <v>21</v>
      </c>
      <c r="AM47" s="16" t="s">
        <v>56</v>
      </c>
      <c r="AN47" s="78" t="s">
        <v>46</v>
      </c>
      <c r="AO47" s="13">
        <f>[1]DISP_SEP!$D$153</f>
        <v>0</v>
      </c>
      <c r="AP47" s="13">
        <f>[1]DISP_SEP!$E$153</f>
        <v>0</v>
      </c>
      <c r="AQ47" s="13">
        <f>[1]DISP_SEP!$F$153</f>
        <v>0</v>
      </c>
      <c r="AR47" s="13">
        <f>[1]DISP_SEP!$G$153</f>
        <v>720</v>
      </c>
      <c r="AS47" s="13">
        <f>(AR47/$AN$4)*100</f>
        <v>100</v>
      </c>
      <c r="AT47" s="13">
        <f>[1]DISP_SEP!$H$153</f>
        <v>0</v>
      </c>
      <c r="AU47" s="13">
        <f>(AT47/$AN$4)*100</f>
        <v>0</v>
      </c>
      <c r="AV47" s="13">
        <f>[1]DISP_SEP!$I$153</f>
        <v>0</v>
      </c>
      <c r="AW47" s="13">
        <f>(AV47/$AN$4)*100</f>
        <v>0</v>
      </c>
      <c r="AX47" s="15">
        <v>0</v>
      </c>
      <c r="AY47" s="13">
        <f>(AO47/$AN$4)*100</f>
        <v>0</v>
      </c>
      <c r="AZ47" s="15">
        <f>((AO47-AX47)/$AN$4)*100</f>
        <v>0</v>
      </c>
      <c r="BA47" s="15">
        <f t="shared" ref="BA47:BA48" si="610">IF((AND(AP47=0,AR47=0)),0,(AR47+AX47)/(AP47+AR47)*100)</f>
        <v>100</v>
      </c>
      <c r="BB47" s="13">
        <f>(BC47/($AN$4*BD47))*100</f>
        <v>0</v>
      </c>
      <c r="BC47" s="95">
        <f>[1]DISP_SEP!$M$153</f>
        <v>0</v>
      </c>
      <c r="BD47" s="15">
        <v>21</v>
      </c>
      <c r="BF47" s="16" t="s">
        <v>56</v>
      </c>
      <c r="BG47" s="78" t="s">
        <v>46</v>
      </c>
      <c r="BH47" s="13">
        <f>[1]DISP_OCT!$D$153</f>
        <v>0</v>
      </c>
      <c r="BI47" s="13">
        <f>[1]DISP_OCT!$E$153</f>
        <v>0</v>
      </c>
      <c r="BJ47" s="13">
        <f>[1]DISP_OCT!$F$153</f>
        <v>0</v>
      </c>
      <c r="BK47" s="13">
        <f>[1]DISP_OCT!$G$153</f>
        <v>744</v>
      </c>
      <c r="BL47" s="13">
        <f>(BK47/$BG$4)*100</f>
        <v>100</v>
      </c>
      <c r="BM47" s="13">
        <f>[1]DISP_OCT!$H$153</f>
        <v>0</v>
      </c>
      <c r="BN47" s="13">
        <f>(BM47/$BG$4)*100</f>
        <v>0</v>
      </c>
      <c r="BO47" s="13">
        <f>[1]DISP_OCT!$I$153</f>
        <v>0</v>
      </c>
      <c r="BP47" s="13">
        <f>(BO47/$BG$4)*100</f>
        <v>0</v>
      </c>
      <c r="BR47" s="13">
        <f>(BH47/$BG$4)*100</f>
        <v>0</v>
      </c>
      <c r="BS47" s="15">
        <f>((BH47-BQ47)/$BG$4)*100</f>
        <v>0</v>
      </c>
      <c r="BT47" s="15">
        <f t="shared" ref="BT47:BT48" si="611">IF((AND(BI47=0,BK47=0)),0,(BK47+BQ47)/(BI47+BK47)*100)</f>
        <v>100</v>
      </c>
      <c r="BU47" s="13">
        <f>(BV47/($BG$4*BW47))*100</f>
        <v>0</v>
      </c>
      <c r="BV47" s="95">
        <f>[1]DISP_OCT!$M$153</f>
        <v>0</v>
      </c>
      <c r="BW47" s="15">
        <v>21</v>
      </c>
      <c r="BY47" s="16" t="s">
        <v>56</v>
      </c>
      <c r="BZ47" s="78" t="s">
        <v>46</v>
      </c>
      <c r="CA47" s="13">
        <f>[1]DISP_NOV!$D$153</f>
        <v>0</v>
      </c>
      <c r="CB47" s="13">
        <f>[1]DISP_NOV!$E$153</f>
        <v>0</v>
      </c>
      <c r="CC47" s="13">
        <f>[1]DISP_NOV!$F$153</f>
        <v>0</v>
      </c>
      <c r="CD47" s="13">
        <f>[1]DISP_NOV!$G$153</f>
        <v>720</v>
      </c>
      <c r="CE47" s="13">
        <f>(CD47/$BZ$4)*100</f>
        <v>100</v>
      </c>
      <c r="CF47" s="13">
        <f>[1]DISP_NOV!$H$153</f>
        <v>0</v>
      </c>
      <c r="CG47" s="13">
        <f>(CF47/$BZ$4)*100</f>
        <v>0</v>
      </c>
      <c r="CH47" s="13">
        <f>[1]DISP_NOV!$I$153</f>
        <v>0</v>
      </c>
      <c r="CI47" s="13">
        <f>(CH47/$BZ$4)*100</f>
        <v>0</v>
      </c>
      <c r="CK47" s="13">
        <f>(CA47/$BZ$4)*100</f>
        <v>0</v>
      </c>
      <c r="CL47" s="15">
        <f>((CA47-CJ47)/$BZ$4)*100</f>
        <v>0</v>
      </c>
      <c r="CM47" s="15">
        <f t="shared" ref="CM47:CM48" si="612">IF((AND(CB47=0,CD47=0)),0,(CD47+CJ47)/(CB47+CD47)*100)</f>
        <v>100</v>
      </c>
      <c r="CN47" s="13">
        <f>(CO47/($BZ$4*CP47))*100</f>
        <v>0</v>
      </c>
      <c r="CO47" s="95">
        <f>[1]DISP_NOV!$M$153</f>
        <v>0</v>
      </c>
      <c r="CP47" s="15">
        <v>21</v>
      </c>
      <c r="CR47" s="16" t="s">
        <v>56</v>
      </c>
      <c r="CS47" s="78" t="s">
        <v>46</v>
      </c>
      <c r="CT47" s="13">
        <f>[1]DISP_DIC!$D$153</f>
        <v>0</v>
      </c>
      <c r="CU47" s="13">
        <f>[1]DISP_DIC!$E$153</f>
        <v>0</v>
      </c>
      <c r="CV47" s="13">
        <f>[1]DISP_DIC!$F$153</f>
        <v>0</v>
      </c>
      <c r="CW47" s="13">
        <f>[1]DISP_DIC!$G$153</f>
        <v>744</v>
      </c>
      <c r="CX47" s="13">
        <f>(CW47/$CS$4)*100</f>
        <v>100</v>
      </c>
      <c r="CY47" s="13">
        <f>[1]DISP_DIC!$H$153</f>
        <v>0</v>
      </c>
      <c r="CZ47" s="13">
        <f>(CY47/$CS$4)*100</f>
        <v>0</v>
      </c>
      <c r="DA47" s="13">
        <f>[1]DISP_DIC!$I$153</f>
        <v>0</v>
      </c>
      <c r="DB47" s="13">
        <f>(DA47/$CS$4)*100</f>
        <v>0</v>
      </c>
      <c r="DD47" s="13">
        <f>(CT47/$CS$4)*100</f>
        <v>0</v>
      </c>
      <c r="DE47" s="15">
        <f>((CT47-DC47)/$CS$4)*100</f>
        <v>0</v>
      </c>
      <c r="DF47" s="15">
        <f t="shared" ref="DF47:DF48" si="613">IF((AND(CU47=0,CW47=0)),0,(CW47+DC47)/(CU47+CW47)*100)</f>
        <v>100</v>
      </c>
      <c r="DG47" s="13">
        <f>(DH47/($CS$4*DI47))*100</f>
        <v>0</v>
      </c>
      <c r="DH47" s="95">
        <f>[1]DISP_DIC!$M$153</f>
        <v>0</v>
      </c>
      <c r="DI47" s="15">
        <v>21</v>
      </c>
      <c r="DK47" s="16" t="s">
        <v>56</v>
      </c>
      <c r="DL47" s="78" t="s">
        <v>46</v>
      </c>
      <c r="DM47" s="13">
        <f>[2]DISP_ENE!$D$153</f>
        <v>0</v>
      </c>
      <c r="DN47" s="13">
        <f>[2]DISP_ENE!$E$153</f>
        <v>0</v>
      </c>
      <c r="DO47" s="13">
        <f>[2]DISP_ENE!$F$153</f>
        <v>0</v>
      </c>
      <c r="DP47" s="13">
        <f>[2]DISP_ENE!$G$153</f>
        <v>0</v>
      </c>
      <c r="DQ47" s="13">
        <f>(DP47/$DL$4)*100</f>
        <v>0</v>
      </c>
      <c r="DR47" s="13">
        <f>[2]DISP_ENE!$H$153</f>
        <v>0</v>
      </c>
      <c r="DS47" s="13">
        <f>(DR47/$DL$4)*100</f>
        <v>0</v>
      </c>
      <c r="DT47" s="13">
        <f>[2]DISP_ENE!$I$153</f>
        <v>0</v>
      </c>
      <c r="DU47" s="13">
        <f>(DT47/$DL$4)*100</f>
        <v>0</v>
      </c>
      <c r="DW47" s="13">
        <f>(DM47/$DL$4)*100</f>
        <v>0</v>
      </c>
      <c r="DX47" s="15">
        <f>((DM47-DV47)/$DL$4)*100</f>
        <v>0</v>
      </c>
      <c r="DY47" s="15">
        <f t="shared" ref="DY47:DY48" si="614">IF((AND(DN47=0,DP47=0)),0,(DP47+DV47)/(DN47+DP47)*100)</f>
        <v>0</v>
      </c>
      <c r="DZ47" s="13">
        <f>(EA47/($DL$4*EB47))*100</f>
        <v>0</v>
      </c>
      <c r="EA47" s="95">
        <f>[2]DISP_ENE!$M$153</f>
        <v>0</v>
      </c>
      <c r="EB47" s="15">
        <v>21</v>
      </c>
      <c r="ED47" s="16" t="s">
        <v>56</v>
      </c>
      <c r="EE47" s="78" t="s">
        <v>46</v>
      </c>
      <c r="EF47" s="13">
        <f>[2]DISP_FEB!$D$153</f>
        <v>0</v>
      </c>
      <c r="EG47" s="13">
        <f>[2]DISP_FEB!$E$153</f>
        <v>0</v>
      </c>
      <c r="EH47" s="13">
        <f>[2]DISP_FEB!$F$153</f>
        <v>0</v>
      </c>
      <c r="EI47" s="13">
        <f>[2]DISP_FEB!$G$153</f>
        <v>0</v>
      </c>
      <c r="EJ47" s="13">
        <f>(EI47/$EE$4)*100</f>
        <v>0</v>
      </c>
      <c r="EK47" s="13">
        <f>[2]DISP_FEB!$H$153</f>
        <v>0</v>
      </c>
      <c r="EL47" s="13">
        <f>(EK47/$EE$4)*100</f>
        <v>0</v>
      </c>
      <c r="EM47" s="13">
        <f>[2]DISP_FEB!$I$153</f>
        <v>0</v>
      </c>
      <c r="EN47" s="13">
        <f>(EM47/$EE$4)*100</f>
        <v>0</v>
      </c>
      <c r="EP47" s="13">
        <f>(EF47/$EE$4)*100</f>
        <v>0</v>
      </c>
      <c r="EQ47" s="15">
        <f>((EF47-EO47)/$EE$4)*100</f>
        <v>0</v>
      </c>
      <c r="ER47" s="15">
        <f t="shared" ref="ER47:ER48" si="615">IF((AND(EG47=0,EI47=0)),0,(EI47+EO47)/(EG47+EI47)*100)</f>
        <v>0</v>
      </c>
      <c r="ES47" s="13">
        <f>(ET47/($EE$4*EU47))*100</f>
        <v>0</v>
      </c>
      <c r="ET47" s="95">
        <f>[2]DISP_FEB!$M$153</f>
        <v>0</v>
      </c>
      <c r="EU47" s="15">
        <v>21</v>
      </c>
      <c r="EW47" s="16" t="s">
        <v>56</v>
      </c>
      <c r="EX47" s="78" t="s">
        <v>46</v>
      </c>
      <c r="EY47" s="13">
        <f>[2]DISP_MAR!$D$153</f>
        <v>0</v>
      </c>
      <c r="EZ47" s="13">
        <f>[2]DISP_MAR!$E$153</f>
        <v>0</v>
      </c>
      <c r="FA47" s="13">
        <f>[2]DISP_MAR!$F$153</f>
        <v>0</v>
      </c>
      <c r="FB47" s="13">
        <f>[2]DISP_MAR!$G$153</f>
        <v>0</v>
      </c>
      <c r="FC47" s="13">
        <f>(FB47/$EX$4)*100</f>
        <v>0</v>
      </c>
      <c r="FD47" s="13">
        <f>[2]DISP_MAR!$H$153</f>
        <v>0</v>
      </c>
      <c r="FE47" s="13">
        <f>(FD47/$EX$4)*100</f>
        <v>0</v>
      </c>
      <c r="FF47" s="13">
        <f>[2]DISP_MAR!$I$153</f>
        <v>0</v>
      </c>
      <c r="FG47" s="13">
        <f>(FF47/$EX$4)*100</f>
        <v>0</v>
      </c>
      <c r="FI47" s="13">
        <f>(EY47/$EX$4)*100</f>
        <v>0</v>
      </c>
      <c r="FJ47" s="15">
        <f>((EY47-FH47)/$EX$4)*100</f>
        <v>0</v>
      </c>
      <c r="FK47" s="15">
        <f t="shared" ref="FK47:FK48" si="616">IF((AND(EZ47=0,FB47=0)),0,(FB47+FH47)/(EZ47+FB47)*100)</f>
        <v>0</v>
      </c>
      <c r="FL47" s="13">
        <f>(FM47/($EX$4*FN47))*100</f>
        <v>0</v>
      </c>
      <c r="FM47" s="95">
        <f>[2]DISP_MAR!$M$153</f>
        <v>0</v>
      </c>
      <c r="FN47" s="15">
        <v>21</v>
      </c>
      <c r="FP47" s="16" t="s">
        <v>56</v>
      </c>
      <c r="FQ47" s="78" t="s">
        <v>46</v>
      </c>
      <c r="FR47" s="13">
        <f>[2]DISP_ABR!$D$153</f>
        <v>0</v>
      </c>
      <c r="FS47" s="13">
        <f>[2]DISP_ABR!$E$153</f>
        <v>0</v>
      </c>
      <c r="FT47" s="13">
        <f>[2]DISP_ABR!$F$153</f>
        <v>0</v>
      </c>
      <c r="FU47" s="13">
        <f>[2]DISP_ABR!$G$153</f>
        <v>0</v>
      </c>
      <c r="FV47" s="13">
        <f>(FU47/$FQ$4)*100</f>
        <v>0</v>
      </c>
      <c r="FW47" s="13">
        <f>[2]DISP_ABR!$H$153</f>
        <v>0</v>
      </c>
      <c r="FX47" s="13">
        <f>(FW47/$FQ$4)*100</f>
        <v>0</v>
      </c>
      <c r="FY47" s="13">
        <f>[2]DISP_ABR!$I$153</f>
        <v>0</v>
      </c>
      <c r="FZ47" s="13">
        <f>(FY47/$FQ$4)*100</f>
        <v>0</v>
      </c>
      <c r="GB47" s="13">
        <f>(FR47/$FQ$4)*100</f>
        <v>0</v>
      </c>
      <c r="GC47" s="15">
        <f>((FR47-GA47)/$FQ$4)*100</f>
        <v>0</v>
      </c>
      <c r="GD47" s="15">
        <f t="shared" ref="GD47:GD48" si="617">IF((AND(FS47=0,FU47=0)),0,(FU47+GA47)/(FS47+FU47)*100)</f>
        <v>0</v>
      </c>
      <c r="GE47" s="13">
        <f>(GG47/($FQ$4*GH47))*100</f>
        <v>0</v>
      </c>
      <c r="GF47" s="36">
        <v>0</v>
      </c>
      <c r="GG47" s="36">
        <f>[2]DISP_ABR!$M$153</f>
        <v>0</v>
      </c>
      <c r="GH47" s="15">
        <v>21</v>
      </c>
      <c r="GJ47" s="16" t="s">
        <v>56</v>
      </c>
      <c r="GK47" s="78" t="s">
        <v>46</v>
      </c>
      <c r="GL47" s="13">
        <f>[2]DISP_MAY!$D$153</f>
        <v>0</v>
      </c>
      <c r="GM47" s="13">
        <f>[2]DISP_MAY!$E$153</f>
        <v>0</v>
      </c>
      <c r="GN47" s="13">
        <f>[2]DISP_MAY!$F$153</f>
        <v>0</v>
      </c>
      <c r="GO47" s="13">
        <f>[2]DISP_MAY!$G$153</f>
        <v>0</v>
      </c>
      <c r="GP47" s="13">
        <f>(GO47/$GK$4)*100</f>
        <v>0</v>
      </c>
      <c r="GQ47" s="13">
        <f>[2]DISP_MAY!$H$153</f>
        <v>0</v>
      </c>
      <c r="GR47" s="13">
        <f>(GQ47/$GK$4)*100</f>
        <v>0</v>
      </c>
      <c r="GS47" s="13">
        <f>[2]DISP_MAY!$I$153</f>
        <v>0</v>
      </c>
      <c r="GT47" s="13">
        <f>(GS47/$GK$4)*100</f>
        <v>0</v>
      </c>
      <c r="GV47" s="13">
        <f>(GL47/$GK$4)*100</f>
        <v>0</v>
      </c>
      <c r="GW47" s="15">
        <f>((GL47-GU47)/$GK$4)*100</f>
        <v>0</v>
      </c>
      <c r="GX47" s="15">
        <f t="shared" ref="GX47:GX48" si="618">IF((AND(GM47=0,GO47=0)),0,(GO47+GU47)/(GM47+GO47)*100)</f>
        <v>0</v>
      </c>
      <c r="GY47" s="13">
        <f>(HA47/($GK$4*HB47))*100</f>
        <v>0</v>
      </c>
      <c r="GZ47" s="36">
        <v>0</v>
      </c>
      <c r="HA47" s="95">
        <f>[2]DISP_MAY!$M$153</f>
        <v>0</v>
      </c>
      <c r="HB47" s="15">
        <v>21</v>
      </c>
      <c r="HD47" s="16" t="s">
        <v>56</v>
      </c>
      <c r="HE47" s="78" t="s">
        <v>46</v>
      </c>
      <c r="HF47" s="13">
        <f>[2]DISP_JUN!$D$153</f>
        <v>0</v>
      </c>
      <c r="HG47" s="13">
        <f>[2]DISP_JUN!$E$153</f>
        <v>0</v>
      </c>
      <c r="HH47" s="13">
        <v>0</v>
      </c>
      <c r="HI47" s="13">
        <v>720</v>
      </c>
      <c r="HJ47" s="244">
        <f t="shared" si="76"/>
        <v>100</v>
      </c>
      <c r="HK47" s="13">
        <f>[2]DISP_JUN!$H$153</f>
        <v>0</v>
      </c>
      <c r="HL47" s="244">
        <f t="shared" si="77"/>
        <v>0</v>
      </c>
      <c r="HM47" s="13">
        <f>[2]DISP_JUN!$I$153</f>
        <v>0</v>
      </c>
      <c r="HN47" s="244">
        <f t="shared" si="78"/>
        <v>0</v>
      </c>
      <c r="HO47" s="13">
        <v>0</v>
      </c>
      <c r="HP47" s="244">
        <f t="shared" si="79"/>
        <v>0</v>
      </c>
      <c r="HQ47" s="244">
        <f t="shared" si="80"/>
        <v>0</v>
      </c>
      <c r="HR47" s="244">
        <v>100</v>
      </c>
      <c r="HS47" s="238">
        <f t="shared" si="82"/>
        <v>0</v>
      </c>
      <c r="HT47" s="36">
        <v>0</v>
      </c>
      <c r="HU47" s="95">
        <f>[2]DISP_JUN!$M$153</f>
        <v>0</v>
      </c>
      <c r="HV47" s="15">
        <v>21</v>
      </c>
    </row>
    <row r="48" spans="1:231" ht="13.8" x14ac:dyDescent="0.3">
      <c r="B48" s="78" t="s">
        <v>47</v>
      </c>
      <c r="C48" s="13">
        <f>[1]DISP_JUL!$D$155</f>
        <v>732</v>
      </c>
      <c r="D48" s="13">
        <f>[1]DISP_JUL!$E$155</f>
        <v>187</v>
      </c>
      <c r="E48" s="13">
        <f>[1]DISP_JUL!$F$155</f>
        <v>545</v>
      </c>
      <c r="F48" s="13">
        <f>[1]DISP_JUL!$G$155</f>
        <v>12</v>
      </c>
      <c r="G48" s="13">
        <f t="shared" si="346"/>
        <v>1.6129032258064515</v>
      </c>
      <c r="H48" s="13">
        <f>[1]DISP_JUL!$H$155</f>
        <v>0</v>
      </c>
      <c r="I48" s="13">
        <f t="shared" si="347"/>
        <v>0</v>
      </c>
      <c r="J48" s="13">
        <f>[1]DISP_JUL!$I$155</f>
        <v>0</v>
      </c>
      <c r="K48" s="13">
        <f t="shared" si="441"/>
        <v>0</v>
      </c>
      <c r="L48" s="15">
        <v>0</v>
      </c>
      <c r="M48" s="15">
        <f t="shared" ref="M48" si="619">(C48/$B$4)*100</f>
        <v>98.387096774193552</v>
      </c>
      <c r="N48" s="15">
        <f t="shared" si="442"/>
        <v>98.387096774193552</v>
      </c>
      <c r="O48" s="15">
        <f t="shared" si="443"/>
        <v>6.0301507537688437</v>
      </c>
      <c r="P48" s="13">
        <f t="shared" ref="P48" si="620">(Q48/($B$4*R48))*100</f>
        <v>23.054275473630312</v>
      </c>
      <c r="Q48" s="95">
        <f>[1]DISP_JUL!$M$155</f>
        <v>3602</v>
      </c>
      <c r="R48" s="15">
        <v>21</v>
      </c>
      <c r="U48" s="78" t="s">
        <v>47</v>
      </c>
      <c r="V48" s="13">
        <f>[1]DISP_AGO!$D$155</f>
        <v>744</v>
      </c>
      <c r="W48" s="13">
        <f>[1]DISP_AGO!$E$155</f>
        <v>119</v>
      </c>
      <c r="X48" s="13">
        <f>[1]DISP_AGO!$F$155</f>
        <v>625</v>
      </c>
      <c r="Y48" s="13">
        <f>[1]DISP_AGO!$G$155</f>
        <v>0</v>
      </c>
      <c r="Z48" s="13">
        <f>(Y48/$U$4)*100</f>
        <v>0</v>
      </c>
      <c r="AA48" s="13">
        <f>[1]DISP_AGO!$H$155</f>
        <v>0</v>
      </c>
      <c r="AB48" s="13">
        <f>(AA48/$U$4)*100</f>
        <v>0</v>
      </c>
      <c r="AC48" s="13">
        <f>[1]DISP_AGO!$I$155</f>
        <v>0</v>
      </c>
      <c r="AD48" s="13">
        <f>(AC48/$U$4)*100</f>
        <v>0</v>
      </c>
      <c r="AE48" s="15">
        <v>0</v>
      </c>
      <c r="AF48" s="15">
        <f>(V48/$U$4)*100</f>
        <v>100</v>
      </c>
      <c r="AG48" s="15">
        <f>((V48-AE48)/$U$4)*100</f>
        <v>100</v>
      </c>
      <c r="AH48" s="15">
        <f t="shared" si="444"/>
        <v>0</v>
      </c>
      <c r="AI48" s="13">
        <f>(AJ48/($U$4*AK48))*100</f>
        <v>14.554531490015361</v>
      </c>
      <c r="AJ48" s="95">
        <f>[1]DISP_AGO!$M$155</f>
        <v>2274</v>
      </c>
      <c r="AK48" s="15">
        <v>21</v>
      </c>
      <c r="AN48" s="78" t="s">
        <v>47</v>
      </c>
      <c r="AO48" s="13">
        <f>[1]DISP_SEP!$D$155</f>
        <v>720</v>
      </c>
      <c r="AP48" s="13">
        <f>[1]DISP_SEP!$E$155</f>
        <v>211</v>
      </c>
      <c r="AQ48" s="13">
        <f>[1]DISP_SEP!$F$155</f>
        <v>509</v>
      </c>
      <c r="AR48" s="13">
        <f>[1]DISP_SEP!$G$155</f>
        <v>0</v>
      </c>
      <c r="AS48" s="13">
        <f>(AR48/$AN$4)*100</f>
        <v>0</v>
      </c>
      <c r="AT48" s="13">
        <f>[1]DISP_SEP!$H$155</f>
        <v>0</v>
      </c>
      <c r="AU48" s="13">
        <f>(AT48/$AN$4)*100</f>
        <v>0</v>
      </c>
      <c r="AV48" s="13">
        <f>[1]DISP_SEP!$I$155</f>
        <v>0</v>
      </c>
      <c r="AW48" s="13">
        <f>(AV48/$AN$4)*100</f>
        <v>0</v>
      </c>
      <c r="AX48" s="15">
        <v>0</v>
      </c>
      <c r="AY48" s="15">
        <f>(AO48/$AN$4)*100</f>
        <v>100</v>
      </c>
      <c r="AZ48" s="15">
        <f>((AO48-AX48)/$AN$4)*100</f>
        <v>100</v>
      </c>
      <c r="BA48" s="15">
        <f t="shared" si="610"/>
        <v>0</v>
      </c>
      <c r="BB48" s="13">
        <f>(BC48/($AN$4*BD48))*100</f>
        <v>26.838624338624339</v>
      </c>
      <c r="BC48" s="95">
        <f>[1]DISP_SEP!$M$155</f>
        <v>4058</v>
      </c>
      <c r="BD48" s="15">
        <v>21</v>
      </c>
      <c r="BG48" s="78" t="s">
        <v>47</v>
      </c>
      <c r="BH48" s="13">
        <f>[1]DISP_OCT!$D$155</f>
        <v>744</v>
      </c>
      <c r="BI48" s="13">
        <f>[1]DISP_OCT!$E$155</f>
        <v>187</v>
      </c>
      <c r="BJ48" s="13">
        <f>[1]DISP_OCT!$F$155</f>
        <v>557</v>
      </c>
      <c r="BK48" s="13">
        <f>[1]DISP_OCT!$G$155</f>
        <v>0</v>
      </c>
      <c r="BL48" s="13">
        <f>(BK48/$BG$4)*100</f>
        <v>0</v>
      </c>
      <c r="BM48" s="13">
        <f>[1]DISP_OCT!$H$155</f>
        <v>0</v>
      </c>
      <c r="BN48" s="13">
        <f>(BM48/$BG$4)*100</f>
        <v>0</v>
      </c>
      <c r="BO48" s="13">
        <f>[1]DISP_OCT!$I$155</f>
        <v>0</v>
      </c>
      <c r="BP48" s="13">
        <f>(BO48/$BG$4)*100</f>
        <v>0</v>
      </c>
      <c r="BR48" s="15">
        <f>(BH48/$BG$4)*100</f>
        <v>100</v>
      </c>
      <c r="BS48" s="15">
        <f>((BH48-BQ48)/$BG$4)*100</f>
        <v>100</v>
      </c>
      <c r="BT48" s="15">
        <f t="shared" si="611"/>
        <v>0</v>
      </c>
      <c r="BU48" s="13">
        <f>(BV48/($BG$4*BW48))*100</f>
        <v>22.990271377368153</v>
      </c>
      <c r="BV48" s="95">
        <f>[1]DISP_OCT!$M$155</f>
        <v>3592</v>
      </c>
      <c r="BW48" s="15">
        <v>21</v>
      </c>
      <c r="BZ48" s="78" t="s">
        <v>47</v>
      </c>
      <c r="CA48" s="13">
        <f>[1]DISP_NOV!$D$155</f>
        <v>720</v>
      </c>
      <c r="CB48" s="13">
        <f>[1]DISP_NOV!$E$155</f>
        <v>232</v>
      </c>
      <c r="CC48" s="13">
        <f>[1]DISP_NOV!$F$155</f>
        <v>488</v>
      </c>
      <c r="CD48" s="13">
        <f>[1]DISP_NOV!$G$155</f>
        <v>0</v>
      </c>
      <c r="CE48" s="13">
        <f>(CD48/$BZ$4)*100</f>
        <v>0</v>
      </c>
      <c r="CF48" s="13">
        <f>[1]DISP_NOV!$H$155</f>
        <v>0</v>
      </c>
      <c r="CG48" s="13">
        <f>(CF48/$BZ$4)*100</f>
        <v>0</v>
      </c>
      <c r="CH48" s="13">
        <f>[1]DISP_NOV!$I$155</f>
        <v>0</v>
      </c>
      <c r="CI48" s="13">
        <f>(CH48/$BZ$4)*100</f>
        <v>0</v>
      </c>
      <c r="CK48" s="15">
        <f>(CA48/$BZ$4)*100</f>
        <v>100</v>
      </c>
      <c r="CL48" s="15">
        <f>((CA48-CJ48)/$BZ$4)*100</f>
        <v>100</v>
      </c>
      <c r="CM48" s="15">
        <f t="shared" si="612"/>
        <v>0</v>
      </c>
      <c r="CN48" s="13">
        <f>(CO48/($BZ$4*CP48))*100</f>
        <v>29.847883597883595</v>
      </c>
      <c r="CO48" s="95">
        <f>[1]DISP_NOV!$M$155</f>
        <v>4513</v>
      </c>
      <c r="CP48" s="15">
        <v>21</v>
      </c>
      <c r="CS48" s="78" t="s">
        <v>47</v>
      </c>
      <c r="CT48" s="13">
        <f>[1]DISP_DIC!$D$155</f>
        <v>744</v>
      </c>
      <c r="CU48" s="13">
        <f>[1]DISP_DIC!$E$155</f>
        <v>75</v>
      </c>
      <c r="CV48" s="13">
        <f>[1]DISP_DIC!$F$155</f>
        <v>669</v>
      </c>
      <c r="CW48" s="13">
        <f>[1]DISP_DIC!$G$155</f>
        <v>0</v>
      </c>
      <c r="CX48" s="13">
        <f>(CW48/$CS$4)*100</f>
        <v>0</v>
      </c>
      <c r="CY48" s="13">
        <f>[1]DISP_DIC!$H$155</f>
        <v>0</v>
      </c>
      <c r="CZ48" s="13">
        <f>(CY48/$CS$4)*100</f>
        <v>0</v>
      </c>
      <c r="DA48" s="13">
        <f>[1]DISP_DIC!$I$155</f>
        <v>0</v>
      </c>
      <c r="DB48" s="13">
        <f>(DA48/$CS$4)*100</f>
        <v>0</v>
      </c>
      <c r="DD48" s="15">
        <f>(CT48/$CS$4)*100</f>
        <v>100</v>
      </c>
      <c r="DE48" s="15">
        <f>((CT48-DC48)/$CS$4)*100</f>
        <v>100</v>
      </c>
      <c r="DF48" s="15">
        <f t="shared" si="613"/>
        <v>0</v>
      </c>
      <c r="DG48" s="13">
        <f>(DH48/($CS$4*DI48))*100</f>
        <v>9.4022017409114191</v>
      </c>
      <c r="DH48" s="95">
        <f>[1]DISP_DIC!$M$155</f>
        <v>1469</v>
      </c>
      <c r="DI48" s="15">
        <v>21</v>
      </c>
      <c r="DL48" s="78" t="s">
        <v>47</v>
      </c>
      <c r="DM48" s="13">
        <f>[2]DISP_ENE!$D$155</f>
        <v>0</v>
      </c>
      <c r="DN48" s="13">
        <f>[2]DISP_ENE!$E$155</f>
        <v>0</v>
      </c>
      <c r="DO48" s="13">
        <f>[2]DISP_ENE!$F$155</f>
        <v>0</v>
      </c>
      <c r="DP48" s="13">
        <f>[2]DISP_ENE!$G$155</f>
        <v>0</v>
      </c>
      <c r="DQ48" s="13">
        <f>(DP48/$DL$4)*100</f>
        <v>0</v>
      </c>
      <c r="DR48" s="13">
        <f>[2]DISP_ENE!$H$155</f>
        <v>0</v>
      </c>
      <c r="DS48" s="13">
        <f>(DR48/$DL$4)*100</f>
        <v>0</v>
      </c>
      <c r="DT48" s="13">
        <f>[2]DISP_ENE!$I$155</f>
        <v>0</v>
      </c>
      <c r="DU48" s="13">
        <f>(DT48/$DL$4)*100</f>
        <v>0</v>
      </c>
      <c r="DW48" s="15">
        <f>(DM48/$DL$4)*100</f>
        <v>0</v>
      </c>
      <c r="DX48" s="15">
        <f>((DM48-DV48)/$DL$4)*100</f>
        <v>0</v>
      </c>
      <c r="DY48" s="15">
        <f t="shared" si="614"/>
        <v>0</v>
      </c>
      <c r="DZ48" s="13">
        <f>(EA48/($DL$4*EB48))*100</f>
        <v>0</v>
      </c>
      <c r="EA48" s="95">
        <f>[2]DISP_ENE!$M$155</f>
        <v>0</v>
      </c>
      <c r="EB48" s="15">
        <v>21</v>
      </c>
      <c r="EE48" s="78" t="s">
        <v>47</v>
      </c>
      <c r="EF48" s="13">
        <f>[2]DISP_FEB!$D$155</f>
        <v>0</v>
      </c>
      <c r="EG48" s="13">
        <f>[2]DISP_FEB!$E$155</f>
        <v>0</v>
      </c>
      <c r="EH48" s="13">
        <f>[2]DISP_FEB!$F$155</f>
        <v>0</v>
      </c>
      <c r="EI48" s="13">
        <f>[2]DISP_FEB!$G$155</f>
        <v>0</v>
      </c>
      <c r="EJ48" s="13">
        <f>(EI48/$EE$4)*100</f>
        <v>0</v>
      </c>
      <c r="EK48" s="13">
        <f>[2]DISP_FEB!$H$155</f>
        <v>0</v>
      </c>
      <c r="EL48" s="13">
        <f>(EK48/$EE$4)*100</f>
        <v>0</v>
      </c>
      <c r="EM48" s="13">
        <f>[2]DISP_FEB!$I$155</f>
        <v>0</v>
      </c>
      <c r="EN48" s="13">
        <f>(EM48/$EE$4)*100</f>
        <v>0</v>
      </c>
      <c r="EP48" s="15">
        <f>(EF48/$EE$4)*100</f>
        <v>0</v>
      </c>
      <c r="EQ48" s="15">
        <f>((EF48-EO48)/$EE$4)*100</f>
        <v>0</v>
      </c>
      <c r="ER48" s="15">
        <f t="shared" si="615"/>
        <v>0</v>
      </c>
      <c r="ES48" s="13">
        <f>(ET48/($EE$4*EU48))*100</f>
        <v>0</v>
      </c>
      <c r="ET48" s="95">
        <f>[2]DISP_FEB!$M$155</f>
        <v>0</v>
      </c>
      <c r="EU48" s="15">
        <v>21</v>
      </c>
      <c r="EX48" s="78" t="s">
        <v>47</v>
      </c>
      <c r="EY48" s="13">
        <f>[2]DISP_MAR!$D$155</f>
        <v>0</v>
      </c>
      <c r="EZ48" s="13">
        <f>[2]DISP_MAR!$E$155</f>
        <v>0</v>
      </c>
      <c r="FA48" s="13">
        <f>[2]DISP_MAR!$F$155</f>
        <v>0</v>
      </c>
      <c r="FB48" s="13">
        <f>[2]DISP_MAR!$G$155</f>
        <v>0</v>
      </c>
      <c r="FC48" s="13">
        <f>(FB48/$EX$4)*100</f>
        <v>0</v>
      </c>
      <c r="FD48" s="13">
        <f>[2]DISP_MAR!$H$155</f>
        <v>0</v>
      </c>
      <c r="FE48" s="13">
        <f>(FD48/$EX$4)*100</f>
        <v>0</v>
      </c>
      <c r="FF48" s="13">
        <f>[2]DISP_MAR!$I$155</f>
        <v>0</v>
      </c>
      <c r="FG48" s="13">
        <f>(FF48/$EX$4)*100</f>
        <v>0</v>
      </c>
      <c r="FI48" s="15">
        <f>(EY48/$EX$4)*100</f>
        <v>0</v>
      </c>
      <c r="FJ48" s="15">
        <f>((EY48-FH48)/$EX$4)*100</f>
        <v>0</v>
      </c>
      <c r="FK48" s="15">
        <f t="shared" si="616"/>
        <v>0</v>
      </c>
      <c r="FL48" s="13">
        <f>(FM48/($EX$4*FN48))*100</f>
        <v>0</v>
      </c>
      <c r="FM48" s="95">
        <f>[2]DISP_MAR!$M$155</f>
        <v>0</v>
      </c>
      <c r="FN48" s="15">
        <v>21</v>
      </c>
      <c r="FQ48" s="78" t="s">
        <v>47</v>
      </c>
      <c r="FR48" s="13">
        <f>[2]DISP_ABR!$D$155</f>
        <v>0</v>
      </c>
      <c r="FS48" s="13">
        <f>[2]DISP_ABR!$E$155</f>
        <v>0</v>
      </c>
      <c r="FT48" s="13">
        <f>[2]DISP_ABR!$F$155</f>
        <v>0</v>
      </c>
      <c r="FU48" s="13">
        <f>[2]DISP_ABR!$G$155</f>
        <v>0</v>
      </c>
      <c r="FV48" s="13">
        <f>(FU48/$FQ$4)*100</f>
        <v>0</v>
      </c>
      <c r="FW48" s="13">
        <f>[2]DISP_ABR!$H$155</f>
        <v>0</v>
      </c>
      <c r="FX48" s="13">
        <f>(FW48/$FQ$4)*100</f>
        <v>0</v>
      </c>
      <c r="FY48" s="13">
        <f>[2]DISP_ABR!$I$155</f>
        <v>0</v>
      </c>
      <c r="FZ48" s="13">
        <f>(FY48/$FQ$4)*100</f>
        <v>0</v>
      </c>
      <c r="GB48" s="15">
        <f>(FR48/$FQ$4)*100</f>
        <v>0</v>
      </c>
      <c r="GC48" s="15">
        <f>((FR48-GA48)/$FQ$4)*100</f>
        <v>0</v>
      </c>
      <c r="GD48" s="15">
        <f t="shared" si="617"/>
        <v>0</v>
      </c>
      <c r="GE48" s="13">
        <f>(GG48/($FQ$4*GH48))*100</f>
        <v>0</v>
      </c>
      <c r="GF48" s="36">
        <v>0</v>
      </c>
      <c r="GG48" s="88">
        <f>[2]DISP_ABR!$M$155</f>
        <v>0</v>
      </c>
      <c r="GH48" s="15">
        <v>21</v>
      </c>
      <c r="GK48" s="78" t="s">
        <v>47</v>
      </c>
      <c r="GL48" s="13">
        <f>[2]DISP_MAY!$D$155</f>
        <v>0</v>
      </c>
      <c r="GM48" s="13">
        <f>[2]DISP_MAY!$E$155</f>
        <v>0</v>
      </c>
      <c r="GN48" s="13">
        <f>[2]DISP_MAY!$F$155</f>
        <v>0</v>
      </c>
      <c r="GO48" s="13">
        <f>[2]DISP_MAY!$G$155</f>
        <v>0</v>
      </c>
      <c r="GP48" s="13">
        <f>(GO48/$GK$4)*100</f>
        <v>0</v>
      </c>
      <c r="GQ48" s="13">
        <f>[2]DISP_MAY!$H$155</f>
        <v>0</v>
      </c>
      <c r="GR48" s="13">
        <f>(GQ48/$GK$4)*100</f>
        <v>0</v>
      </c>
      <c r="GS48" s="13">
        <f>[2]DISP_MAY!$I$155</f>
        <v>0</v>
      </c>
      <c r="GT48" s="13">
        <f>(GS48/$GK$4)*100</f>
        <v>0</v>
      </c>
      <c r="GV48" s="15">
        <f>(GL48/$GK$4)*100</f>
        <v>0</v>
      </c>
      <c r="GW48" s="15">
        <f>((GL48-GU48)/$GK$4)*100</f>
        <v>0</v>
      </c>
      <c r="GX48" s="15">
        <f t="shared" si="618"/>
        <v>0</v>
      </c>
      <c r="GY48" s="13">
        <f>(HA48/($GK$4*HB48))*100</f>
        <v>0</v>
      </c>
      <c r="GZ48" s="36">
        <v>0</v>
      </c>
      <c r="HA48" s="95">
        <f>[2]DISP_MAY!$M$155</f>
        <v>0</v>
      </c>
      <c r="HB48" s="15">
        <v>21</v>
      </c>
      <c r="HE48" s="78" t="s">
        <v>47</v>
      </c>
      <c r="HF48" s="13">
        <v>720</v>
      </c>
      <c r="HG48" s="13">
        <v>88</v>
      </c>
      <c r="HH48" s="13">
        <v>632</v>
      </c>
      <c r="HI48" s="13">
        <f>[2]DISP_JUN!$G$155</f>
        <v>0</v>
      </c>
      <c r="HJ48" s="244">
        <f t="shared" si="76"/>
        <v>0</v>
      </c>
      <c r="HK48" s="13">
        <f>[2]DISP_JUN!$H$155</f>
        <v>0</v>
      </c>
      <c r="HL48" s="244">
        <f t="shared" si="77"/>
        <v>0</v>
      </c>
      <c r="HM48" s="13">
        <f>[2]DISP_JUN!$I$155</f>
        <v>0</v>
      </c>
      <c r="HN48" s="244">
        <f t="shared" si="78"/>
        <v>0</v>
      </c>
      <c r="HO48" s="13">
        <v>7.4285714285714315</v>
      </c>
      <c r="HP48" s="244">
        <f t="shared" si="79"/>
        <v>100</v>
      </c>
      <c r="HQ48" s="244">
        <f t="shared" si="80"/>
        <v>98.968253968253961</v>
      </c>
      <c r="HR48" s="244">
        <v>7.7844311377245541</v>
      </c>
      <c r="HS48" s="238">
        <f t="shared" si="82"/>
        <v>0</v>
      </c>
      <c r="HT48" s="36">
        <v>0</v>
      </c>
      <c r="HU48" s="95">
        <f>[2]DISP_JUN!$M$155</f>
        <v>0</v>
      </c>
      <c r="HV48" s="15">
        <v>21</v>
      </c>
    </row>
    <row r="49" spans="1:231" ht="13.8" hidden="1" x14ac:dyDescent="0.3">
      <c r="B49" s="51" t="s">
        <v>37</v>
      </c>
      <c r="C49" s="52">
        <f>SUM(C47:C48)</f>
        <v>732</v>
      </c>
      <c r="D49" s="52">
        <f t="shared" ref="D49:L49" si="621">SUM(D47:D48)</f>
        <v>187</v>
      </c>
      <c r="E49" s="52">
        <f t="shared" si="621"/>
        <v>545</v>
      </c>
      <c r="F49" s="52">
        <f t="shared" si="621"/>
        <v>756</v>
      </c>
      <c r="G49" s="53">
        <f>(G47*R47+G48*R48)/R49</f>
        <v>50.806451612903231</v>
      </c>
      <c r="H49" s="52">
        <f t="shared" si="621"/>
        <v>0</v>
      </c>
      <c r="I49" s="53">
        <f>(I47*R47+I48*R48)/R49</f>
        <v>0</v>
      </c>
      <c r="J49" s="53">
        <f>SUM(J47:J48)</f>
        <v>0</v>
      </c>
      <c r="K49" s="57">
        <f>(K47*R47+K48*R48)/R49</f>
        <v>0</v>
      </c>
      <c r="L49" s="52">
        <f t="shared" si="621"/>
        <v>0</v>
      </c>
      <c r="M49" s="53">
        <f>(M47*R47+M48*R48)/R49</f>
        <v>49.193548387096769</v>
      </c>
      <c r="N49" s="14">
        <f>(N47*R47+N48*R48)/R49</f>
        <v>49.193548387096769</v>
      </c>
      <c r="O49" s="14">
        <f>(O47*R47+O48*R48)/R49</f>
        <v>53.015075376884418</v>
      </c>
      <c r="P49" s="14">
        <f>(P47*R47+P48*R48)/R49</f>
        <v>11.527137736815156</v>
      </c>
      <c r="Q49" s="83">
        <f>SUM(Q47:Q48)</f>
        <v>3602</v>
      </c>
      <c r="R49" s="52">
        <f>SUM(R47:R48)</f>
        <v>42</v>
      </c>
      <c r="U49" s="59" t="s">
        <v>37</v>
      </c>
      <c r="V49" s="52">
        <f>SUM(V47:V48)</f>
        <v>744</v>
      </c>
      <c r="W49" s="52">
        <f t="shared" ref="W49:AA49" si="622">SUM(W47:W48)</f>
        <v>119</v>
      </c>
      <c r="X49" s="52">
        <f t="shared" si="622"/>
        <v>625</v>
      </c>
      <c r="Y49" s="52">
        <f t="shared" si="622"/>
        <v>744</v>
      </c>
      <c r="Z49" s="53">
        <f>(Z47*AK47+Z48*AK48)/AK49</f>
        <v>50</v>
      </c>
      <c r="AA49" s="52">
        <f t="shared" si="622"/>
        <v>0</v>
      </c>
      <c r="AB49" s="53">
        <f>(AB47*AK47+AB48*AK48)/AK49</f>
        <v>0</v>
      </c>
      <c r="AC49" s="53">
        <f>SUM(AC47:AC48)</f>
        <v>0</v>
      </c>
      <c r="AD49" s="57">
        <f>(AD47*AK47+AD48*AK48)/AK49</f>
        <v>0</v>
      </c>
      <c r="AE49" s="15">
        <v>0</v>
      </c>
      <c r="AF49" s="53">
        <f>(AF47*AK47+AF48*AK48)/AK49</f>
        <v>50</v>
      </c>
      <c r="AG49" s="14">
        <f>(AG47*AK47+AG48*AK48)/AK49</f>
        <v>50</v>
      </c>
      <c r="AH49" s="14">
        <f>(AH47*AK47+AH48*AK48)/AK49</f>
        <v>50</v>
      </c>
      <c r="AI49" s="14">
        <f>(AI47*AK47+AI48*AK48)/AK49</f>
        <v>7.2772657450076803</v>
      </c>
      <c r="AJ49" s="83">
        <f>SUM(AJ47:AJ48)</f>
        <v>2274</v>
      </c>
      <c r="AK49" s="52">
        <f>SUM(AK47:AK48)</f>
        <v>42</v>
      </c>
      <c r="AN49" s="59" t="s">
        <v>37</v>
      </c>
      <c r="AO49" s="52">
        <f>SUM(AO47:AO48)</f>
        <v>720</v>
      </c>
      <c r="AP49" s="52">
        <f t="shared" ref="AP49:AR49" si="623">SUM(AP47:AP48)</f>
        <v>211</v>
      </c>
      <c r="AQ49" s="52">
        <f t="shared" si="623"/>
        <v>509</v>
      </c>
      <c r="AR49" s="52">
        <f t="shared" si="623"/>
        <v>720</v>
      </c>
      <c r="AS49" s="53">
        <f>(AS47*BD47+AS48*BD48)/BD49</f>
        <v>50</v>
      </c>
      <c r="AT49" s="52">
        <f t="shared" ref="AT49" si="624">SUM(AT47:AT48)</f>
        <v>0</v>
      </c>
      <c r="AU49" s="53">
        <f>(AU47*BD47+AU48*BD48)/BD49</f>
        <v>0</v>
      </c>
      <c r="AV49" s="53">
        <f>SUM(AV47:AV48)</f>
        <v>0</v>
      </c>
      <c r="AW49" s="57">
        <f>(AW47*BD47+AW48*BD48)/BD49</f>
        <v>0</v>
      </c>
      <c r="AX49" s="15">
        <v>0</v>
      </c>
      <c r="AY49" s="53">
        <f>(AY47*BD47+AY48*BD48)/BD49</f>
        <v>50</v>
      </c>
      <c r="AZ49" s="14">
        <f>(AZ47*BD47+AZ48*BD48)/BD49</f>
        <v>50</v>
      </c>
      <c r="BA49" s="14">
        <f>(BA47*BD47+BA48*BD48)/BD49</f>
        <v>50</v>
      </c>
      <c r="BB49" s="14">
        <f>(BB47*BD47+BB48*BD48)/BD49</f>
        <v>13.419312169312169</v>
      </c>
      <c r="BC49" s="83">
        <f>SUM(BC47:BC48)</f>
        <v>4058</v>
      </c>
      <c r="BD49" s="52">
        <f>SUM(BD47:BD48)</f>
        <v>42</v>
      </c>
      <c r="BG49" s="59" t="s">
        <v>37</v>
      </c>
      <c r="BH49" s="52">
        <f>SUM(BH47:BH48)</f>
        <v>744</v>
      </c>
      <c r="BI49" s="52">
        <f t="shared" ref="BI49:BK49" si="625">SUM(BI47:BI48)</f>
        <v>187</v>
      </c>
      <c r="BJ49" s="52">
        <f t="shared" si="625"/>
        <v>557</v>
      </c>
      <c r="BK49" s="52">
        <f t="shared" si="625"/>
        <v>744</v>
      </c>
      <c r="BL49" s="53">
        <f>(BL47*BW47+BL48*BW48)/BW49</f>
        <v>50</v>
      </c>
      <c r="BM49" s="52">
        <f t="shared" ref="BM49" si="626">SUM(BM47:BM48)</f>
        <v>0</v>
      </c>
      <c r="BN49" s="53">
        <f>(BN47*BW47+BN48*BW48)/BW49</f>
        <v>0</v>
      </c>
      <c r="BO49" s="53">
        <f>SUM(BO47:BO48)</f>
        <v>0</v>
      </c>
      <c r="BP49" s="57">
        <f>(BP47*BW47+BP48*BW48)/BW49</f>
        <v>0</v>
      </c>
      <c r="BQ49" s="52">
        <f t="shared" ref="BQ49" si="627">SUM(BQ47:BQ48)</f>
        <v>0</v>
      </c>
      <c r="BR49" s="53">
        <f>(BR47*BW47+BR48*BW48)/BW49</f>
        <v>50</v>
      </c>
      <c r="BS49" s="14">
        <f>(BS47*BW47+BS48*BW48)/BW49</f>
        <v>50</v>
      </c>
      <c r="BT49" s="14">
        <f>(BT47*BW47+BT48*BW48)/BW49</f>
        <v>50</v>
      </c>
      <c r="BU49" s="14">
        <f>(BU47*BW47+BU48*BW48)/BW49</f>
        <v>11.495135688684076</v>
      </c>
      <c r="BV49" s="83">
        <f>SUM(BV47:BV48)</f>
        <v>3592</v>
      </c>
      <c r="BW49" s="52">
        <f>SUM(BW47:BW48)</f>
        <v>42</v>
      </c>
      <c r="BZ49" s="59" t="s">
        <v>37</v>
      </c>
      <c r="CA49" s="52">
        <f>SUM(CA47:CA48)</f>
        <v>720</v>
      </c>
      <c r="CB49" s="52">
        <f t="shared" ref="CB49:CD49" si="628">SUM(CB47:CB48)</f>
        <v>232</v>
      </c>
      <c r="CC49" s="52">
        <f t="shared" si="628"/>
        <v>488</v>
      </c>
      <c r="CD49" s="52">
        <f t="shared" si="628"/>
        <v>720</v>
      </c>
      <c r="CE49" s="53">
        <f>(CE47*CP47+CE48*CP48)/CP49</f>
        <v>50</v>
      </c>
      <c r="CF49" s="52">
        <f t="shared" ref="CF49" si="629">SUM(CF47:CF48)</f>
        <v>0</v>
      </c>
      <c r="CG49" s="53">
        <f>(CG47*CP47+CG48*CP48)/CP49</f>
        <v>0</v>
      </c>
      <c r="CH49" s="53">
        <f>SUM(CH47:CH48)</f>
        <v>0</v>
      </c>
      <c r="CI49" s="57">
        <f>(CI47*CP47+CI48*CP48)/CP49</f>
        <v>0</v>
      </c>
      <c r="CJ49" s="52">
        <f t="shared" ref="CJ49" si="630">SUM(CJ47:CJ48)</f>
        <v>0</v>
      </c>
      <c r="CK49" s="53">
        <f>(CK47*CP47+CK48*CP48)/CP49</f>
        <v>50</v>
      </c>
      <c r="CL49" s="14">
        <f>(CL47*CP47+CL48*CP48)/CP49</f>
        <v>50</v>
      </c>
      <c r="CM49" s="14">
        <f>(CM47*CP47+CM48*CP48)/CP49</f>
        <v>50</v>
      </c>
      <c r="CN49" s="14">
        <f>(CN47*CP47+CN48*CP48)/CP49</f>
        <v>14.923941798941796</v>
      </c>
      <c r="CO49" s="83">
        <f>SUM(CO47:CO48)</f>
        <v>4513</v>
      </c>
      <c r="CP49" s="52">
        <f>SUM(CP47:CP48)</f>
        <v>42</v>
      </c>
      <c r="CS49" s="51" t="s">
        <v>37</v>
      </c>
      <c r="CT49" s="52">
        <f>SUM(CT47:CT48)</f>
        <v>744</v>
      </c>
      <c r="CU49" s="52">
        <f t="shared" ref="CU49:CW49" si="631">SUM(CU47:CU48)</f>
        <v>75</v>
      </c>
      <c r="CV49" s="52">
        <f t="shared" si="631"/>
        <v>669</v>
      </c>
      <c r="CW49" s="52">
        <f t="shared" si="631"/>
        <v>744</v>
      </c>
      <c r="CX49" s="53">
        <f>(CX47*DI47+CX48*DI48)/DI49</f>
        <v>50</v>
      </c>
      <c r="CY49" s="52">
        <f t="shared" ref="CY49" si="632">SUM(CY47:CY48)</f>
        <v>0</v>
      </c>
      <c r="CZ49" s="53">
        <f>(CZ47*DI47+CZ48*DI48)/DI49</f>
        <v>0</v>
      </c>
      <c r="DA49" s="53">
        <f>SUM(DA47:DA48)</f>
        <v>0</v>
      </c>
      <c r="DB49" s="57">
        <f>(DB47*DI47+DB48*DI48)/DI49</f>
        <v>0</v>
      </c>
      <c r="DC49" s="52">
        <f t="shared" ref="DC49" si="633">SUM(DC47:DC48)</f>
        <v>0</v>
      </c>
      <c r="DD49" s="53">
        <f>(DD47*DI47+DD48*DI48)/DI49</f>
        <v>50</v>
      </c>
      <c r="DE49" s="14">
        <f>(DE47*DI47+DE48*DI48)/DI49</f>
        <v>50</v>
      </c>
      <c r="DF49" s="14">
        <f>(DF47*DI47+DF48*DI48)/DI49</f>
        <v>50</v>
      </c>
      <c r="DG49" s="14">
        <f>(DG47*DI47+DG48*DI48)/DI49</f>
        <v>4.7011008704557096</v>
      </c>
      <c r="DH49" s="83">
        <f>SUM(DH47:DH48)</f>
        <v>1469</v>
      </c>
      <c r="DI49" s="52">
        <f>SUM(DI47:DI48)</f>
        <v>42</v>
      </c>
      <c r="DL49" s="59" t="s">
        <v>37</v>
      </c>
      <c r="DM49" s="52">
        <f>SUM(DM47:DM48)</f>
        <v>0</v>
      </c>
      <c r="DN49" s="52">
        <f t="shared" ref="DN49:DP49" si="634">SUM(DN47:DN48)</f>
        <v>0</v>
      </c>
      <c r="DO49" s="52">
        <f t="shared" si="634"/>
        <v>0</v>
      </c>
      <c r="DP49" s="52">
        <f t="shared" si="634"/>
        <v>0</v>
      </c>
      <c r="DQ49" s="53">
        <f>(DQ47*EB47+DQ48*EB48)/EB49</f>
        <v>0</v>
      </c>
      <c r="DR49" s="52">
        <f t="shared" ref="DR49" si="635">SUM(DR47:DR48)</f>
        <v>0</v>
      </c>
      <c r="DS49" s="53">
        <f>(DS47*EB47+DS48*EB48)/EB49</f>
        <v>0</v>
      </c>
      <c r="DT49" s="53">
        <f>SUM(DT47:DT48)</f>
        <v>0</v>
      </c>
      <c r="DU49" s="57">
        <f>(DU47*EB47+DU48*EB48)/EB49</f>
        <v>0</v>
      </c>
      <c r="DV49" s="52">
        <f t="shared" ref="DV49" si="636">SUM(DV47:DV48)</f>
        <v>0</v>
      </c>
      <c r="DW49" s="53">
        <f>(DW47*EB47+DW48*EB48)/EB49</f>
        <v>0</v>
      </c>
      <c r="DX49" s="14">
        <f>(DX47*EB47+DX48*EB48)/EB49</f>
        <v>0</v>
      </c>
      <c r="DY49" s="14">
        <f>(DY47*EB47+DY48*EB48)/EB49</f>
        <v>0</v>
      </c>
      <c r="DZ49" s="14">
        <f>(DZ47*EB47+DZ48*EB48)/EB49</f>
        <v>0</v>
      </c>
      <c r="EA49" s="83">
        <f>SUM(EA47:EA48)</f>
        <v>0</v>
      </c>
      <c r="EB49" s="52">
        <f>SUM(EB47:EB48)</f>
        <v>42</v>
      </c>
      <c r="EC49" s="36"/>
      <c r="EE49" s="51" t="s">
        <v>37</v>
      </c>
      <c r="EF49" s="52">
        <f>SUM(EF47:EF48)</f>
        <v>0</v>
      </c>
      <c r="EG49" s="52">
        <f t="shared" ref="EG49:EI49" si="637">SUM(EG47:EG48)</f>
        <v>0</v>
      </c>
      <c r="EH49" s="52">
        <f t="shared" si="637"/>
        <v>0</v>
      </c>
      <c r="EI49" s="52">
        <f t="shared" si="637"/>
        <v>0</v>
      </c>
      <c r="EJ49" s="53">
        <f>(EJ47*EU47+EJ48*EU48)/EU49</f>
        <v>0</v>
      </c>
      <c r="EK49" s="52">
        <f t="shared" ref="EK49" si="638">SUM(EK47:EK48)</f>
        <v>0</v>
      </c>
      <c r="EL49" s="53">
        <f>(EL47*EU47+EL48*EU48)/EU49</f>
        <v>0</v>
      </c>
      <c r="EM49" s="53">
        <f>SUM(EM47:EM48)</f>
        <v>0</v>
      </c>
      <c r="EN49" s="57">
        <f>(EN47*EU47+EN48*EU48)/EU49</f>
        <v>0</v>
      </c>
      <c r="EO49" s="52">
        <f t="shared" ref="EO49" si="639">SUM(EO47:EO48)</f>
        <v>0</v>
      </c>
      <c r="EP49" s="53">
        <f>(EP47*EU47+EP48*EU48)/EU49</f>
        <v>0</v>
      </c>
      <c r="EQ49" s="14">
        <f>(EQ47*EU47+EQ48*EU48)/EU49</f>
        <v>0</v>
      </c>
      <c r="ER49" s="14">
        <f>(ER47*EU47+ER48*EU48)/EU49</f>
        <v>0</v>
      </c>
      <c r="ES49" s="14">
        <f>(ES47*EU47+ES48*EU48)/EU49</f>
        <v>0</v>
      </c>
      <c r="ET49" s="143">
        <f>SUM(ET47:ET48)</f>
        <v>0</v>
      </c>
      <c r="EU49" s="52">
        <f>SUM(EU47:EU48)</f>
        <v>42</v>
      </c>
      <c r="EX49" s="51" t="s">
        <v>37</v>
      </c>
      <c r="EY49" s="52">
        <f>SUM(EY47:EY48)</f>
        <v>0</v>
      </c>
      <c r="EZ49" s="52">
        <f t="shared" ref="EZ49:FB49" si="640">SUM(EZ47:EZ48)</f>
        <v>0</v>
      </c>
      <c r="FA49" s="52">
        <f t="shared" si="640"/>
        <v>0</v>
      </c>
      <c r="FB49" s="52">
        <f t="shared" si="640"/>
        <v>0</v>
      </c>
      <c r="FC49" s="53">
        <f>(FC47*FN47+FC48*FN48)/FN49</f>
        <v>0</v>
      </c>
      <c r="FD49" s="52">
        <f t="shared" ref="FD49" si="641">SUM(FD47:FD48)</f>
        <v>0</v>
      </c>
      <c r="FE49" s="53">
        <f>(FE47*FN47+FE48*FN48)/FN49</f>
        <v>0</v>
      </c>
      <c r="FF49" s="53">
        <f>SUM(FF47:FF48)</f>
        <v>0</v>
      </c>
      <c r="FG49" s="57">
        <f>(FG47*FN47+FG48*FN48)/FN49</f>
        <v>0</v>
      </c>
      <c r="FH49" s="52">
        <f t="shared" ref="FH49" si="642">SUM(FH47:FH48)</f>
        <v>0</v>
      </c>
      <c r="FI49" s="53">
        <f>(FI47*FN47+FI48*FN48)/FN49</f>
        <v>0</v>
      </c>
      <c r="FJ49" s="14">
        <f>(FJ47*FN47+FJ48*FN48)/FN49</f>
        <v>0</v>
      </c>
      <c r="FK49" s="14">
        <f>(FK47*FN47+FK48*FN48)/FN49</f>
        <v>0</v>
      </c>
      <c r="FL49" s="14">
        <f>(FL47*FN47+FL48*FN48)/FN49</f>
        <v>0</v>
      </c>
      <c r="FM49" s="83">
        <f>SUM(FM47:FM48)</f>
        <v>0</v>
      </c>
      <c r="FN49" s="52">
        <f>SUM(FN47:FN48)</f>
        <v>42</v>
      </c>
      <c r="FO49" s="36"/>
      <c r="FQ49" s="51" t="s">
        <v>37</v>
      </c>
      <c r="FR49" s="52">
        <f>SUM(FR47:FR48)</f>
        <v>0</v>
      </c>
      <c r="FS49" s="52">
        <f t="shared" ref="FS49:FU49" si="643">SUM(FS47:FS48)</f>
        <v>0</v>
      </c>
      <c r="FT49" s="52">
        <f t="shared" si="643"/>
        <v>0</v>
      </c>
      <c r="FU49" s="52">
        <f t="shared" si="643"/>
        <v>0</v>
      </c>
      <c r="FV49" s="53">
        <f>(FV47*GH47+FV48*GH48)/GH49</f>
        <v>0</v>
      </c>
      <c r="FW49" s="52">
        <f t="shared" ref="FW49" si="644">SUM(FW47:FW48)</f>
        <v>0</v>
      </c>
      <c r="FX49" s="53">
        <f>(FX47*GH47+FX48*GH48)/GH49</f>
        <v>0</v>
      </c>
      <c r="FY49" s="53">
        <f>SUM(FY47:FY48)</f>
        <v>0</v>
      </c>
      <c r="FZ49" s="57">
        <f>(FZ47*GH47+FZ48*GH48)/GH49</f>
        <v>0</v>
      </c>
      <c r="GA49" s="52">
        <f t="shared" ref="GA49" si="645">SUM(GA47:GA48)</f>
        <v>0</v>
      </c>
      <c r="GB49" s="53">
        <f>(GB47*GH47+GB48*GH48)/GH49</f>
        <v>0</v>
      </c>
      <c r="GC49" s="14">
        <f>(GC47*GH47+GC48*GH48)/GH49</f>
        <v>0</v>
      </c>
      <c r="GD49" s="14">
        <f>(GD47*GH47+GD48*GH48)/GH49</f>
        <v>0</v>
      </c>
      <c r="GE49" s="14">
        <f>(GE47*GH47+GE48*GH48)/GH49</f>
        <v>0</v>
      </c>
      <c r="GF49" s="55">
        <f>SUM(GF47:GF48)</f>
        <v>0</v>
      </c>
      <c r="GG49" s="143">
        <f>SUM(GG47:GG48)</f>
        <v>0</v>
      </c>
      <c r="GH49" s="52">
        <f>SUM(GH47:GH48)</f>
        <v>42</v>
      </c>
      <c r="GI49" s="36"/>
      <c r="GK49" s="59" t="s">
        <v>37</v>
      </c>
      <c r="GL49" s="52">
        <f>SUM(GL47:GL48)</f>
        <v>0</v>
      </c>
      <c r="GM49" s="52">
        <f t="shared" ref="GM49:GO49" si="646">SUM(GM47:GM48)</f>
        <v>0</v>
      </c>
      <c r="GN49" s="52">
        <f t="shared" si="646"/>
        <v>0</v>
      </c>
      <c r="GO49" s="52">
        <f t="shared" si="646"/>
        <v>0</v>
      </c>
      <c r="GP49" s="53">
        <f>(GP47*HB47+GP48*HB48)/HB49</f>
        <v>0</v>
      </c>
      <c r="GQ49" s="52">
        <f t="shared" ref="GQ49" si="647">SUM(GQ47:GQ48)</f>
        <v>0</v>
      </c>
      <c r="GR49" s="53">
        <f>(GR47*HB47+GR48*HB48)/HB49</f>
        <v>0</v>
      </c>
      <c r="GS49" s="53">
        <f>SUM(GS47:GS48)</f>
        <v>0</v>
      </c>
      <c r="GT49" s="57">
        <f>(GT47*HB47+GT48*HB48)/HB49</f>
        <v>0</v>
      </c>
      <c r="GU49" s="52">
        <f t="shared" ref="GU49" si="648">SUM(GU47:GU48)</f>
        <v>0</v>
      </c>
      <c r="GV49" s="53">
        <f>(GV47*HB47+GV48*HB48)/HB49</f>
        <v>0</v>
      </c>
      <c r="GW49" s="14">
        <f>(GW47*HB47+GW48*HB48)/HB49</f>
        <v>0</v>
      </c>
      <c r="GX49" s="14">
        <f>(GX47*HB47+GX48*HB48)/HB49</f>
        <v>0</v>
      </c>
      <c r="GY49" s="14">
        <f>(GY47*HB47+GY48*HB48)/HB49</f>
        <v>0</v>
      </c>
      <c r="GZ49" s="55">
        <f>SUM(GZ47:GZ48)</f>
        <v>0</v>
      </c>
      <c r="HA49" s="83">
        <f>SUM(HA47:HA48)</f>
        <v>0</v>
      </c>
      <c r="HB49" s="52">
        <f>SUM(HB47:HB48)</f>
        <v>42</v>
      </c>
      <c r="HC49" s="36"/>
      <c r="HE49" s="81" t="s">
        <v>37</v>
      </c>
      <c r="HF49" s="52">
        <f>SUM(HF47:HF48)</f>
        <v>720</v>
      </c>
      <c r="HG49" s="52">
        <f t="shared" ref="HG49:HI49" si="649">SUM(HG47:HG48)</f>
        <v>88</v>
      </c>
      <c r="HH49" s="52">
        <f t="shared" si="649"/>
        <v>632</v>
      </c>
      <c r="HI49" s="52">
        <f t="shared" si="649"/>
        <v>720</v>
      </c>
      <c r="HJ49" s="244">
        <f t="shared" si="76"/>
        <v>100</v>
      </c>
      <c r="HK49" s="52">
        <f t="shared" ref="HK49" si="650">SUM(HK47:HK48)</f>
        <v>0</v>
      </c>
      <c r="HL49" s="244">
        <f t="shared" si="77"/>
        <v>0</v>
      </c>
      <c r="HM49" s="53">
        <f>SUM(HM47:HM48)</f>
        <v>0</v>
      </c>
      <c r="HN49" s="244">
        <f t="shared" si="78"/>
        <v>0</v>
      </c>
      <c r="HO49" s="53">
        <f t="shared" ref="HO49" si="651">SUM(HO47:HO48)</f>
        <v>7.4285714285714315</v>
      </c>
      <c r="HP49" s="244">
        <f t="shared" si="79"/>
        <v>100</v>
      </c>
      <c r="HQ49" s="244">
        <f t="shared" si="80"/>
        <v>98.968253968253961</v>
      </c>
      <c r="HR49" s="245">
        <v>53.892215568862277</v>
      </c>
      <c r="HS49" s="238">
        <f t="shared" si="82"/>
        <v>0</v>
      </c>
      <c r="HT49" s="58">
        <f>SUM(HT47:HT48)</f>
        <v>0</v>
      </c>
      <c r="HU49" s="233">
        <f>SUM(HU47:HU48)</f>
        <v>0</v>
      </c>
      <c r="HV49" s="52">
        <f>SUM(HV47:HV48)</f>
        <v>42</v>
      </c>
      <c r="HW49" s="36"/>
    </row>
    <row r="50" spans="1:231" ht="13.8" x14ac:dyDescent="0.3">
      <c r="A50" s="16" t="s">
        <v>57</v>
      </c>
      <c r="B50" s="78" t="s">
        <v>46</v>
      </c>
      <c r="C50" s="15">
        <f>[1]DISP_JUL!$D$159</f>
        <v>744</v>
      </c>
      <c r="D50" s="15">
        <f>[1]DISP_JUL!$E$159</f>
        <v>200</v>
      </c>
      <c r="E50" s="15">
        <f>[1]DISP_JUL!$F$159</f>
        <v>544</v>
      </c>
      <c r="F50" s="15">
        <f>[1]DISP_JUL!$G$159</f>
        <v>0</v>
      </c>
      <c r="G50" s="13">
        <f t="shared" si="346"/>
        <v>0</v>
      </c>
      <c r="H50" s="15">
        <f>[1]DISP_JUL!$H$159</f>
        <v>0</v>
      </c>
      <c r="I50" s="13">
        <f t="shared" si="347"/>
        <v>0</v>
      </c>
      <c r="J50" s="15">
        <f>[1]DISP_JUL!$I$159</f>
        <v>0</v>
      </c>
      <c r="K50" s="13">
        <f t="shared" si="441"/>
        <v>0</v>
      </c>
      <c r="L50" s="15">
        <v>0</v>
      </c>
      <c r="M50" s="13">
        <f>(C50/$B$4)*100</f>
        <v>100</v>
      </c>
      <c r="N50" s="15">
        <f t="shared" si="442"/>
        <v>100</v>
      </c>
      <c r="O50" s="15">
        <f t="shared" si="443"/>
        <v>0</v>
      </c>
      <c r="P50" s="13">
        <f>(Q50/($B$4*R50))*100</f>
        <v>24.910394265232974</v>
      </c>
      <c r="Q50" s="95">
        <f>[1]DISP_JUL!$M$159</f>
        <v>3892</v>
      </c>
      <c r="R50" s="15">
        <v>21</v>
      </c>
      <c r="T50" s="16" t="s">
        <v>57</v>
      </c>
      <c r="U50" s="78" t="s">
        <v>46</v>
      </c>
      <c r="V50" s="15">
        <f>[1]DISP_AGO!$D$159</f>
        <v>744</v>
      </c>
      <c r="W50" s="15">
        <f>[1]DISP_AGO!$E$159</f>
        <v>134</v>
      </c>
      <c r="X50" s="15">
        <f>[1]DISP_AGO!$F$159</f>
        <v>610</v>
      </c>
      <c r="Y50" s="15">
        <f>[1]DISP_AGO!$G$159</f>
        <v>0</v>
      </c>
      <c r="Z50" s="13">
        <f>(Y50/$U$4)*100</f>
        <v>0</v>
      </c>
      <c r="AA50" s="15">
        <f>[1]DISP_AGO!$H$159</f>
        <v>0</v>
      </c>
      <c r="AB50" s="13">
        <f>(AA50/$U$4)*100</f>
        <v>0</v>
      </c>
      <c r="AC50" s="15">
        <f>[1]DISP_AGO!$I$159</f>
        <v>0</v>
      </c>
      <c r="AD50" s="13">
        <f>(AC50/$U$4)*100</f>
        <v>0</v>
      </c>
      <c r="AE50" s="15">
        <v>0</v>
      </c>
      <c r="AF50" s="13">
        <f>(V50/$U$4)*100</f>
        <v>100</v>
      </c>
      <c r="AG50" s="15">
        <f>((V50-AE50)/$U$4)*100</f>
        <v>100</v>
      </c>
      <c r="AH50" s="15">
        <f t="shared" si="444"/>
        <v>0</v>
      </c>
      <c r="AI50" s="13">
        <f>(AJ50/($U$4*AK50))*100</f>
        <v>16.717869943676394</v>
      </c>
      <c r="AJ50" s="95">
        <f>[1]DISP_AGO!$M$159</f>
        <v>2612</v>
      </c>
      <c r="AK50" s="15">
        <v>21</v>
      </c>
      <c r="AM50" s="16" t="s">
        <v>57</v>
      </c>
      <c r="AN50" s="78" t="s">
        <v>46</v>
      </c>
      <c r="AO50" s="15">
        <f>[1]DISP_SEP!$D$159</f>
        <v>720</v>
      </c>
      <c r="AP50" s="15">
        <f>[1]DISP_SEP!$E$159</f>
        <v>245</v>
      </c>
      <c r="AQ50" s="15">
        <f>[1]DISP_SEP!$F$159</f>
        <v>475</v>
      </c>
      <c r="AR50" s="15">
        <f>[1]DISP_SEP!$G$159</f>
        <v>0</v>
      </c>
      <c r="AS50" s="13">
        <f>(AR50/$AN$4)*100</f>
        <v>0</v>
      </c>
      <c r="AT50" s="15">
        <f>[1]DISP_SEP!$H$159</f>
        <v>0</v>
      </c>
      <c r="AU50" s="13">
        <f>(AT50/$AN$4)*100</f>
        <v>0</v>
      </c>
      <c r="AV50" s="15">
        <f>[1]DISP_SEP!$I$159</f>
        <v>0</v>
      </c>
      <c r="AW50" s="13">
        <f>(AV50/$AN$4)*100</f>
        <v>0</v>
      </c>
      <c r="AX50" s="15">
        <v>0</v>
      </c>
      <c r="AY50" s="13">
        <f>(AO50/$AN$4)*100</f>
        <v>100</v>
      </c>
      <c r="AZ50" s="15">
        <f>((AO50-AX50)/$AN$4)*100</f>
        <v>100</v>
      </c>
      <c r="BA50" s="15">
        <f t="shared" ref="BA50:BA51" si="652">IF((AND(AP50=0,AR50=0)),0,(AR50+AX50)/(AP50+AR50)*100)</f>
        <v>0</v>
      </c>
      <c r="BB50" s="13">
        <f>(BC50/($AN$4*BD50))*100</f>
        <v>31.898148148148149</v>
      </c>
      <c r="BC50" s="95">
        <f>[1]DISP_SEP!$M$159</f>
        <v>4823</v>
      </c>
      <c r="BD50" s="15">
        <v>21</v>
      </c>
      <c r="BF50" s="16" t="s">
        <v>57</v>
      </c>
      <c r="BG50" s="78" t="s">
        <v>46</v>
      </c>
      <c r="BH50" s="15">
        <f>[1]DISP_OCT!$D$159</f>
        <v>744</v>
      </c>
      <c r="BI50" s="15">
        <f>[1]DISP_OCT!$E$159</f>
        <v>146</v>
      </c>
      <c r="BJ50" s="15">
        <f>[1]DISP_OCT!$F$159</f>
        <v>598</v>
      </c>
      <c r="BK50" s="15">
        <f>[1]DISP_OCT!$G$159</f>
        <v>0</v>
      </c>
      <c r="BL50" s="13">
        <f>(BK50/$BG$4)*100</f>
        <v>0</v>
      </c>
      <c r="BM50" s="15">
        <f>[1]DISP_OCT!$H$159</f>
        <v>0</v>
      </c>
      <c r="BN50" s="13">
        <f>(BM50/$BG$4)*100</f>
        <v>0</v>
      </c>
      <c r="BO50" s="15">
        <f>[1]DISP_OCT!$I$159</f>
        <v>0</v>
      </c>
      <c r="BP50" s="13">
        <f>(BO50/$BG$4)*100</f>
        <v>0</v>
      </c>
      <c r="BR50" s="13">
        <f>(BH50/$BG$4)*100</f>
        <v>100</v>
      </c>
      <c r="BS50" s="15">
        <f>((BH50-BQ50)/$BG$4)*100</f>
        <v>100</v>
      </c>
      <c r="BT50" s="15">
        <f t="shared" ref="BT50:BT51" si="653">IF((AND(BI50=0,BK50=0)),0,(BK50+BQ50)/(BI50+BK50)*100)</f>
        <v>0</v>
      </c>
      <c r="BU50" s="13">
        <f>(BV50/($BG$4*BW50))*100</f>
        <v>16.801075268817204</v>
      </c>
      <c r="BV50" s="95">
        <f>[1]DISP_OCT!$M$159</f>
        <v>2625</v>
      </c>
      <c r="BW50" s="15">
        <v>21</v>
      </c>
      <c r="BY50" s="16" t="s">
        <v>57</v>
      </c>
      <c r="BZ50" s="78" t="s">
        <v>46</v>
      </c>
      <c r="CA50" s="15">
        <f>[1]DISP_NOV!$D$159</f>
        <v>720</v>
      </c>
      <c r="CB50" s="15">
        <f>[1]DISP_NOV!$E$159</f>
        <v>209</v>
      </c>
      <c r="CC50" s="15">
        <f>[1]DISP_NOV!$F$159</f>
        <v>511</v>
      </c>
      <c r="CD50" s="15">
        <f>[1]DISP_NOV!$G$159</f>
        <v>0</v>
      </c>
      <c r="CE50" s="13">
        <f>(CD50/$BZ$4)*100</f>
        <v>0</v>
      </c>
      <c r="CF50" s="15">
        <f>[1]DISP_NOV!$H$159</f>
        <v>0</v>
      </c>
      <c r="CG50" s="13">
        <f>(CF50/$BZ$4)*100</f>
        <v>0</v>
      </c>
      <c r="CH50" s="15">
        <f>[1]DISP_NOV!$I$159</f>
        <v>0</v>
      </c>
      <c r="CI50" s="13">
        <f>(CH50/$BZ$4)*100</f>
        <v>0</v>
      </c>
      <c r="CK50" s="13">
        <f>(CA50/$BZ$4)*100</f>
        <v>100</v>
      </c>
      <c r="CL50" s="15">
        <f>((CA50-CJ50)/$BZ$4)*100</f>
        <v>100</v>
      </c>
      <c r="CM50" s="15">
        <f t="shared" ref="CM50:CM51" si="654">IF((AND(CB50=0,CD50=0)),0,(CD50+CJ50)/(CB50+CD50)*100)</f>
        <v>0</v>
      </c>
      <c r="CN50" s="13">
        <f>(CO50/($BZ$4*CP50))*100</f>
        <v>27.890211640211643</v>
      </c>
      <c r="CO50" s="95">
        <f>[1]DISP_NOV!$M$159</f>
        <v>4217</v>
      </c>
      <c r="CP50" s="15">
        <v>21</v>
      </c>
      <c r="CR50" s="16" t="s">
        <v>57</v>
      </c>
      <c r="CS50" s="78" t="s">
        <v>46</v>
      </c>
      <c r="CT50" s="15">
        <f>[1]DISP_DIC!$D$159</f>
        <v>744</v>
      </c>
      <c r="CU50" s="15">
        <f>[1]DISP_DIC!$E$159</f>
        <v>72</v>
      </c>
      <c r="CV50" s="15">
        <f>[1]DISP_DIC!$F$159</f>
        <v>672</v>
      </c>
      <c r="CW50" s="15">
        <f>[1]DISP_DIC!$G$159</f>
        <v>0</v>
      </c>
      <c r="CX50" s="13">
        <f>(CW50/$CS$4)*100</f>
        <v>0</v>
      </c>
      <c r="CY50" s="15">
        <f>[1]DISP_DIC!$H$159</f>
        <v>0</v>
      </c>
      <c r="CZ50" s="13">
        <f>(CY50/$CS$4)*100</f>
        <v>0</v>
      </c>
      <c r="DA50" s="15">
        <f>[1]DISP_DIC!$I$159</f>
        <v>0</v>
      </c>
      <c r="DB50" s="13">
        <f>(DA50/$CS$4)*100</f>
        <v>0</v>
      </c>
      <c r="DD50" s="13">
        <f>(CT50/$CS$4)*100</f>
        <v>100</v>
      </c>
      <c r="DE50" s="15">
        <f>((CT50-DC50)/$CS$4)*100</f>
        <v>100</v>
      </c>
      <c r="DF50" s="15">
        <f t="shared" ref="DF50:DF51" si="655">IF((AND(CU50=0,CW50=0)),0,(CW50+DC50)/(CU50+CW50)*100)</f>
        <v>0</v>
      </c>
      <c r="DG50" s="13">
        <f>(DH50/($CS$4*DI50))*100</f>
        <v>9.1269841269841265</v>
      </c>
      <c r="DH50" s="95">
        <f>[1]DISP_DIC!$M$159</f>
        <v>1426</v>
      </c>
      <c r="DI50" s="15">
        <v>21</v>
      </c>
      <c r="DK50" s="16" t="s">
        <v>57</v>
      </c>
      <c r="DL50" s="78" t="s">
        <v>46</v>
      </c>
      <c r="DM50" s="15">
        <f>[2]DISP_ENE!$D$159</f>
        <v>0</v>
      </c>
      <c r="DN50" s="15">
        <f>[2]DISP_ENE!$E$159</f>
        <v>0</v>
      </c>
      <c r="DO50" s="15">
        <f>[2]DISP_ENE!$F$159</f>
        <v>0</v>
      </c>
      <c r="DP50" s="15">
        <f>[2]DISP_ENE!$G$159</f>
        <v>0</v>
      </c>
      <c r="DQ50" s="13">
        <f>(DP50/$DL$4)*100</f>
        <v>0</v>
      </c>
      <c r="DR50" s="15">
        <f>[2]DISP_ENE!$H$159</f>
        <v>0</v>
      </c>
      <c r="DS50" s="13">
        <f>(DR50/$DL$4)*100</f>
        <v>0</v>
      </c>
      <c r="DT50" s="15">
        <f>[2]DISP_ENE!$I$159</f>
        <v>0</v>
      </c>
      <c r="DU50" s="13">
        <f>(DT50/$DL$4)*100</f>
        <v>0</v>
      </c>
      <c r="DW50" s="13">
        <f>(DM50/$DL$4)*100</f>
        <v>0</v>
      </c>
      <c r="DX50" s="15">
        <f>((DM50-DV50)/$DL$4)*100</f>
        <v>0</v>
      </c>
      <c r="DY50" s="15">
        <f t="shared" ref="DY50:DY51" si="656">IF((AND(DN50=0,DP50=0)),0,(DP50+DV50)/(DN50+DP50)*100)</f>
        <v>0</v>
      </c>
      <c r="DZ50" s="13">
        <f>(EA50/($DL$4*EB50))*100</f>
        <v>0</v>
      </c>
      <c r="EA50" s="95">
        <f>[2]DISP_ENE!$M$159</f>
        <v>0</v>
      </c>
      <c r="EB50" s="15">
        <v>21</v>
      </c>
      <c r="ED50" s="16" t="s">
        <v>57</v>
      </c>
      <c r="EE50" s="78" t="s">
        <v>46</v>
      </c>
      <c r="EF50" s="15">
        <f>[2]DISP_FEB!$D$159</f>
        <v>0</v>
      </c>
      <c r="EG50" s="15">
        <f>[2]DISP_FEB!$E$159</f>
        <v>0</v>
      </c>
      <c r="EH50" s="15">
        <f>[2]DISP_FEB!$F$159</f>
        <v>0</v>
      </c>
      <c r="EI50" s="15">
        <f>[2]DISP_FEB!$G$159</f>
        <v>0</v>
      </c>
      <c r="EJ50" s="13">
        <f>(EI50/$EE$4)*100</f>
        <v>0</v>
      </c>
      <c r="EK50" s="15">
        <f>[2]DISP_FEB!$H$159</f>
        <v>0</v>
      </c>
      <c r="EL50" s="13">
        <f>(EK50/$EE$4)*100</f>
        <v>0</v>
      </c>
      <c r="EM50" s="15">
        <f>[2]DISP_FEB!$I$159</f>
        <v>0</v>
      </c>
      <c r="EN50" s="13">
        <f>(EM50/$EE$4)*100</f>
        <v>0</v>
      </c>
      <c r="EP50" s="13">
        <f>(EF50/$EE$4)*100</f>
        <v>0</v>
      </c>
      <c r="EQ50" s="15">
        <f>((EF50-EO50)/$EE$4)*100</f>
        <v>0</v>
      </c>
      <c r="ER50" s="15">
        <f t="shared" ref="ER50:ER51" si="657">IF((AND(EG50=0,EI50=0)),0,(EI50+EO50)/(EG50+EI50)*100)</f>
        <v>0</v>
      </c>
      <c r="ES50" s="13">
        <f>(ET50/($EE$4*EU50))*100</f>
        <v>0</v>
      </c>
      <c r="ET50" s="95">
        <f>[2]DISP_FEB!$M$159</f>
        <v>0</v>
      </c>
      <c r="EU50" s="15">
        <v>21</v>
      </c>
      <c r="EW50" s="16" t="s">
        <v>57</v>
      </c>
      <c r="EX50" s="78" t="s">
        <v>46</v>
      </c>
      <c r="EY50" s="15">
        <f>[2]DISP_MAR!$D$159</f>
        <v>0</v>
      </c>
      <c r="EZ50" s="15">
        <f>[2]DISP_MAR!$E$159</f>
        <v>0</v>
      </c>
      <c r="FA50" s="15">
        <f>[2]DISP_MAR!$F$159</f>
        <v>0</v>
      </c>
      <c r="FB50" s="15">
        <f>[2]DISP_MAR!$G$159</f>
        <v>0</v>
      </c>
      <c r="FC50" s="13">
        <f>(FB50/$EX$4)*100</f>
        <v>0</v>
      </c>
      <c r="FD50" s="15">
        <f>[2]DISP_MAR!$H$159</f>
        <v>0</v>
      </c>
      <c r="FE50" s="13">
        <f>(FD50/$EX$4)*100</f>
        <v>0</v>
      </c>
      <c r="FF50" s="15">
        <f>[2]DISP_MAR!$I$159</f>
        <v>0</v>
      </c>
      <c r="FG50" s="13">
        <f>(FF50/$EX$4)*100</f>
        <v>0</v>
      </c>
      <c r="FI50" s="13">
        <f>(EY50/$EX$4)*100</f>
        <v>0</v>
      </c>
      <c r="FJ50" s="15">
        <f>((EY50-FH50)/$EX$4)*100</f>
        <v>0</v>
      </c>
      <c r="FK50" s="15">
        <f t="shared" ref="FK50:FK51" si="658">IF((AND(EZ50=0,FB50=0)),0,(FB50+FH50)/(EZ50+FB50)*100)</f>
        <v>0</v>
      </c>
      <c r="FL50" s="13">
        <f>(FM50/($EX$4*FN50))*100</f>
        <v>0</v>
      </c>
      <c r="FM50" s="95">
        <f>[2]DISP_MAR!$M$159</f>
        <v>0</v>
      </c>
      <c r="FN50" s="15">
        <v>21</v>
      </c>
      <c r="FP50" s="16" t="s">
        <v>57</v>
      </c>
      <c r="FQ50" s="78" t="s">
        <v>46</v>
      </c>
      <c r="FR50" s="15">
        <f>[2]DISP_ABR!$D$159</f>
        <v>0</v>
      </c>
      <c r="FS50" s="15">
        <f>[2]DISP_ABR!$E$159</f>
        <v>0</v>
      </c>
      <c r="FT50" s="15">
        <f>[2]DISP_ABR!$F$159</f>
        <v>0</v>
      </c>
      <c r="FU50" s="15">
        <f>[2]DISP_ABR!$G$159</f>
        <v>0</v>
      </c>
      <c r="FV50" s="13">
        <f>(FU50/$FQ$4)*100</f>
        <v>0</v>
      </c>
      <c r="FW50" s="15">
        <f>[2]DISP_ABR!$H$159</f>
        <v>0</v>
      </c>
      <c r="FX50" s="13">
        <f>(FW50/$FQ$4)*100</f>
        <v>0</v>
      </c>
      <c r="FY50" s="15">
        <f>[2]DISP_ABR!$I$159</f>
        <v>0</v>
      </c>
      <c r="FZ50" s="13">
        <f>(FY50/$FQ$4)*100</f>
        <v>0</v>
      </c>
      <c r="GB50" s="13">
        <f>(FR50/$FQ$4)*100</f>
        <v>0</v>
      </c>
      <c r="GC50" s="15">
        <f>((FR50-GA50)/$FQ$4)*100</f>
        <v>0</v>
      </c>
      <c r="GD50" s="15">
        <f t="shared" ref="GD50:GD51" si="659">IF((AND(FS50=0,FU50=0)),0,(FU50+GA50)/(FS50+FU50)*100)</f>
        <v>0</v>
      </c>
      <c r="GE50" s="13">
        <f>(GG50/($FQ$4*GH50))*100</f>
        <v>0</v>
      </c>
      <c r="GF50" s="36">
        <v>0</v>
      </c>
      <c r="GG50" s="88">
        <f>[2]DISP_ABR!$M$159</f>
        <v>0</v>
      </c>
      <c r="GH50" s="15">
        <v>21</v>
      </c>
      <c r="GJ50" s="16" t="s">
        <v>57</v>
      </c>
      <c r="GK50" s="78" t="s">
        <v>46</v>
      </c>
      <c r="GL50" s="15">
        <f>[2]DISP_MAY!$D$159</f>
        <v>0</v>
      </c>
      <c r="GM50" s="15">
        <f>[2]DISP_MAY!$E$159</f>
        <v>0</v>
      </c>
      <c r="GN50" s="15">
        <f>[2]DISP_MAY!$F$159</f>
        <v>0</v>
      </c>
      <c r="GO50" s="15">
        <f>[2]DISP_MAY!$G$159</f>
        <v>0</v>
      </c>
      <c r="GP50" s="13">
        <f>(GO50/$GK$4)*100</f>
        <v>0</v>
      </c>
      <c r="GQ50" s="15">
        <f>[2]DISP_MAY!$H$159</f>
        <v>0</v>
      </c>
      <c r="GR50" s="13">
        <f>(GQ50/$GK$4)*100</f>
        <v>0</v>
      </c>
      <c r="GS50" s="15">
        <f>[2]DISP_MAY!$I$159</f>
        <v>0</v>
      </c>
      <c r="GT50" s="13">
        <f>(GS50/$GK$4)*100</f>
        <v>0</v>
      </c>
      <c r="GV50" s="13">
        <f>(GL50/$GK$4)*100</f>
        <v>0</v>
      </c>
      <c r="GW50" s="15">
        <f>((GL50-GU50)/$GK$4)*100</f>
        <v>0</v>
      </c>
      <c r="GX50" s="15">
        <f t="shared" ref="GX50:GX51" si="660">IF((AND(GM50=0,GO50=0)),0,(GO50+GU50)/(GM50+GO50)*100)</f>
        <v>0</v>
      </c>
      <c r="GY50" s="13">
        <f>(HA50/($GK$4*HB50))*100</f>
        <v>0</v>
      </c>
      <c r="GZ50" s="36">
        <v>0</v>
      </c>
      <c r="HA50" s="95">
        <f>[2]DISP_MAY!$M$159</f>
        <v>0</v>
      </c>
      <c r="HB50" s="15">
        <v>21</v>
      </c>
      <c r="HD50" s="16" t="s">
        <v>57</v>
      </c>
      <c r="HE50" s="78" t="s">
        <v>46</v>
      </c>
      <c r="HF50" s="15">
        <v>720</v>
      </c>
      <c r="HG50" s="15">
        <v>83</v>
      </c>
      <c r="HH50" s="15">
        <v>637</v>
      </c>
      <c r="HI50" s="15">
        <f>[2]DISP_JUN!$G$159</f>
        <v>0</v>
      </c>
      <c r="HJ50" s="244">
        <f t="shared" si="76"/>
        <v>0</v>
      </c>
      <c r="HK50" s="15">
        <f>[2]DISP_JUN!$H$159</f>
        <v>0</v>
      </c>
      <c r="HL50" s="244">
        <f t="shared" si="77"/>
        <v>0</v>
      </c>
      <c r="HM50" s="13">
        <f>[2]DISP_JUN!$I$159</f>
        <v>0</v>
      </c>
      <c r="HN50" s="244">
        <f t="shared" si="78"/>
        <v>0</v>
      </c>
      <c r="HO50" s="13">
        <v>9.1904761904761845</v>
      </c>
      <c r="HP50" s="244">
        <f t="shared" si="79"/>
        <v>100</v>
      </c>
      <c r="HQ50" s="244">
        <f t="shared" si="80"/>
        <v>98.723544973544975</v>
      </c>
      <c r="HR50" s="244">
        <v>9.9690082644628024</v>
      </c>
      <c r="HS50" s="238">
        <f t="shared" si="82"/>
        <v>0</v>
      </c>
      <c r="HT50" s="36">
        <v>0</v>
      </c>
      <c r="HU50" s="95">
        <f>[2]DISP_JUN!$M$159</f>
        <v>0</v>
      </c>
      <c r="HV50" s="15">
        <v>21</v>
      </c>
    </row>
    <row r="51" spans="1:231" ht="13.8" x14ac:dyDescent="0.3">
      <c r="B51" s="78" t="s">
        <v>47</v>
      </c>
      <c r="C51" s="15">
        <f>[1]DISP_JUL!$D$161</f>
        <v>744</v>
      </c>
      <c r="D51" s="15">
        <f>[1]DISP_JUL!$E$161</f>
        <v>198</v>
      </c>
      <c r="E51" s="15">
        <f>[1]DISP_JUL!$F$161</f>
        <v>546</v>
      </c>
      <c r="F51" s="15">
        <f>[1]DISP_JUL!$G$161</f>
        <v>0</v>
      </c>
      <c r="G51" s="13">
        <f t="shared" si="346"/>
        <v>0</v>
      </c>
      <c r="H51" s="15">
        <f>[1]DISP_JUL!$H$161</f>
        <v>0</v>
      </c>
      <c r="I51" s="13">
        <f t="shared" si="347"/>
        <v>0</v>
      </c>
      <c r="J51" s="15">
        <f>[1]DISP_JUL!$I$161</f>
        <v>0</v>
      </c>
      <c r="K51" s="13">
        <f t="shared" si="441"/>
        <v>0</v>
      </c>
      <c r="L51" s="15">
        <v>0</v>
      </c>
      <c r="M51" s="13">
        <f t="shared" ref="M51" si="661">(C51/$B$4)*100</f>
        <v>100</v>
      </c>
      <c r="N51" s="15">
        <f t="shared" si="442"/>
        <v>100</v>
      </c>
      <c r="O51" s="36">
        <f t="shared" si="443"/>
        <v>0</v>
      </c>
      <c r="P51" s="13">
        <f t="shared" ref="P51" si="662">(Q51/($B$4*R51))*100</f>
        <v>21.55657962109575</v>
      </c>
      <c r="Q51" s="95">
        <f>[1]DISP_JUL!$M$161</f>
        <v>3368</v>
      </c>
      <c r="R51" s="15">
        <v>21</v>
      </c>
      <c r="U51" s="78" t="s">
        <v>47</v>
      </c>
      <c r="V51" s="15">
        <f>[1]DISP_AGO!$D$161</f>
        <v>744</v>
      </c>
      <c r="W51" s="15">
        <f>[1]DISP_AGO!$E$161</f>
        <v>135</v>
      </c>
      <c r="X51" s="15">
        <f>[1]DISP_AGO!$F$161</f>
        <v>609</v>
      </c>
      <c r="Y51" s="15">
        <f>[1]DISP_AGO!$G$161</f>
        <v>0</v>
      </c>
      <c r="Z51" s="13">
        <f>(Y51/$U$4)*100</f>
        <v>0</v>
      </c>
      <c r="AA51" s="15">
        <f>[1]DISP_AGO!$H$161</f>
        <v>0</v>
      </c>
      <c r="AB51" s="13">
        <f>(AA51/$U$4)*100</f>
        <v>0</v>
      </c>
      <c r="AC51" s="15">
        <f>[1]DISP_AGO!$I$161</f>
        <v>0</v>
      </c>
      <c r="AD51" s="13">
        <f>(AC51/$U$4)*100</f>
        <v>0</v>
      </c>
      <c r="AE51" s="15">
        <v>0</v>
      </c>
      <c r="AF51" s="13">
        <f>(V51/$U$4)*100</f>
        <v>100</v>
      </c>
      <c r="AG51" s="15">
        <f>((V51-AE51)/$U$4)*100</f>
        <v>100</v>
      </c>
      <c r="AH51" s="36">
        <f t="shared" si="444"/>
        <v>0</v>
      </c>
      <c r="AI51" s="13">
        <f>(AJ51/($U$4*AK51))*100</f>
        <v>14.464925755248338</v>
      </c>
      <c r="AJ51" s="95">
        <f>[1]DISP_AGO!$M$161</f>
        <v>2260</v>
      </c>
      <c r="AK51" s="15">
        <v>21</v>
      </c>
      <c r="AN51" s="78" t="s">
        <v>47</v>
      </c>
      <c r="AO51" s="15">
        <f>[1]DISP_SEP!$D$161</f>
        <v>720</v>
      </c>
      <c r="AP51" s="15">
        <f>[1]DISP_SEP!$E$161</f>
        <v>228</v>
      </c>
      <c r="AQ51" s="15">
        <f>[1]DISP_SEP!$F$161</f>
        <v>492</v>
      </c>
      <c r="AR51" s="15">
        <f>[1]DISP_SEP!$G$161</f>
        <v>0</v>
      </c>
      <c r="AS51" s="13">
        <f>(AR51/$AN$4)*100</f>
        <v>0</v>
      </c>
      <c r="AT51" s="15">
        <f>[1]DISP_SEP!$H$161</f>
        <v>0</v>
      </c>
      <c r="AU51" s="13">
        <f>(AT51/$AN$4)*100</f>
        <v>0</v>
      </c>
      <c r="AV51" s="15">
        <f>[1]DISP_SEP!$I$161</f>
        <v>0</v>
      </c>
      <c r="AW51" s="13">
        <f>(AV51/$AN$4)*100</f>
        <v>0</v>
      </c>
      <c r="AX51" s="15">
        <v>0</v>
      </c>
      <c r="AY51" s="13">
        <f>(AO51/$AN$4)*100</f>
        <v>100</v>
      </c>
      <c r="AZ51" s="15">
        <f>((AO51-AX51)/$AN$4)*100</f>
        <v>100</v>
      </c>
      <c r="BA51" s="36">
        <f t="shared" si="652"/>
        <v>0</v>
      </c>
      <c r="BB51" s="13">
        <f>(BC51/($AN$4*BD51))*100</f>
        <v>23.247354497354497</v>
      </c>
      <c r="BC51" s="95">
        <f>[1]DISP_SEP!$M$161</f>
        <v>3515</v>
      </c>
      <c r="BD51" s="15">
        <v>21</v>
      </c>
      <c r="BG51" s="78" t="s">
        <v>47</v>
      </c>
      <c r="BH51" s="15">
        <f>[1]DISP_OCT!$D$161</f>
        <v>744</v>
      </c>
      <c r="BI51" s="15">
        <f>[1]DISP_OCT!$E$161</f>
        <v>173</v>
      </c>
      <c r="BJ51" s="15">
        <f>[1]DISP_OCT!$F$161</f>
        <v>571</v>
      </c>
      <c r="BK51" s="15">
        <f>[1]DISP_OCT!$G$161</f>
        <v>0</v>
      </c>
      <c r="BL51" s="13">
        <f>(BK51/$BG$4)*100</f>
        <v>0</v>
      </c>
      <c r="BM51" s="15">
        <f>[1]DISP_OCT!$H$161</f>
        <v>0</v>
      </c>
      <c r="BN51" s="13">
        <f>(BM51/$BG$4)*100</f>
        <v>0</v>
      </c>
      <c r="BO51" s="15">
        <f>[1]DISP_OCT!$I$161</f>
        <v>0</v>
      </c>
      <c r="BP51" s="13">
        <f>(BO51/$BG$4)*100</f>
        <v>0</v>
      </c>
      <c r="BR51" s="13">
        <f>(BH51/$BG$4)*100</f>
        <v>100</v>
      </c>
      <c r="BS51" s="15">
        <f>((BH51-BQ51)/$BG$4)*100</f>
        <v>100</v>
      </c>
      <c r="BT51" s="36">
        <f t="shared" si="653"/>
        <v>0</v>
      </c>
      <c r="BU51" s="13">
        <f>(BV51/($BG$4*BW51))*100</f>
        <v>18.548387096774192</v>
      </c>
      <c r="BV51" s="95">
        <f>[1]DISP_OCT!$M$161</f>
        <v>2898</v>
      </c>
      <c r="BW51" s="15">
        <v>21</v>
      </c>
      <c r="BZ51" s="78" t="s">
        <v>47</v>
      </c>
      <c r="CA51" s="15">
        <f>[1]DISP_NOV!$D$161</f>
        <v>720</v>
      </c>
      <c r="CB51" s="15">
        <f>[1]DISP_NOV!$E$161</f>
        <v>241</v>
      </c>
      <c r="CC51" s="15">
        <f>[1]DISP_NOV!$F$161</f>
        <v>479</v>
      </c>
      <c r="CD51" s="15">
        <f>[1]DISP_NOV!$G$161</f>
        <v>0</v>
      </c>
      <c r="CE51" s="13">
        <f>(CD51/$BZ$4)*100</f>
        <v>0</v>
      </c>
      <c r="CF51" s="15">
        <f>[1]DISP_NOV!$H$161</f>
        <v>0</v>
      </c>
      <c r="CG51" s="13">
        <f>(CF51/$BZ$4)*100</f>
        <v>0</v>
      </c>
      <c r="CH51" s="15">
        <f>[1]DISP_NOV!$I$161</f>
        <v>0</v>
      </c>
      <c r="CI51" s="13">
        <f>(CH51/$BZ$4)*100</f>
        <v>0</v>
      </c>
      <c r="CK51" s="13">
        <f>(CA51/$BZ$4)*100</f>
        <v>100</v>
      </c>
      <c r="CL51" s="15">
        <f>((CA51-CJ51)/$BZ$4)*100</f>
        <v>100</v>
      </c>
      <c r="CM51" s="36">
        <f t="shared" si="654"/>
        <v>0</v>
      </c>
      <c r="CN51" s="13">
        <f>(CO51/($BZ$4*CP51))*100</f>
        <v>26.130952380952383</v>
      </c>
      <c r="CO51" s="95">
        <f>[1]DISP_NOV!$M$161</f>
        <v>3951</v>
      </c>
      <c r="CP51" s="15">
        <v>21</v>
      </c>
      <c r="CS51" s="78" t="s">
        <v>47</v>
      </c>
      <c r="CT51" s="15">
        <f>[1]DISP_DIC!$D$161</f>
        <v>744</v>
      </c>
      <c r="CU51" s="15">
        <f>[1]DISP_DIC!$E$161</f>
        <v>79</v>
      </c>
      <c r="CV51" s="15">
        <f>[1]DISP_DIC!$F$161</f>
        <v>665</v>
      </c>
      <c r="CW51" s="15">
        <f>[1]DISP_DIC!$G$161</f>
        <v>0</v>
      </c>
      <c r="CX51" s="13">
        <f>(CW51/$CS$4)*100</f>
        <v>0</v>
      </c>
      <c r="CY51" s="15">
        <f>[1]DISP_DIC!$H$161</f>
        <v>0</v>
      </c>
      <c r="CZ51" s="13">
        <f>(CY51/$CS$4)*100</f>
        <v>0</v>
      </c>
      <c r="DA51" s="15">
        <f>[1]DISP_DIC!$I$161</f>
        <v>0</v>
      </c>
      <c r="DB51" s="13">
        <f>(DA51/$CS$4)*100</f>
        <v>0</v>
      </c>
      <c r="DD51" s="13">
        <f>(CT51/$CS$4)*100</f>
        <v>100</v>
      </c>
      <c r="DE51" s="15">
        <f>((CT51-DC51)/$CS$4)*100</f>
        <v>100</v>
      </c>
      <c r="DF51" s="36">
        <f t="shared" si="655"/>
        <v>0</v>
      </c>
      <c r="DG51" s="13">
        <f>(DH51/($CS$4*DI51))*100</f>
        <v>8.6789554531490012</v>
      </c>
      <c r="DH51" s="95">
        <f>[1]DISP_DIC!$M$161</f>
        <v>1356</v>
      </c>
      <c r="DI51" s="15">
        <v>21</v>
      </c>
      <c r="DL51" s="78" t="s">
        <v>47</v>
      </c>
      <c r="DM51" s="15">
        <f>[2]DISP_ENE!$D$161</f>
        <v>0</v>
      </c>
      <c r="DN51" s="15">
        <f>[2]DISP_ENE!$E$161</f>
        <v>0</v>
      </c>
      <c r="DO51" s="15">
        <f>[2]DISP_ENE!$F$161</f>
        <v>0</v>
      </c>
      <c r="DP51" s="15">
        <f>[2]DISP_ENE!$G$161</f>
        <v>0</v>
      </c>
      <c r="DQ51" s="13">
        <f>(DP51/$DL$4)*100</f>
        <v>0</v>
      </c>
      <c r="DR51" s="15">
        <f>[2]DISP_ENE!$H$161</f>
        <v>0</v>
      </c>
      <c r="DS51" s="13">
        <f>(DR51/$DL$4)*100</f>
        <v>0</v>
      </c>
      <c r="DT51" s="15">
        <f>[2]DISP_ENE!$I$161</f>
        <v>0</v>
      </c>
      <c r="DU51" s="13">
        <f>(DT51/$DL$4)*100</f>
        <v>0</v>
      </c>
      <c r="DW51" s="13">
        <f>(DM51/$DL$4)*100</f>
        <v>0</v>
      </c>
      <c r="DX51" s="15">
        <f>((DM51-DV51)/$DL$4)*100</f>
        <v>0</v>
      </c>
      <c r="DY51" s="36">
        <f t="shared" si="656"/>
        <v>0</v>
      </c>
      <c r="DZ51" s="13">
        <f>(EA51/($DL$4*EB51))*100</f>
        <v>0</v>
      </c>
      <c r="EA51" s="95">
        <f>[2]DISP_ENE!$M$161</f>
        <v>0</v>
      </c>
      <c r="EB51" s="15">
        <v>21</v>
      </c>
      <c r="EE51" s="78" t="s">
        <v>47</v>
      </c>
      <c r="EF51" s="15">
        <f>[2]DISP_FEB!$D$161</f>
        <v>0</v>
      </c>
      <c r="EG51" s="15">
        <f>[2]DISP_FEB!$E$161</f>
        <v>0</v>
      </c>
      <c r="EH51" s="15">
        <f>[2]DISP_FEB!$F$161</f>
        <v>0</v>
      </c>
      <c r="EI51" s="15">
        <f>[2]DISP_FEB!$G$161</f>
        <v>0</v>
      </c>
      <c r="EJ51" s="13">
        <f>(EI51/$EE$4)*100</f>
        <v>0</v>
      </c>
      <c r="EK51" s="15">
        <f>[2]DISP_FEB!$H$161</f>
        <v>0</v>
      </c>
      <c r="EL51" s="13">
        <f>(EK51/$EE$4)*100</f>
        <v>0</v>
      </c>
      <c r="EM51" s="15">
        <f>[2]DISP_FEB!$I$161</f>
        <v>0</v>
      </c>
      <c r="EN51" s="13">
        <f>(EM51/$EE$4)*100</f>
        <v>0</v>
      </c>
      <c r="EP51" s="13">
        <f>(EF51/$EE$4)*100</f>
        <v>0</v>
      </c>
      <c r="EQ51" s="15">
        <f>((EF51-EO51)/$EE$4)*100</f>
        <v>0</v>
      </c>
      <c r="ER51" s="36">
        <f t="shared" si="657"/>
        <v>0</v>
      </c>
      <c r="ES51" s="13">
        <f>(ET51/($EE$4*EU51))*100</f>
        <v>0</v>
      </c>
      <c r="ET51" s="95">
        <f>[2]DISP_FEB!$M$161</f>
        <v>0</v>
      </c>
      <c r="EU51" s="15">
        <v>21</v>
      </c>
      <c r="EX51" s="78" t="s">
        <v>47</v>
      </c>
      <c r="EY51" s="15">
        <f>[2]DISP_MAR!$D$161</f>
        <v>0</v>
      </c>
      <c r="EZ51" s="15">
        <f>[2]DISP_MAR!$E$161</f>
        <v>0</v>
      </c>
      <c r="FA51" s="15">
        <f>[2]DISP_MAR!$F$161</f>
        <v>0</v>
      </c>
      <c r="FB51" s="15">
        <f>[2]DISP_MAR!$G$161</f>
        <v>0</v>
      </c>
      <c r="FC51" s="13">
        <f>(FB51/$EX$4)*100</f>
        <v>0</v>
      </c>
      <c r="FD51" s="15">
        <f>[2]DISP_MAR!$H$161</f>
        <v>0</v>
      </c>
      <c r="FE51" s="13">
        <f>(FD51/$EX$4)*100</f>
        <v>0</v>
      </c>
      <c r="FF51" s="15">
        <f>[2]DISP_MAR!$I$161</f>
        <v>0</v>
      </c>
      <c r="FG51" s="13">
        <f>(FF51/$EX$4)*100</f>
        <v>0</v>
      </c>
      <c r="FI51" s="13">
        <f>(EY51/$EX$4)*100</f>
        <v>0</v>
      </c>
      <c r="FJ51" s="15">
        <f>((EY51-FH51)/$EX$4)*100</f>
        <v>0</v>
      </c>
      <c r="FK51" s="36">
        <f t="shared" si="658"/>
        <v>0</v>
      </c>
      <c r="FL51" s="13">
        <f>(FM51/($EX$4*FN51))*100</f>
        <v>0</v>
      </c>
      <c r="FM51" s="95">
        <f>[2]DISP_MAR!$M$161</f>
        <v>0</v>
      </c>
      <c r="FN51" s="15">
        <v>21</v>
      </c>
      <c r="FQ51" s="78" t="s">
        <v>47</v>
      </c>
      <c r="FR51" s="15">
        <f>[2]DISP_ABR!$D$161</f>
        <v>0</v>
      </c>
      <c r="FS51" s="15">
        <f>[2]DISP_ABR!$E$161</f>
        <v>0</v>
      </c>
      <c r="FT51" s="15">
        <f>[2]DISP_ABR!$F$161</f>
        <v>0</v>
      </c>
      <c r="FU51" s="15">
        <f>[2]DISP_ABR!$G$161</f>
        <v>0</v>
      </c>
      <c r="FV51" s="13">
        <f>(FU51/$FQ$4)*100</f>
        <v>0</v>
      </c>
      <c r="FW51" s="15">
        <f>[2]DISP_ABR!$H$161</f>
        <v>0</v>
      </c>
      <c r="FX51" s="13">
        <f>(FW51/$FQ$4)*100</f>
        <v>0</v>
      </c>
      <c r="FY51" s="15">
        <f>[2]DISP_ABR!$I$161</f>
        <v>0</v>
      </c>
      <c r="FZ51" s="13">
        <f>(FY51/$FQ$4)*100</f>
        <v>0</v>
      </c>
      <c r="GB51" s="13">
        <f>(FR51/$FQ$4)*100</f>
        <v>0</v>
      </c>
      <c r="GC51" s="15">
        <f>((FR51-GA51)/$FQ$4)*100</f>
        <v>0</v>
      </c>
      <c r="GD51" s="36">
        <f t="shared" si="659"/>
        <v>0</v>
      </c>
      <c r="GE51" s="13">
        <f>(GG51/($FQ$4*GH51))*100</f>
        <v>0</v>
      </c>
      <c r="GF51" s="36">
        <v>0</v>
      </c>
      <c r="GG51" s="88">
        <f>[2]DISP_ABR!$M$161</f>
        <v>0</v>
      </c>
      <c r="GH51" s="15">
        <v>21</v>
      </c>
      <c r="GK51" s="78" t="s">
        <v>47</v>
      </c>
      <c r="GL51" s="15">
        <f>[2]DISP_MAY!$D$161</f>
        <v>0</v>
      </c>
      <c r="GM51" s="15">
        <f>[2]DISP_MAY!$E$161</f>
        <v>0</v>
      </c>
      <c r="GN51" s="15">
        <f>[2]DISP_MAY!$F$161</f>
        <v>0</v>
      </c>
      <c r="GO51" s="15">
        <f>[2]DISP_MAY!$G$161</f>
        <v>0</v>
      </c>
      <c r="GP51" s="13">
        <f>(GO51/$GK$4)*100</f>
        <v>0</v>
      </c>
      <c r="GQ51" s="15">
        <f>[2]DISP_MAY!$H$161</f>
        <v>0</v>
      </c>
      <c r="GR51" s="13">
        <f>(GQ51/$GK$4)*100</f>
        <v>0</v>
      </c>
      <c r="GS51" s="15">
        <f>[2]DISP_MAY!$I$161</f>
        <v>0</v>
      </c>
      <c r="GT51" s="13">
        <f>(GS51/$GK$4)*100</f>
        <v>0</v>
      </c>
      <c r="GV51" s="13">
        <f>(GL51/$GK$4)*100</f>
        <v>0</v>
      </c>
      <c r="GW51" s="15">
        <f>((GL51-GU51)/$GK$4)*100</f>
        <v>0</v>
      </c>
      <c r="GX51" s="36">
        <f t="shared" si="660"/>
        <v>0</v>
      </c>
      <c r="GY51" s="13">
        <f>(HA51/($GK$4*HB51))*100</f>
        <v>0</v>
      </c>
      <c r="GZ51" s="36">
        <v>0</v>
      </c>
      <c r="HA51" s="95">
        <f>[2]DISP_MAY!$M$161</f>
        <v>0</v>
      </c>
      <c r="HB51" s="15">
        <v>21</v>
      </c>
      <c r="HE51" s="78" t="s">
        <v>47</v>
      </c>
      <c r="HF51" s="15">
        <v>720</v>
      </c>
      <c r="HG51" s="15">
        <v>5</v>
      </c>
      <c r="HH51" s="15">
        <v>715</v>
      </c>
      <c r="HI51" s="15">
        <f>[2]DISP_JUN!$G$161</f>
        <v>0</v>
      </c>
      <c r="HJ51" s="244">
        <f t="shared" si="76"/>
        <v>0</v>
      </c>
      <c r="HK51" s="15">
        <f>[2]DISP_JUN!$H$161</f>
        <v>0</v>
      </c>
      <c r="HL51" s="244">
        <f t="shared" si="77"/>
        <v>0</v>
      </c>
      <c r="HM51" s="13">
        <f>[2]DISP_JUN!$I$161</f>
        <v>0</v>
      </c>
      <c r="HN51" s="244">
        <f t="shared" si="78"/>
        <v>0</v>
      </c>
      <c r="HO51" s="13">
        <v>0.52380952380952361</v>
      </c>
      <c r="HP51" s="244">
        <f t="shared" si="79"/>
        <v>100</v>
      </c>
      <c r="HQ51" s="244">
        <f t="shared" si="80"/>
        <v>99.927248677248684</v>
      </c>
      <c r="HR51" s="244">
        <v>9.4827586206896513</v>
      </c>
      <c r="HS51" s="238">
        <f t="shared" si="82"/>
        <v>0</v>
      </c>
      <c r="HT51" s="36">
        <v>0</v>
      </c>
      <c r="HU51" s="95">
        <f>[2]DISP_JUN!$M$161</f>
        <v>0</v>
      </c>
      <c r="HV51" s="15">
        <v>21</v>
      </c>
    </row>
    <row r="52" spans="1:231" ht="13.8" hidden="1" x14ac:dyDescent="0.3">
      <c r="B52" s="144" t="s">
        <v>37</v>
      </c>
      <c r="C52" s="52">
        <f>SUM(C50:C51)</f>
        <v>1488</v>
      </c>
      <c r="D52" s="52">
        <f t="shared" ref="D52:L52" si="663">SUM(D50:D51)</f>
        <v>398</v>
      </c>
      <c r="E52" s="52">
        <f t="shared" si="663"/>
        <v>1090</v>
      </c>
      <c r="F52" s="52">
        <f t="shared" si="663"/>
        <v>0</v>
      </c>
      <c r="G52" s="53">
        <f>(G50*R50+G51*R51)/R52</f>
        <v>0</v>
      </c>
      <c r="H52" s="52">
        <f t="shared" si="663"/>
        <v>0</v>
      </c>
      <c r="I52" s="53">
        <f>(I50*R50+I51*R51)/R52</f>
        <v>0</v>
      </c>
      <c r="J52" s="53">
        <f>SUM(J50:J51)</f>
        <v>0</v>
      </c>
      <c r="K52" s="57">
        <f>(K50*R50+K51*R51)/R52</f>
        <v>0</v>
      </c>
      <c r="L52" s="52">
        <f t="shared" si="663"/>
        <v>0</v>
      </c>
      <c r="M52" s="53">
        <f>(M50*R50+M51*R51)/R52</f>
        <v>100</v>
      </c>
      <c r="N52" s="14">
        <f>(N50*R50+N51*R51)/R52</f>
        <v>100</v>
      </c>
      <c r="O52" s="14">
        <f>(O50*R50+O51*R51)/R52</f>
        <v>0</v>
      </c>
      <c r="P52" s="14">
        <f>(P50*R50+P51*R51)/R52</f>
        <v>23.233486943164362</v>
      </c>
      <c r="Q52" s="54">
        <f>SUM(Q50:Q51)</f>
        <v>7260</v>
      </c>
      <c r="R52" s="55">
        <f>SUM(R50:R51)</f>
        <v>42</v>
      </c>
      <c r="U52" s="81" t="s">
        <v>37</v>
      </c>
      <c r="V52" s="52">
        <f>SUM(V50:V51)</f>
        <v>1488</v>
      </c>
      <c r="W52" s="52">
        <f t="shared" ref="W52:AA52" si="664">SUM(W50:W51)</f>
        <v>269</v>
      </c>
      <c r="X52" s="52">
        <f t="shared" si="664"/>
        <v>1219</v>
      </c>
      <c r="Y52" s="52">
        <f t="shared" si="664"/>
        <v>0</v>
      </c>
      <c r="Z52" s="53">
        <f>(Z50*AK50+Z51*AK51)/AK52</f>
        <v>0</v>
      </c>
      <c r="AA52" s="52">
        <f t="shared" si="664"/>
        <v>0</v>
      </c>
      <c r="AB52" s="53">
        <f>(AB50*AK50+AB51*AK51)/AK52</f>
        <v>0</v>
      </c>
      <c r="AC52" s="53">
        <f>SUM(AC50:AC51)</f>
        <v>0</v>
      </c>
      <c r="AD52" s="57">
        <f>(AD50*AK50+AD51*AK51)/AK52</f>
        <v>0</v>
      </c>
      <c r="AE52" s="15">
        <v>0</v>
      </c>
      <c r="AF52" s="53">
        <f>(AF50*AK50+AF51*AK51)/AK52</f>
        <v>100</v>
      </c>
      <c r="AG52" s="14">
        <f>(AG50*AK50+AG51*AK51)/AK52</f>
        <v>100</v>
      </c>
      <c r="AH52" s="14">
        <f>(AH50*AK50+AH51*AK51)/AK52</f>
        <v>0</v>
      </c>
      <c r="AI52" s="14">
        <f>(AI50*AK50+AI51*AK51)/AK52</f>
        <v>15.591397849462366</v>
      </c>
      <c r="AJ52" s="54">
        <f>SUM(AJ50:AJ51)</f>
        <v>4872</v>
      </c>
      <c r="AK52" s="55">
        <f>SUM(AK50:AK51)</f>
        <v>42</v>
      </c>
      <c r="AN52" s="81" t="s">
        <v>37</v>
      </c>
      <c r="AO52" s="52">
        <f>SUM(AO50:AO51)</f>
        <v>1440</v>
      </c>
      <c r="AP52" s="52">
        <f t="shared" ref="AP52:AR52" si="665">SUM(AP50:AP51)</f>
        <v>473</v>
      </c>
      <c r="AQ52" s="52">
        <f t="shared" si="665"/>
        <v>967</v>
      </c>
      <c r="AR52" s="52">
        <f t="shared" si="665"/>
        <v>0</v>
      </c>
      <c r="AS52" s="53">
        <f>(AS50*BD50+AS51*BD51)/BD52</f>
        <v>0</v>
      </c>
      <c r="AT52" s="52">
        <f t="shared" ref="AT52" si="666">SUM(AT50:AT51)</f>
        <v>0</v>
      </c>
      <c r="AU52" s="53">
        <f>(AU50*BD50+AU51*BD51)/BD52</f>
        <v>0</v>
      </c>
      <c r="AV52" s="53">
        <f>SUM(AV50:AV51)</f>
        <v>0</v>
      </c>
      <c r="AW52" s="57">
        <f>(AW50*BD50+AW51*BD51)/BD52</f>
        <v>0</v>
      </c>
      <c r="AX52" s="15">
        <v>0</v>
      </c>
      <c r="AY52" s="53">
        <f>(AY50*BD50+AY51*BD51)/BD52</f>
        <v>100</v>
      </c>
      <c r="AZ52" s="14">
        <f>(AZ50*BD50+AZ51*BD51)/BD52</f>
        <v>100</v>
      </c>
      <c r="BA52" s="14">
        <f>(BA50*BD50+BA51*BD51)/BD52</f>
        <v>0</v>
      </c>
      <c r="BB52" s="14">
        <f>(BB50*BD50+BB51*BD51)/BD52</f>
        <v>27.572751322751326</v>
      </c>
      <c r="BC52" s="54">
        <f>SUM(BC50:BC51)</f>
        <v>8338</v>
      </c>
      <c r="BD52" s="55">
        <f>SUM(BD50:BD51)</f>
        <v>42</v>
      </c>
      <c r="BG52" s="81" t="s">
        <v>37</v>
      </c>
      <c r="BH52" s="52">
        <f>SUM(BH50:BH51)</f>
        <v>1488</v>
      </c>
      <c r="BI52" s="52">
        <f t="shared" ref="BI52:BK52" si="667">SUM(BI50:BI51)</f>
        <v>319</v>
      </c>
      <c r="BJ52" s="52">
        <f t="shared" si="667"/>
        <v>1169</v>
      </c>
      <c r="BK52" s="52">
        <f t="shared" si="667"/>
        <v>0</v>
      </c>
      <c r="BL52" s="53">
        <f>(BL50*BW50+BL51*BW51)/BW52</f>
        <v>0</v>
      </c>
      <c r="BM52" s="52">
        <f t="shared" ref="BM52" si="668">SUM(BM50:BM51)</f>
        <v>0</v>
      </c>
      <c r="BN52" s="53">
        <f>(BN50*BW50+BN51*BW51)/BW52</f>
        <v>0</v>
      </c>
      <c r="BO52" s="53">
        <f>SUM(BO50:BO51)</f>
        <v>0</v>
      </c>
      <c r="BP52" s="57">
        <f>(BP50*BW50+BP51*BW51)/BW52</f>
        <v>0</v>
      </c>
      <c r="BQ52" s="52">
        <f t="shared" ref="BQ52" si="669">SUM(BQ50:BQ51)</f>
        <v>0</v>
      </c>
      <c r="BR52" s="53">
        <f>(BR50*BW50+BR51*BW51)/BW52</f>
        <v>100</v>
      </c>
      <c r="BS52" s="14">
        <f>(BS50*BW50+BS51*BW51)/BW52</f>
        <v>100</v>
      </c>
      <c r="BT52" s="14">
        <f>(BT50*BW50+BT51*BW51)/BW52</f>
        <v>0</v>
      </c>
      <c r="BU52" s="14">
        <f>(BU50*BW50+BU51*BW51)/BW52</f>
        <v>17.674731182795696</v>
      </c>
      <c r="BV52" s="54">
        <f>SUM(BV50:BV51)</f>
        <v>5523</v>
      </c>
      <c r="BW52" s="55">
        <f>SUM(BW50:BW51)</f>
        <v>42</v>
      </c>
      <c r="BZ52" s="81" t="s">
        <v>37</v>
      </c>
      <c r="CA52" s="52">
        <f>SUM(CA50:CA51)</f>
        <v>1440</v>
      </c>
      <c r="CB52" s="52">
        <f t="shared" ref="CB52:CD52" si="670">SUM(CB50:CB51)</f>
        <v>450</v>
      </c>
      <c r="CC52" s="52">
        <f t="shared" si="670"/>
        <v>990</v>
      </c>
      <c r="CD52" s="52">
        <f t="shared" si="670"/>
        <v>0</v>
      </c>
      <c r="CE52" s="53">
        <f>(CE50*CP50+CE51*CP51)/CP52</f>
        <v>0</v>
      </c>
      <c r="CF52" s="52">
        <f t="shared" ref="CF52" si="671">SUM(CF50:CF51)</f>
        <v>0</v>
      </c>
      <c r="CG52" s="53">
        <f>(CG50*CP50+CG51*CP51)/CP52</f>
        <v>0</v>
      </c>
      <c r="CH52" s="53">
        <f>SUM(CH50:CH51)</f>
        <v>0</v>
      </c>
      <c r="CI52" s="57">
        <f>(CI50*CP50+CI51*CP51)/CP52</f>
        <v>0</v>
      </c>
      <c r="CJ52" s="52">
        <f t="shared" ref="CJ52" si="672">SUM(CJ50:CJ51)</f>
        <v>0</v>
      </c>
      <c r="CK52" s="53">
        <f>(CK50*CP50+CK51*CP51)/CP52</f>
        <v>100</v>
      </c>
      <c r="CL52" s="14">
        <f>(CL50*CP50+CL51*CP51)/CP52</f>
        <v>100</v>
      </c>
      <c r="CM52" s="14">
        <f>(CM50*CP50+CM51*CP51)/CP52</f>
        <v>0</v>
      </c>
      <c r="CN52" s="14">
        <f>(CN50*CP50+CN51*CP51)/CP52</f>
        <v>27.010582010582009</v>
      </c>
      <c r="CO52" s="54">
        <f>SUM(CO50:CO51)</f>
        <v>8168</v>
      </c>
      <c r="CP52" s="55">
        <f>SUM(CP50:CP51)</f>
        <v>42</v>
      </c>
      <c r="CS52" s="81" t="s">
        <v>37</v>
      </c>
      <c r="CT52" s="52">
        <f>SUM(CT50:CT51)</f>
        <v>1488</v>
      </c>
      <c r="CU52" s="52">
        <f t="shared" ref="CU52:CW52" si="673">SUM(CU50:CU51)</f>
        <v>151</v>
      </c>
      <c r="CV52" s="52">
        <f t="shared" si="673"/>
        <v>1337</v>
      </c>
      <c r="CW52" s="52">
        <f t="shared" si="673"/>
        <v>0</v>
      </c>
      <c r="CX52" s="53">
        <f>(CX50*DI50+CX51*DI51)/DI52</f>
        <v>0</v>
      </c>
      <c r="CY52" s="52">
        <f t="shared" ref="CY52" si="674">SUM(CY50:CY51)</f>
        <v>0</v>
      </c>
      <c r="CZ52" s="53">
        <f>(CZ50*DI50+CZ51*DI51)/DI52</f>
        <v>0</v>
      </c>
      <c r="DA52" s="53">
        <f>SUM(DA50:DA51)</f>
        <v>0</v>
      </c>
      <c r="DB52" s="57">
        <f>(DB50*DI50+DB51*DI51)/DI52</f>
        <v>0</v>
      </c>
      <c r="DC52" s="52">
        <f t="shared" ref="DC52" si="675">SUM(DC50:DC51)</f>
        <v>0</v>
      </c>
      <c r="DD52" s="53">
        <f>(DD50*DI50+DD51*DI51)/DI52</f>
        <v>100</v>
      </c>
      <c r="DE52" s="14">
        <f>(DE50*DI50+DE51*DI51)/DI52</f>
        <v>100</v>
      </c>
      <c r="DF52" s="14">
        <f>(DF50*DI50+DF51*DI51)/DI52</f>
        <v>0</v>
      </c>
      <c r="DG52" s="14">
        <f>(DG50*DI50+DG51*DI51)/DI52</f>
        <v>8.9029697900665639</v>
      </c>
      <c r="DH52" s="54">
        <f>SUM(DH50:DH51)</f>
        <v>2782</v>
      </c>
      <c r="DI52" s="55">
        <f>SUM(DI50:DI51)</f>
        <v>42</v>
      </c>
      <c r="DL52" s="81" t="s">
        <v>37</v>
      </c>
      <c r="DM52" s="52">
        <f>SUM(DM50:DM51)</f>
        <v>0</v>
      </c>
      <c r="DN52" s="52">
        <f t="shared" ref="DN52:DP52" si="676">SUM(DN50:DN51)</f>
        <v>0</v>
      </c>
      <c r="DO52" s="52">
        <f t="shared" si="676"/>
        <v>0</v>
      </c>
      <c r="DP52" s="52">
        <f t="shared" si="676"/>
        <v>0</v>
      </c>
      <c r="DQ52" s="53">
        <f>(DQ50*EB50+DQ51*EB51)/EB52</f>
        <v>0</v>
      </c>
      <c r="DR52" s="52">
        <f t="shared" ref="DR52" si="677">SUM(DR50:DR51)</f>
        <v>0</v>
      </c>
      <c r="DS52" s="53">
        <f>(DS50*EB50+DS51*EB51)/EB52</f>
        <v>0</v>
      </c>
      <c r="DT52" s="53">
        <f>SUM(DT50:DT51)</f>
        <v>0</v>
      </c>
      <c r="DU52" s="57">
        <f>(DU50*EB50+DU51*EB51)/EB52</f>
        <v>0</v>
      </c>
      <c r="DV52" s="52">
        <f t="shared" ref="DV52" si="678">SUM(DV50:DV51)</f>
        <v>0</v>
      </c>
      <c r="DW52" s="53">
        <f>(DW50*EB50+DW51*EB51)/EB52</f>
        <v>0</v>
      </c>
      <c r="DX52" s="14">
        <f>(DX50*EB50+DX51*EB51)/EB52</f>
        <v>0</v>
      </c>
      <c r="DY52" s="14">
        <f>(DY50*EB50+DY51*EB51)/EB52</f>
        <v>0</v>
      </c>
      <c r="DZ52" s="14">
        <f>(DZ50*EB50+DZ51*EB51)/EB52</f>
        <v>0</v>
      </c>
      <c r="EA52" s="54">
        <f>SUM(EA50:EA51)</f>
        <v>0</v>
      </c>
      <c r="EB52" s="55">
        <f>SUM(EB50:EB51)</f>
        <v>42</v>
      </c>
      <c r="EC52" s="36"/>
      <c r="EE52" s="144" t="s">
        <v>37</v>
      </c>
      <c r="EF52" s="52">
        <f>SUM(EF50:EF51)</f>
        <v>0</v>
      </c>
      <c r="EG52" s="52">
        <f t="shared" ref="EG52:EI52" si="679">SUM(EG50:EG51)</f>
        <v>0</v>
      </c>
      <c r="EH52" s="52">
        <f t="shared" si="679"/>
        <v>0</v>
      </c>
      <c r="EI52" s="52">
        <f t="shared" si="679"/>
        <v>0</v>
      </c>
      <c r="EJ52" s="53">
        <f>(EJ50*EU50+EJ51*EU51)/EU52</f>
        <v>0</v>
      </c>
      <c r="EK52" s="52">
        <f t="shared" ref="EK52" si="680">SUM(EK50:EK51)</f>
        <v>0</v>
      </c>
      <c r="EL52" s="53">
        <f>(EL50*EU50+EL51*EU51)/EU52</f>
        <v>0</v>
      </c>
      <c r="EM52" s="53">
        <f>SUM(EM50:EM51)</f>
        <v>0</v>
      </c>
      <c r="EN52" s="57">
        <f>(EN50*EU50+EN51*EU51)/EU52</f>
        <v>0</v>
      </c>
      <c r="EO52" s="52">
        <f t="shared" ref="EO52" si="681">SUM(EO50:EO51)</f>
        <v>0</v>
      </c>
      <c r="EP52" s="53">
        <f>(EP50*EU50+EP51*EU51)/EU52</f>
        <v>0</v>
      </c>
      <c r="EQ52" s="14">
        <f>(EQ50*EU50+EQ51*EU51)/EU52</f>
        <v>0</v>
      </c>
      <c r="ER52" s="14">
        <f>(ER50*EU50+ER51*EU51)/EU52</f>
        <v>0</v>
      </c>
      <c r="ES52" s="14">
        <f>(ES50*EU50+ES51*EU51)/EU52</f>
        <v>0</v>
      </c>
      <c r="ET52" s="54">
        <f>SUM(ET50:ET51)</f>
        <v>0</v>
      </c>
      <c r="EU52" s="55">
        <f>SUM(EU50:EU51)</f>
        <v>42</v>
      </c>
      <c r="EV52" s="36"/>
      <c r="EX52" s="81" t="s">
        <v>37</v>
      </c>
      <c r="EY52" s="52">
        <f>SUM(EY50:EY51)</f>
        <v>0</v>
      </c>
      <c r="EZ52" s="52">
        <f t="shared" ref="EZ52:FB52" si="682">SUM(EZ50:EZ51)</f>
        <v>0</v>
      </c>
      <c r="FA52" s="52">
        <f t="shared" si="682"/>
        <v>0</v>
      </c>
      <c r="FB52" s="52">
        <f t="shared" si="682"/>
        <v>0</v>
      </c>
      <c r="FC52" s="53">
        <f>(FC50*FN50+FC51*FN51)/FN52</f>
        <v>0</v>
      </c>
      <c r="FD52" s="52">
        <f t="shared" ref="FD52" si="683">SUM(FD50:FD51)</f>
        <v>0</v>
      </c>
      <c r="FE52" s="53">
        <f>(FE50*FN50+FE51*FN51)/FN52</f>
        <v>0</v>
      </c>
      <c r="FF52" s="53">
        <f>SUM(FF50:FF51)</f>
        <v>0</v>
      </c>
      <c r="FG52" s="57">
        <f>(FG50*FN50+FG51*FN51)/FN52</f>
        <v>0</v>
      </c>
      <c r="FH52" s="52">
        <f t="shared" ref="FH52" si="684">SUM(FH50:FH51)</f>
        <v>0</v>
      </c>
      <c r="FI52" s="53">
        <f>(FI50*FN50+FI51*FN51)/FN52</f>
        <v>0</v>
      </c>
      <c r="FJ52" s="14">
        <f>(FJ50*FN50+FJ51*FN51)/FN52</f>
        <v>0</v>
      </c>
      <c r="FK52" s="14">
        <f>(FK50*FN50+FK51*FN51)/FN52</f>
        <v>0</v>
      </c>
      <c r="FL52" s="14">
        <f>(FL50*FN50+FL51*FN51)/FN52</f>
        <v>0</v>
      </c>
      <c r="FM52" s="54">
        <f>SUM(FM50:FM51)</f>
        <v>0</v>
      </c>
      <c r="FN52" s="55">
        <f>SUM(FN50:FN51)</f>
        <v>42</v>
      </c>
      <c r="FO52" s="36"/>
      <c r="FQ52" s="144" t="s">
        <v>37</v>
      </c>
      <c r="FR52" s="152">
        <f>SUM(FR50:FR51)</f>
        <v>0</v>
      </c>
      <c r="FS52" s="52">
        <f t="shared" ref="FS52:FU52" si="685">SUM(FS50:FS51)</f>
        <v>0</v>
      </c>
      <c r="FT52" s="152">
        <f t="shared" si="685"/>
        <v>0</v>
      </c>
      <c r="FU52" s="52">
        <f t="shared" si="685"/>
        <v>0</v>
      </c>
      <c r="FV52" s="53">
        <f>(FV50*GH50+FV51*GH51)/GH52</f>
        <v>0</v>
      </c>
      <c r="FW52" s="52">
        <f t="shared" ref="FW52" si="686">SUM(FW50:FW51)</f>
        <v>0</v>
      </c>
      <c r="FX52" s="53">
        <f>(FX50*GH50+FX51*GH51)/GH52</f>
        <v>0</v>
      </c>
      <c r="FY52" s="53">
        <f>SUM(FY50:FY51)</f>
        <v>0</v>
      </c>
      <c r="FZ52" s="57">
        <f>(FZ50*GH50+FZ51*GH51)/GH52</f>
        <v>0</v>
      </c>
      <c r="GA52" s="52">
        <f t="shared" ref="GA52" si="687">SUM(GA50:GA51)</f>
        <v>0</v>
      </c>
      <c r="GB52" s="53">
        <f>(GB50*GH50+GB51*GH51)/GH52</f>
        <v>0</v>
      </c>
      <c r="GC52" s="14">
        <f>(GC50*GH50+GC51*GH51)/GH52</f>
        <v>0</v>
      </c>
      <c r="GD52" s="14">
        <f>(GD50*GH50+GD51*GH51)/GH52</f>
        <v>0</v>
      </c>
      <c r="GE52" s="14">
        <f>(GE50*GH50+GE51*GH51)/GH52</f>
        <v>0</v>
      </c>
      <c r="GF52" s="55">
        <f>SUM(GF50:GF51)</f>
        <v>0</v>
      </c>
      <c r="GG52" s="54">
        <f>SUM(GG50:GG51)</f>
        <v>0</v>
      </c>
      <c r="GH52" s="55">
        <f>SUM(GH50:GH51)</f>
        <v>42</v>
      </c>
      <c r="GI52" s="36"/>
      <c r="GK52" s="81" t="s">
        <v>37</v>
      </c>
      <c r="GL52" s="52">
        <f>SUM(GL50:GL51)</f>
        <v>0</v>
      </c>
      <c r="GM52" s="52">
        <f t="shared" ref="GM52:GO52" si="688">SUM(GM50:GM51)</f>
        <v>0</v>
      </c>
      <c r="GN52" s="52">
        <f t="shared" si="688"/>
        <v>0</v>
      </c>
      <c r="GO52" s="52">
        <f t="shared" si="688"/>
        <v>0</v>
      </c>
      <c r="GP52" s="53">
        <f>(GP50*HB50+GP51*HB51)/HB52</f>
        <v>0</v>
      </c>
      <c r="GQ52" s="52">
        <f t="shared" ref="GQ52" si="689">SUM(GQ50:GQ51)</f>
        <v>0</v>
      </c>
      <c r="GR52" s="53">
        <f>(GR50*HB50+GR51*HB51)/HB52</f>
        <v>0</v>
      </c>
      <c r="GS52" s="53">
        <f>SUM(GS50:GS51)</f>
        <v>0</v>
      </c>
      <c r="GT52" s="57">
        <f>(GT50*HB50+GT51*HB51)/HB52</f>
        <v>0</v>
      </c>
      <c r="GU52" s="52">
        <f t="shared" ref="GU52" si="690">SUM(GU50:GU51)</f>
        <v>0</v>
      </c>
      <c r="GV52" s="53">
        <f>(GV50*HB50+GV51*HB51)/HB52</f>
        <v>0</v>
      </c>
      <c r="GW52" s="14">
        <f>(GW50*HB50+GW51*HB51)/HB52</f>
        <v>0</v>
      </c>
      <c r="GX52" s="14">
        <f>(GX50*HB50+GX51*HB51)/HB52</f>
        <v>0</v>
      </c>
      <c r="GY52" s="14">
        <f>(GY50*HB50+GY51*HB51)/HB52</f>
        <v>0</v>
      </c>
      <c r="GZ52" s="55">
        <f>SUM(GZ50:GZ51)</f>
        <v>0</v>
      </c>
      <c r="HA52" s="54">
        <f>SUM(HA50:HA51)</f>
        <v>0</v>
      </c>
      <c r="HB52" s="55">
        <f>SUM(HB50:HB51)</f>
        <v>42</v>
      </c>
      <c r="HC52" s="36"/>
      <c r="HE52" s="81" t="s">
        <v>37</v>
      </c>
      <c r="HF52" s="52">
        <f>SUM(HF50:HF51)</f>
        <v>1440</v>
      </c>
      <c r="HG52" s="52">
        <f t="shared" ref="HG52:HI52" si="691">SUM(HG50:HG51)</f>
        <v>88</v>
      </c>
      <c r="HH52" s="52">
        <f t="shared" si="691"/>
        <v>1352</v>
      </c>
      <c r="HI52" s="52">
        <f t="shared" si="691"/>
        <v>0</v>
      </c>
      <c r="HJ52" s="244">
        <f t="shared" si="76"/>
        <v>0</v>
      </c>
      <c r="HK52" s="52">
        <f t="shared" ref="HK52" si="692">SUM(HK50:HK51)</f>
        <v>0</v>
      </c>
      <c r="HL52" s="244">
        <f t="shared" si="77"/>
        <v>0</v>
      </c>
      <c r="HM52" s="53">
        <f>SUM(HM50:HM51)</f>
        <v>0</v>
      </c>
      <c r="HN52" s="244">
        <f t="shared" si="78"/>
        <v>0</v>
      </c>
      <c r="HO52" s="53">
        <f t="shared" ref="HO52" si="693">SUM(HO50:HO51)</f>
        <v>9.7142857142857082</v>
      </c>
      <c r="HP52" s="244">
        <f t="shared" si="79"/>
        <v>200</v>
      </c>
      <c r="HQ52" s="244">
        <f t="shared" si="80"/>
        <v>198.65079365079364</v>
      </c>
      <c r="HR52" s="245">
        <v>9.7258834425762295</v>
      </c>
      <c r="HS52" s="238">
        <f t="shared" si="82"/>
        <v>0</v>
      </c>
      <c r="HT52" s="58">
        <f>SUM(HT50:HT51)</f>
        <v>0</v>
      </c>
      <c r="HU52" s="54">
        <f>SUM(HU50:HU51)</f>
        <v>0</v>
      </c>
      <c r="HV52" s="55">
        <f>SUM(HV50:HV51)</f>
        <v>42</v>
      </c>
      <c r="HW52" s="36"/>
    </row>
    <row r="53" spans="1:231" ht="13.8" x14ac:dyDescent="0.3">
      <c r="A53" s="16" t="s">
        <v>58</v>
      </c>
      <c r="B53" s="78" t="s">
        <v>59</v>
      </c>
      <c r="C53" s="13">
        <f>[1]DISP_JUL!$C$291</f>
        <v>744</v>
      </c>
      <c r="D53" s="13">
        <f>[1]DISP_JUL!$D$291</f>
        <v>410</v>
      </c>
      <c r="E53" s="13">
        <f>[1]DISP_JUL!$E$291</f>
        <v>334</v>
      </c>
      <c r="F53" s="13">
        <f>[1]DISP_JUL!$F$291</f>
        <v>0</v>
      </c>
      <c r="G53" s="13">
        <f t="shared" si="346"/>
        <v>0</v>
      </c>
      <c r="H53" s="13">
        <f>[1]DISP_JUL!$G$291</f>
        <v>0</v>
      </c>
      <c r="I53" s="13">
        <f t="shared" si="347"/>
        <v>0</v>
      </c>
      <c r="J53" s="13">
        <f>[1]DISP_JUL!$H$291</f>
        <v>0</v>
      </c>
      <c r="K53" s="13">
        <f t="shared" ref="K53:K55" si="694">(J53/$B$4)*100</f>
        <v>0</v>
      </c>
      <c r="L53" s="15">
        <v>0</v>
      </c>
      <c r="M53" s="13">
        <f>(C53/$B$4)*100</f>
        <v>100</v>
      </c>
      <c r="N53" s="15">
        <f t="shared" si="442"/>
        <v>100</v>
      </c>
      <c r="O53" s="15">
        <f t="shared" si="443"/>
        <v>0</v>
      </c>
      <c r="P53" s="13">
        <f>(Q53/($B$4*R53))*100</f>
        <v>55.017921146953405</v>
      </c>
      <c r="Q53" s="95">
        <f>[1]DISP_JUL!$M$291</f>
        <v>11052</v>
      </c>
      <c r="R53" s="15">
        <v>27</v>
      </c>
      <c r="T53" s="16" t="s">
        <v>58</v>
      </c>
      <c r="U53" s="78" t="s">
        <v>59</v>
      </c>
      <c r="V53" s="13">
        <f>[1]DISP_AGO!$C$291</f>
        <v>744</v>
      </c>
      <c r="W53" s="13">
        <f>[1]DISP_AGO!$D$291</f>
        <v>521</v>
      </c>
      <c r="X53" s="13">
        <f>[1]DISP_AGO!$E$291</f>
        <v>223</v>
      </c>
      <c r="Y53" s="13">
        <f>[1]DISP_AGO!$F$291</f>
        <v>0</v>
      </c>
      <c r="Z53" s="13">
        <f>(Y53/$U$4)*100</f>
        <v>0</v>
      </c>
      <c r="AA53" s="13">
        <f>[1]DISP_AGO!$G$291</f>
        <v>0</v>
      </c>
      <c r="AB53" s="13">
        <f>(AA53/$U$4)*100</f>
        <v>0</v>
      </c>
      <c r="AC53" s="13">
        <f>[1]DISP_AGO!$H$291</f>
        <v>0</v>
      </c>
      <c r="AD53" s="13">
        <f>(AC53/$U$4)*100</f>
        <v>0</v>
      </c>
      <c r="AE53" s="15">
        <v>0</v>
      </c>
      <c r="AF53" s="13">
        <f>(V53/$U$4)*100</f>
        <v>100</v>
      </c>
      <c r="AG53" s="15">
        <f>((V53-AE53)/$U$4)*100</f>
        <v>100</v>
      </c>
      <c r="AH53" s="15">
        <f t="shared" si="444"/>
        <v>0</v>
      </c>
      <c r="AI53" s="13">
        <f>(AJ53/($U$4*AK53))*100</f>
        <v>68.702708084428508</v>
      </c>
      <c r="AJ53" s="95">
        <f>[1]DISP_AGO!$M$291</f>
        <v>13801</v>
      </c>
      <c r="AK53" s="15">
        <v>27</v>
      </c>
      <c r="AM53" s="16" t="s">
        <v>58</v>
      </c>
      <c r="AN53" s="78" t="s">
        <v>59</v>
      </c>
      <c r="AO53" s="13">
        <f>[1]DISP_SEP!$C$291</f>
        <v>678</v>
      </c>
      <c r="AP53" s="13">
        <f>[1]DISP_SEP!$D$291</f>
        <v>583</v>
      </c>
      <c r="AQ53" s="13">
        <f>[1]DISP_SEP!$E$291</f>
        <v>95</v>
      </c>
      <c r="AR53" s="13">
        <f>[1]DISP_SEP!$F$291</f>
        <v>2</v>
      </c>
      <c r="AS53" s="13">
        <f>(AR53/$AN$4)*100</f>
        <v>0.27777777777777779</v>
      </c>
      <c r="AT53" s="13">
        <f>[1]DISP_SEP!$G$291</f>
        <v>0</v>
      </c>
      <c r="AU53" s="13">
        <f>(AT53/$AN$4)*100</f>
        <v>0</v>
      </c>
      <c r="AV53" s="13">
        <f>[1]DISP_SEP!$H$291</f>
        <v>40</v>
      </c>
      <c r="AW53" s="13">
        <f>(AV53/$AN$4)*100</f>
        <v>5.5555555555555554</v>
      </c>
      <c r="AX53" s="15">
        <v>0</v>
      </c>
      <c r="AY53" s="13">
        <f>(AO53/$AN$4)*100</f>
        <v>94.166666666666671</v>
      </c>
      <c r="AZ53" s="15">
        <f>((AO53-AX53)/$AN$4)*100</f>
        <v>94.166666666666671</v>
      </c>
      <c r="BA53" s="15">
        <f t="shared" ref="BA53:BA55" si="695">IF((AND(AP53=0,AR53=0)),0,(AR53+AX53)/(AP53+AR53)*100)</f>
        <v>0.34188034188034189</v>
      </c>
      <c r="BB53" s="13">
        <f>(BC53/($AN$4*BD53))*100</f>
        <v>74.074074074074076</v>
      </c>
      <c r="BC53" s="95">
        <f>[1]DISP_SEP!$M$291</f>
        <v>14400</v>
      </c>
      <c r="BD53" s="15">
        <v>27</v>
      </c>
      <c r="BF53" s="16" t="s">
        <v>58</v>
      </c>
      <c r="BG53" s="78" t="s">
        <v>59</v>
      </c>
      <c r="BH53" s="13">
        <f>[1]DISP_OCT!$C$291</f>
        <v>744</v>
      </c>
      <c r="BI53" s="13">
        <f>[1]DISP_OCT!$D$291</f>
        <v>8</v>
      </c>
      <c r="BJ53" s="13">
        <f>[1]DISP_OCT!$E$291</f>
        <v>736</v>
      </c>
      <c r="BK53" s="13">
        <f>[1]DISP_OCT!$F$291</f>
        <v>0</v>
      </c>
      <c r="BL53" s="13">
        <f>(BK53/$BG$4)*100</f>
        <v>0</v>
      </c>
      <c r="BM53" s="13">
        <f>[1]DISP_OCT!$G$291</f>
        <v>0</v>
      </c>
      <c r="BN53" s="13">
        <f>(BM53/$BG$4)*100</f>
        <v>0</v>
      </c>
      <c r="BO53" s="13">
        <f>[1]DISP_OCT!$H$291</f>
        <v>0</v>
      </c>
      <c r="BP53" s="13">
        <f>(BO53/$BG$4)*100</f>
        <v>0</v>
      </c>
      <c r="BR53" s="13">
        <f>(BH53/$BG$4)*100</f>
        <v>100</v>
      </c>
      <c r="BS53" s="15">
        <f>((BH53-BQ53)/$BG$4)*100</f>
        <v>100</v>
      </c>
      <c r="BT53" s="15">
        <f t="shared" ref="BT53:BT55" si="696">IF((AND(BI53=0,BK53=0)),0,(BK53+BQ53)/(BI53+BK53)*100)</f>
        <v>0</v>
      </c>
      <c r="BU53" s="13">
        <f>(BV53/($BG$4*BW53))*100</f>
        <v>1.041915571485464</v>
      </c>
      <c r="BV53" s="95">
        <f>[1]DISP_OCT!$M$291</f>
        <v>209.3</v>
      </c>
      <c r="BW53" s="15">
        <v>27</v>
      </c>
      <c r="BY53" s="16" t="s">
        <v>58</v>
      </c>
      <c r="BZ53" s="78" t="s">
        <v>59</v>
      </c>
      <c r="CA53" s="13">
        <f>[1]DISP_NOV!$C$291</f>
        <v>720</v>
      </c>
      <c r="CB53" s="13">
        <f>[1]DISP_NOV!$D$291</f>
        <v>8</v>
      </c>
      <c r="CC53" s="13">
        <f>[1]DISP_NOV!$E$291</f>
        <v>712</v>
      </c>
      <c r="CD53" s="13">
        <f>[1]DISP_NOV!$F$291</f>
        <v>0</v>
      </c>
      <c r="CE53" s="13">
        <f>(CD53/$BZ$4)*100</f>
        <v>0</v>
      </c>
      <c r="CF53" s="13">
        <f>[1]DISP_NOV!$G$291</f>
        <v>0</v>
      </c>
      <c r="CG53" s="13">
        <f>(CF53/$BZ$4)*100</f>
        <v>0</v>
      </c>
      <c r="CH53" s="13">
        <f>[1]DISP_NOV!$H$291</f>
        <v>0</v>
      </c>
      <c r="CI53" s="13">
        <f>(CH53/$BZ$4)*100</f>
        <v>0</v>
      </c>
      <c r="CK53" s="13">
        <f>(CA53/$BZ$4)*100</f>
        <v>100</v>
      </c>
      <c r="CL53" s="15">
        <f>((CA53-CJ53)/$BZ$4)*100</f>
        <v>100</v>
      </c>
      <c r="CM53" s="15">
        <f t="shared" ref="CM53:CM55" si="697">IF((AND(CB53=0,CD53=0)),0,(CD53+CJ53)/(CB53+CD53)*100)</f>
        <v>0</v>
      </c>
      <c r="CN53" s="13">
        <f>(CO53/($BZ$4*CP53))*100</f>
        <v>0.99125514403292181</v>
      </c>
      <c r="CO53" s="95">
        <f>[1]DISP_NOV!$M$291</f>
        <v>192.7</v>
      </c>
      <c r="CP53" s="15">
        <v>27</v>
      </c>
      <c r="CR53" s="16" t="s">
        <v>58</v>
      </c>
      <c r="CS53" s="78" t="s">
        <v>59</v>
      </c>
      <c r="CT53" s="13">
        <f>[1]DISP_DIC!$C$291</f>
        <v>744</v>
      </c>
      <c r="CU53" s="13">
        <f>[1]DISP_DIC!$D$291</f>
        <v>9</v>
      </c>
      <c r="CV53" s="13">
        <f>[1]DISP_DIC!$E$291</f>
        <v>735</v>
      </c>
      <c r="CW53" s="13">
        <f>[1]DISP_DIC!$F$291</f>
        <v>0</v>
      </c>
      <c r="CX53" s="13">
        <f>(CW53/$CS$4)*100</f>
        <v>0</v>
      </c>
      <c r="CY53" s="13">
        <f>[1]DISP_DIC!$G$291</f>
        <v>0</v>
      </c>
      <c r="CZ53" s="13">
        <f>(CY53/$CS$4)*100</f>
        <v>0</v>
      </c>
      <c r="DA53" s="13">
        <f>[1]DISP_DIC!$H$291</f>
        <v>0</v>
      </c>
      <c r="DB53" s="13">
        <f>(DA53/$CS$4)*100</f>
        <v>0</v>
      </c>
      <c r="DD53" s="13">
        <f>(CT53/$CS$4)*100</f>
        <v>100</v>
      </c>
      <c r="DE53" s="15">
        <f>((CT53-DC53)/$CS$4)*100</f>
        <v>100</v>
      </c>
      <c r="DF53" s="15">
        <f t="shared" ref="DF53:DF55" si="698">IF((AND(CU53=0,CW53=0)),0,(CW53+DC53)/(CU53+CW53)*100)</f>
        <v>0</v>
      </c>
      <c r="DG53" s="13">
        <f>(DH53/($CS$4*DI53))*100</f>
        <v>1.2345679012345678</v>
      </c>
      <c r="DH53" s="95">
        <f>[1]DISP_DIC!$M$291</f>
        <v>248</v>
      </c>
      <c r="DI53" s="15">
        <v>27</v>
      </c>
      <c r="DK53" s="16" t="s">
        <v>58</v>
      </c>
      <c r="DL53" s="78" t="s">
        <v>59</v>
      </c>
      <c r="DM53" s="13" t="str">
        <f>[2]DISP_ENE!$C$291</f>
        <v>AH</v>
      </c>
      <c r="DN53" s="13" t="str">
        <f>[2]DISP_ENE!$D$291</f>
        <v>SH</v>
      </c>
      <c r="DO53" s="13" t="str">
        <f>[2]DISP_ENE!$E$291</f>
        <v>RSH</v>
      </c>
      <c r="DP53" s="13" t="str">
        <f>[2]DISP_ENE!$F$291</f>
        <v>FOH</v>
      </c>
      <c r="DQ53" s="13" t="e">
        <f>(DP53/$DL$4)*100</f>
        <v>#VALUE!</v>
      </c>
      <c r="DR53" s="13" t="str">
        <f>[2]DISP_ENE!$G$291</f>
        <v>POH</v>
      </c>
      <c r="DS53" s="13" t="e">
        <f>(DR53/$DL$4)*100</f>
        <v>#VALUE!</v>
      </c>
      <c r="DT53" s="13" t="str">
        <f>[2]DISP_ENE!$H$291</f>
        <v>MOH</v>
      </c>
      <c r="DU53" s="13" t="e">
        <f>(DT53/$DL$4)*100</f>
        <v>#VALUE!</v>
      </c>
      <c r="DW53" s="13" t="e">
        <f>(DM53/$DL$4)*100</f>
        <v>#VALUE!</v>
      </c>
      <c r="DX53" s="15" t="e">
        <f>((DM53-DV53)/$DL$4)*100</f>
        <v>#VALUE!</v>
      </c>
      <c r="DY53" s="15" t="e">
        <f t="shared" ref="DY53:DY55" si="699">IF((AND(DN53=0,DP53=0)),0,(DP53+DV53)/(DN53+DP53)*100)</f>
        <v>#VALUE!</v>
      </c>
      <c r="DZ53" s="13" t="e">
        <f>(EA53/($DL$4*EB53))*100</f>
        <v>#VALUE!</v>
      </c>
      <c r="EA53" s="95" t="str">
        <f>[2]DISP_ENE!$M$291</f>
        <v>LOAD</v>
      </c>
      <c r="EB53" s="15">
        <v>27</v>
      </c>
      <c r="ED53" s="16" t="s">
        <v>58</v>
      </c>
      <c r="EE53" s="78" t="s">
        <v>59</v>
      </c>
      <c r="EF53" s="13" t="str">
        <f>[2]DISP_FEB!$C$291</f>
        <v>AH</v>
      </c>
      <c r="EG53" s="13" t="str">
        <f>[2]DISP_FEB!$D$291</f>
        <v>SH</v>
      </c>
      <c r="EH53" s="13" t="str">
        <f>[2]DISP_FEB!$E$291</f>
        <v>RSH</v>
      </c>
      <c r="EI53" s="13" t="str">
        <f>[2]DISP_FEB!$F$291</f>
        <v>FOH</v>
      </c>
      <c r="EJ53" s="13" t="e">
        <f>(EI53/$EE$4)*100</f>
        <v>#VALUE!</v>
      </c>
      <c r="EK53" s="13" t="str">
        <f>[2]DISP_FEB!$G$291</f>
        <v>POH</v>
      </c>
      <c r="EL53" s="13" t="e">
        <f>(EK53/$EE$4)*100</f>
        <v>#VALUE!</v>
      </c>
      <c r="EM53" s="13" t="str">
        <f>[2]DISP_FEB!$H$291</f>
        <v>MOH</v>
      </c>
      <c r="EN53" s="13" t="e">
        <f>(EM53/$EE$4)*100</f>
        <v>#VALUE!</v>
      </c>
      <c r="EP53" s="13" t="e">
        <f>(EF53/$EE$4)*100</f>
        <v>#VALUE!</v>
      </c>
      <c r="EQ53" s="15" t="e">
        <f>((EF53-EO53)/$EE$4)*100</f>
        <v>#VALUE!</v>
      </c>
      <c r="ER53" s="15" t="e">
        <f t="shared" ref="ER53:ER55" si="700">IF((AND(EG53=0,EI53=0)),0,(EI53+EO53)/(EG53+EI53)*100)</f>
        <v>#VALUE!</v>
      </c>
      <c r="ES53" s="13" t="e">
        <f>(ET53/($EE$4*EU53))*100</f>
        <v>#VALUE!</v>
      </c>
      <c r="ET53" s="95" t="str">
        <f>[2]DISP_FEB!$M$291</f>
        <v>LOAD</v>
      </c>
      <c r="EU53" s="15">
        <v>27</v>
      </c>
      <c r="EW53" s="16" t="s">
        <v>58</v>
      </c>
      <c r="EX53" s="78" t="s">
        <v>59</v>
      </c>
      <c r="EY53" s="13" t="str">
        <f>[2]DISP_MAR!$C$291</f>
        <v>AH</v>
      </c>
      <c r="EZ53" s="13" t="str">
        <f>[2]DISP_MAR!$D$291</f>
        <v>SH</v>
      </c>
      <c r="FA53" s="13" t="str">
        <f>[2]DISP_MAR!$E$291</f>
        <v>RSH</v>
      </c>
      <c r="FB53" s="13" t="str">
        <f>[2]DISP_MAR!$F$291</f>
        <v>FOH</v>
      </c>
      <c r="FC53" s="13" t="e">
        <f>(FB53/$EX$4)*100</f>
        <v>#VALUE!</v>
      </c>
      <c r="FD53" s="13" t="str">
        <f>[2]DISP_MAR!$G$291</f>
        <v>POH</v>
      </c>
      <c r="FE53" s="13" t="e">
        <f>(FD53/$EX$4)*100</f>
        <v>#VALUE!</v>
      </c>
      <c r="FF53" s="13" t="str">
        <f>[2]DISP_MAR!$H$291</f>
        <v>MOH</v>
      </c>
      <c r="FG53" s="13" t="e">
        <f>(FF53/$EX$4)*100</f>
        <v>#VALUE!</v>
      </c>
      <c r="FI53" s="13" t="e">
        <f>(EY53/$EX$4)*100</f>
        <v>#VALUE!</v>
      </c>
      <c r="FJ53" s="15" t="e">
        <f>((EY53-FH53)/$EX$4)*100</f>
        <v>#VALUE!</v>
      </c>
      <c r="FK53" s="15" t="e">
        <f t="shared" ref="FK53:FK55" si="701">IF((AND(EZ53=0,FB53=0)),0,(FB53+FH53)/(EZ53+FB53)*100)</f>
        <v>#VALUE!</v>
      </c>
      <c r="FL53" s="13" t="e">
        <f>(FM53/($EX$4*FN53))*100</f>
        <v>#VALUE!</v>
      </c>
      <c r="FM53" s="95" t="str">
        <f>[2]DISP_MAR!$M$291</f>
        <v>LOAD</v>
      </c>
      <c r="FN53" s="15">
        <v>27</v>
      </c>
      <c r="FP53" s="16" t="s">
        <v>58</v>
      </c>
      <c r="FQ53" s="78" t="s">
        <v>59</v>
      </c>
      <c r="FR53" s="13" t="str">
        <f>[2]DISP_ABR!$C$291</f>
        <v>AH</v>
      </c>
      <c r="FS53" s="13" t="str">
        <f>[2]DISP_ABR!$D$291</f>
        <v>SH</v>
      </c>
      <c r="FT53" s="13" t="str">
        <f>[2]DISP_ABR!$E$291</f>
        <v>RSH</v>
      </c>
      <c r="FU53" s="13" t="str">
        <f>[2]DISP_ABR!$F$291</f>
        <v>FOH</v>
      </c>
      <c r="FV53" s="13" t="e">
        <f>(FU53/$FQ$4)*100</f>
        <v>#VALUE!</v>
      </c>
      <c r="FW53" s="13" t="str">
        <f>[2]DISP_ABR!$G$291</f>
        <v>POH</v>
      </c>
      <c r="FX53" s="13" t="e">
        <f>(FW53/$FQ$4)*100</f>
        <v>#VALUE!</v>
      </c>
      <c r="FY53" s="13" t="str">
        <f>[2]DISP_ABR!$H$291</f>
        <v>MOH</v>
      </c>
      <c r="FZ53" s="13" t="e">
        <f>(FY53/$FQ$4)*100</f>
        <v>#VALUE!</v>
      </c>
      <c r="GB53" s="13" t="e">
        <f>(FR53/$FQ$4)*100</f>
        <v>#VALUE!</v>
      </c>
      <c r="GC53" s="15" t="e">
        <f>((FR53-GA53)/$FQ$4)*100</f>
        <v>#VALUE!</v>
      </c>
      <c r="GD53" s="15" t="e">
        <f t="shared" ref="GD53:GD55" si="702">IF((AND(FS53=0,FU53=0)),0,(FU53+GA53)/(FS53+FU53)*100)</f>
        <v>#VALUE!</v>
      </c>
      <c r="GE53" s="13" t="e">
        <f>(GG53/($FQ$4*GH53))*100</f>
        <v>#VALUE!</v>
      </c>
      <c r="GF53" s="36">
        <v>0</v>
      </c>
      <c r="GG53" s="88" t="str">
        <f>[2]DISP_ABR!$M$291</f>
        <v>LOAD</v>
      </c>
      <c r="GH53" s="15">
        <v>27</v>
      </c>
      <c r="GJ53" s="16" t="s">
        <v>58</v>
      </c>
      <c r="GK53" s="78" t="s">
        <v>59</v>
      </c>
      <c r="GL53" s="13" t="str">
        <f>[2]DISP_MAY!$C$291</f>
        <v>AH</v>
      </c>
      <c r="GM53" s="13" t="str">
        <f>[2]DISP_MAY!$D$291</f>
        <v>SH</v>
      </c>
      <c r="GN53" s="13" t="str">
        <f>[2]DISP_MAY!$E$291</f>
        <v>RSH</v>
      </c>
      <c r="GO53" s="13" t="str">
        <f>[2]DISP_MAY!$F$291</f>
        <v>FOH</v>
      </c>
      <c r="GP53" s="13" t="e">
        <f>(GO53/$GK$4)*100</f>
        <v>#VALUE!</v>
      </c>
      <c r="GQ53" s="13" t="str">
        <f>[2]DISP_MAY!$G$291</f>
        <v>POH</v>
      </c>
      <c r="GR53" s="13" t="e">
        <f>(GQ53/$GK$4)*100</f>
        <v>#VALUE!</v>
      </c>
      <c r="GS53" s="13" t="str">
        <f>[2]DISP_MAY!$H$291</f>
        <v>MOH</v>
      </c>
      <c r="GT53" s="13" t="e">
        <f>(GS53/$GK$4)*100</f>
        <v>#VALUE!</v>
      </c>
      <c r="GV53" s="13" t="e">
        <f>(GL53/$GK$4)*100</f>
        <v>#VALUE!</v>
      </c>
      <c r="GW53" s="15" t="e">
        <f>((GL53-GU53)/$GK$4)*100</f>
        <v>#VALUE!</v>
      </c>
      <c r="GX53" s="15" t="e">
        <f t="shared" ref="GX53:GX55" si="703">IF((AND(GM53=0,GO53=0)),0,(GO53+GU53)/(GM53+GO53)*100)</f>
        <v>#VALUE!</v>
      </c>
      <c r="GY53" s="13" t="e">
        <f>(HA53/($GK$4*HB53))*100</f>
        <v>#VALUE!</v>
      </c>
      <c r="GZ53" s="36">
        <v>0</v>
      </c>
      <c r="HA53" s="95" t="str">
        <f>[2]DISP_MAY!$M$291</f>
        <v>LOAD</v>
      </c>
      <c r="HB53" s="15">
        <v>27</v>
      </c>
      <c r="HD53" s="16" t="s">
        <v>58</v>
      </c>
      <c r="HE53" s="78" t="s">
        <v>59</v>
      </c>
      <c r="HF53" s="13" t="str">
        <f>[2]DISP_JUN!$C$291</f>
        <v>AH</v>
      </c>
      <c r="HG53" s="13" t="str">
        <f>[2]DISP_JUN!$D$291</f>
        <v>SH</v>
      </c>
      <c r="HH53" s="13" t="str">
        <f>[2]DISP_JUN!$E$291</f>
        <v>RSH</v>
      </c>
      <c r="HI53" s="13" t="str">
        <f>[2]DISP_JUN!$F$291</f>
        <v>FOH</v>
      </c>
      <c r="HJ53" s="244" t="e">
        <f t="shared" si="76"/>
        <v>#VALUE!</v>
      </c>
      <c r="HK53" s="13" t="str">
        <f>[2]DISP_JUN!$G$291</f>
        <v>POH</v>
      </c>
      <c r="HL53" s="244" t="e">
        <f t="shared" si="77"/>
        <v>#VALUE!</v>
      </c>
      <c r="HM53" s="13" t="str">
        <f>[2]DISP_JUN!$H$291</f>
        <v>MOH</v>
      </c>
      <c r="HN53" s="244" t="e">
        <f t="shared" si="78"/>
        <v>#VALUE!</v>
      </c>
      <c r="HO53" s="13">
        <v>11.037037037037042</v>
      </c>
      <c r="HP53" s="244" t="e">
        <f t="shared" si="79"/>
        <v>#VALUE!</v>
      </c>
      <c r="HQ53" s="244" t="e">
        <f t="shared" si="80"/>
        <v>#VALUE!</v>
      </c>
      <c r="HR53" s="244">
        <v>9.5943335479716723</v>
      </c>
      <c r="HS53" s="238" t="e">
        <f t="shared" si="82"/>
        <v>#VALUE!</v>
      </c>
      <c r="HT53" s="36">
        <v>0</v>
      </c>
      <c r="HU53" s="95" t="str">
        <f>[2]DISP_JUN!$M$291</f>
        <v>LOAD</v>
      </c>
      <c r="HV53" s="15">
        <v>27</v>
      </c>
    </row>
    <row r="54" spans="1:231" ht="13.8" x14ac:dyDescent="0.3">
      <c r="A54" s="16" t="s">
        <v>60</v>
      </c>
      <c r="B54" s="78" t="s">
        <v>61</v>
      </c>
      <c r="C54" s="13">
        <f>[1]DISP_JUL!$C$292</f>
        <v>730</v>
      </c>
      <c r="D54" s="13">
        <f>[1]DISP_JUL!$D$292</f>
        <v>388</v>
      </c>
      <c r="E54" s="13">
        <f>[1]DISP_JUL!$E$292</f>
        <v>342</v>
      </c>
      <c r="F54" s="13">
        <f>[1]DISP_JUL!$F$292</f>
        <v>14</v>
      </c>
      <c r="G54" s="13">
        <f t="shared" si="346"/>
        <v>1.881720430107527</v>
      </c>
      <c r="H54" s="13">
        <f>[1]DISP_JUL!$G$292</f>
        <v>0</v>
      </c>
      <c r="I54" s="13">
        <f t="shared" si="347"/>
        <v>0</v>
      </c>
      <c r="J54" s="13">
        <f>[1]DISP_JUL!$H$292</f>
        <v>0</v>
      </c>
      <c r="K54" s="13">
        <f t="shared" si="694"/>
        <v>0</v>
      </c>
      <c r="L54" s="15">
        <v>0</v>
      </c>
      <c r="M54" s="13">
        <f t="shared" ref="M54" si="704">(C54/$B$4)*100</f>
        <v>98.118279569892479</v>
      </c>
      <c r="N54" s="15">
        <f t="shared" si="442"/>
        <v>98.118279569892479</v>
      </c>
      <c r="O54" s="15">
        <f t="shared" si="443"/>
        <v>3.4825870646766171</v>
      </c>
      <c r="P54" s="13">
        <f t="shared" ref="P54:P55" si="705">(Q54/($B$4*R54))*100</f>
        <v>51.2594583831143</v>
      </c>
      <c r="Q54" s="95">
        <f>[1]DISP_JUL!$M$292</f>
        <v>10297</v>
      </c>
      <c r="R54" s="15">
        <v>27</v>
      </c>
      <c r="T54" s="16" t="s">
        <v>60</v>
      </c>
      <c r="U54" s="78" t="s">
        <v>61</v>
      </c>
      <c r="V54" s="13">
        <f>[1]DISP_AGO!$C$292</f>
        <v>742</v>
      </c>
      <c r="W54" s="13">
        <f>[1]DISP_AGO!$D$292</f>
        <v>515</v>
      </c>
      <c r="X54" s="13">
        <f>[1]DISP_AGO!$E$292</f>
        <v>227</v>
      </c>
      <c r="Y54" s="13">
        <f>[1]DISP_AGO!$F$292</f>
        <v>2</v>
      </c>
      <c r="Z54" s="13">
        <f>(Y54/$U$4)*100</f>
        <v>0.26881720430107531</v>
      </c>
      <c r="AA54" s="13">
        <f>[1]DISP_AGO!$G$292</f>
        <v>0</v>
      </c>
      <c r="AB54" s="13">
        <f>(AA54/$U$4)*100</f>
        <v>0</v>
      </c>
      <c r="AC54" s="13">
        <f>[1]DISP_AGO!$H$292</f>
        <v>0</v>
      </c>
      <c r="AD54" s="13">
        <f>(AC54/$U$4)*100</f>
        <v>0</v>
      </c>
      <c r="AE54" s="15">
        <v>0</v>
      </c>
      <c r="AF54" s="13">
        <f>(V54/$U$4)*100</f>
        <v>99.731182795698928</v>
      </c>
      <c r="AG54" s="13">
        <f>((V54-AE54)/$U$4)*100</f>
        <v>99.731182795698928</v>
      </c>
      <c r="AH54" s="13">
        <f t="shared" si="444"/>
        <v>0.38684719535783368</v>
      </c>
      <c r="AI54" s="13">
        <f>(AJ54/($U$4*AK54))*100</f>
        <v>68.722620469932295</v>
      </c>
      <c r="AJ54" s="95">
        <f>[1]DISP_AGO!$M$292</f>
        <v>13805</v>
      </c>
      <c r="AK54" s="15">
        <v>27</v>
      </c>
      <c r="AM54" s="16" t="s">
        <v>60</v>
      </c>
      <c r="AN54" s="78" t="s">
        <v>61</v>
      </c>
      <c r="AO54" s="13">
        <f>[1]DISP_SEP!$C$292</f>
        <v>669</v>
      </c>
      <c r="AP54" s="13">
        <f>[1]DISP_SEP!$D$292</f>
        <v>437</v>
      </c>
      <c r="AQ54" s="13">
        <f>[1]DISP_SEP!$E$292</f>
        <v>232</v>
      </c>
      <c r="AR54" s="13">
        <f>[1]DISP_SEP!$F$292</f>
        <v>16</v>
      </c>
      <c r="AS54" s="13">
        <f>(AR54/$AN$4)*100</f>
        <v>2.2222222222222223</v>
      </c>
      <c r="AT54" s="13">
        <f>[1]DISP_SEP!$G$292</f>
        <v>0</v>
      </c>
      <c r="AU54" s="13">
        <f>(AT54/$AN$4)*100</f>
        <v>0</v>
      </c>
      <c r="AV54" s="13">
        <f>[1]DISP_SEP!$H$292</f>
        <v>35</v>
      </c>
      <c r="AW54" s="13">
        <f>(AV54/$AN$4)*100</f>
        <v>4.8611111111111116</v>
      </c>
      <c r="AX54" s="15">
        <v>0</v>
      </c>
      <c r="AY54" s="13">
        <f>(AO54/$AN$4)*100</f>
        <v>92.916666666666671</v>
      </c>
      <c r="AZ54" s="15">
        <f>((AO54-AX54)/$AN$4)*100</f>
        <v>92.916666666666671</v>
      </c>
      <c r="BA54" s="15">
        <f t="shared" si="695"/>
        <v>3.5320088300220749</v>
      </c>
      <c r="BB54" s="13">
        <f>(BC54/($AN$4*BD54))*100</f>
        <v>55.08230452674897</v>
      </c>
      <c r="BC54" s="95">
        <f>[1]DISP_SEP!$M$292</f>
        <v>10708</v>
      </c>
      <c r="BD54" s="15">
        <v>27</v>
      </c>
      <c r="BF54" s="16" t="s">
        <v>60</v>
      </c>
      <c r="BG54" s="78" t="s">
        <v>61</v>
      </c>
      <c r="BH54" s="13">
        <f>[1]DISP_OCT!$C$292</f>
        <v>744</v>
      </c>
      <c r="BI54" s="13">
        <f>[1]DISP_OCT!$D$292</f>
        <v>3</v>
      </c>
      <c r="BJ54" s="13">
        <f>[1]DISP_OCT!$E$292</f>
        <v>741</v>
      </c>
      <c r="BK54" s="13">
        <f>[1]DISP_OCT!$F$292</f>
        <v>0</v>
      </c>
      <c r="BL54" s="13">
        <f>(BK54/$BG$4)*100</f>
        <v>0</v>
      </c>
      <c r="BM54" s="13">
        <f>[1]DISP_OCT!$G$292</f>
        <v>0</v>
      </c>
      <c r="BN54" s="13">
        <f>(BM54/$BG$4)*100</f>
        <v>0</v>
      </c>
      <c r="BO54" s="13">
        <f>[1]DISP_OCT!$H$292</f>
        <v>0</v>
      </c>
      <c r="BP54" s="13">
        <f>(BO54/$BG$4)*100</f>
        <v>0</v>
      </c>
      <c r="BR54" s="13">
        <f>(BH54/$BG$4)*100</f>
        <v>100</v>
      </c>
      <c r="BS54" s="15">
        <f>((BH54-BQ54)/$BG$4)*100</f>
        <v>100</v>
      </c>
      <c r="BT54" s="15">
        <f t="shared" si="696"/>
        <v>0</v>
      </c>
      <c r="BU54" s="13">
        <f>(BV54/($BG$4*BW54))*100</f>
        <v>0.32357626443647947</v>
      </c>
      <c r="BV54" s="95">
        <f>[1]DISP_OCT!$M$292</f>
        <v>65</v>
      </c>
      <c r="BW54" s="15">
        <v>27</v>
      </c>
      <c r="BY54" s="16" t="s">
        <v>60</v>
      </c>
      <c r="BZ54" s="78" t="s">
        <v>61</v>
      </c>
      <c r="CA54" s="13">
        <f>[1]DISP_NOV!$C$292</f>
        <v>719</v>
      </c>
      <c r="CB54" s="13">
        <f>[1]DISP_NOV!$D$292</f>
        <v>1</v>
      </c>
      <c r="CC54" s="13">
        <f>[1]DISP_NOV!$E$292</f>
        <v>718</v>
      </c>
      <c r="CD54" s="13">
        <f>[1]DISP_NOV!$F$292</f>
        <v>1</v>
      </c>
      <c r="CE54" s="13">
        <f>(CD54/$BZ$4)*100</f>
        <v>0.1388888888888889</v>
      </c>
      <c r="CF54" s="13">
        <f>[1]DISP_NOV!$G$292</f>
        <v>0</v>
      </c>
      <c r="CG54" s="13">
        <f>(CF54/$BZ$4)*100</f>
        <v>0</v>
      </c>
      <c r="CH54" s="13">
        <f>[1]DISP_NOV!$H$292</f>
        <v>0</v>
      </c>
      <c r="CI54" s="13">
        <f>(CH54/$BZ$4)*100</f>
        <v>0</v>
      </c>
      <c r="CK54" s="13">
        <f>(CA54/$BZ$4)*100</f>
        <v>99.861111111111114</v>
      </c>
      <c r="CL54" s="15">
        <f>((CA54-CJ54)/$BZ$4)*100</f>
        <v>99.861111111111114</v>
      </c>
      <c r="CM54" s="15">
        <f t="shared" si="697"/>
        <v>50</v>
      </c>
      <c r="CN54" s="13">
        <f>(CO54/($BZ$4*CP54))*100</f>
        <v>5.1440329218106996E-3</v>
      </c>
      <c r="CO54" s="95">
        <f>[1]DISP_NOV!$M$292</f>
        <v>1</v>
      </c>
      <c r="CP54" s="15">
        <v>27</v>
      </c>
      <c r="CR54" s="16" t="s">
        <v>60</v>
      </c>
      <c r="CS54" s="78" t="s">
        <v>61</v>
      </c>
      <c r="CT54" s="13">
        <f>[1]DISP_DIC!$C$292</f>
        <v>744</v>
      </c>
      <c r="CU54" s="13">
        <f>[1]DISP_DIC!$D$292</f>
        <v>8</v>
      </c>
      <c r="CV54" s="13">
        <f>[1]DISP_DIC!$E$292</f>
        <v>736</v>
      </c>
      <c r="CW54" s="13">
        <f>[1]DISP_DIC!$F$292</f>
        <v>0</v>
      </c>
      <c r="CX54" s="13">
        <f>(CW54/$CS$4)*100</f>
        <v>0</v>
      </c>
      <c r="CY54" s="13">
        <f>[1]DISP_DIC!$G$292</f>
        <v>0</v>
      </c>
      <c r="CZ54" s="13">
        <f>(CY54/$CS$4)*100</f>
        <v>0</v>
      </c>
      <c r="DA54" s="13">
        <f>[1]DISP_DIC!$H$292</f>
        <v>0</v>
      </c>
      <c r="DB54" s="13">
        <f>(DA54/$CS$4)*100</f>
        <v>0</v>
      </c>
      <c r="DD54" s="13">
        <f>(CT54/$CS$4)*100</f>
        <v>100</v>
      </c>
      <c r="DE54" s="15">
        <f>((CT54-DC54)/$CS$4)*100</f>
        <v>100</v>
      </c>
      <c r="DF54" s="15">
        <f t="shared" si="698"/>
        <v>0</v>
      </c>
      <c r="DG54" s="13">
        <f>(DH54/($CS$4*DI54))*100</f>
        <v>0.96077260055754676</v>
      </c>
      <c r="DH54" s="95">
        <f>[1]DISP_DIC!$M$292</f>
        <v>193</v>
      </c>
      <c r="DI54" s="15">
        <v>27</v>
      </c>
      <c r="DK54" s="16" t="s">
        <v>60</v>
      </c>
      <c r="DL54" s="78" t="s">
        <v>61</v>
      </c>
      <c r="DM54" s="13">
        <f>[2]DISP_ENE!$C$292</f>
        <v>624</v>
      </c>
      <c r="DN54" s="13">
        <f>[2]DISP_ENE!$D$292</f>
        <v>3</v>
      </c>
      <c r="DO54" s="13">
        <f>[2]DISP_ENE!$E$292</f>
        <v>621</v>
      </c>
      <c r="DP54" s="13">
        <f>[2]DISP_ENE!$F$292</f>
        <v>120</v>
      </c>
      <c r="DQ54" s="13">
        <f>(DP54/$DL$4)*100</f>
        <v>16.129032258064516</v>
      </c>
      <c r="DR54" s="13">
        <f>[2]DISP_ENE!$G$292</f>
        <v>0</v>
      </c>
      <c r="DS54" s="13">
        <f>(DR54/$DL$4)*100</f>
        <v>0</v>
      </c>
      <c r="DT54" s="13">
        <f>[2]DISP_ENE!$H$292</f>
        <v>0</v>
      </c>
      <c r="DU54" s="13">
        <f>(DT54/$DL$4)*100</f>
        <v>0</v>
      </c>
      <c r="DW54" s="13">
        <f>(DM54/$DL$4)*100</f>
        <v>83.870967741935488</v>
      </c>
      <c r="DX54" s="15">
        <f>((DM54-DV54)/$DL$4)*100</f>
        <v>83.870967741935488</v>
      </c>
      <c r="DY54" s="15">
        <f t="shared" si="699"/>
        <v>97.560975609756099</v>
      </c>
      <c r="DZ54" s="13">
        <f>(EA54/($DL$4*EB54))*100</f>
        <v>0.29868578255675032</v>
      </c>
      <c r="EA54" s="95">
        <f>[2]DISP_ENE!$M$292</f>
        <v>60</v>
      </c>
      <c r="EB54" s="15">
        <v>27</v>
      </c>
      <c r="ED54" s="16" t="s">
        <v>60</v>
      </c>
      <c r="EE54" s="78" t="s">
        <v>61</v>
      </c>
      <c r="EF54" s="13">
        <f>[2]DISP_FEB!$C$292</f>
        <v>696</v>
      </c>
      <c r="EG54" s="13">
        <f>[2]DISP_FEB!$D$292</f>
        <v>0</v>
      </c>
      <c r="EH54" s="13">
        <f>[2]DISP_FEB!$E$292</f>
        <v>696</v>
      </c>
      <c r="EI54" s="13">
        <f>[2]DISP_FEB!$F$292</f>
        <v>0</v>
      </c>
      <c r="EJ54" s="13">
        <f>(EI54/$EE$4)*100</f>
        <v>0</v>
      </c>
      <c r="EK54" s="13">
        <f>[2]DISP_FEB!$G$292</f>
        <v>0</v>
      </c>
      <c r="EL54" s="13">
        <f>(EK54/$EE$4)*100</f>
        <v>0</v>
      </c>
      <c r="EM54" s="13">
        <f>[2]DISP_FEB!$H$292</f>
        <v>0</v>
      </c>
      <c r="EN54" s="13">
        <f>(EM54/$EE$4)*100</f>
        <v>0</v>
      </c>
      <c r="EP54" s="13">
        <f>(EF54/$EE$4)*100</f>
        <v>100</v>
      </c>
      <c r="EQ54" s="15">
        <f>((EF54-EO54)/$EE$4)*100</f>
        <v>100</v>
      </c>
      <c r="ER54" s="15">
        <f t="shared" si="700"/>
        <v>0</v>
      </c>
      <c r="ES54" s="13">
        <f>(ET54/($EE$4*EU54))*100</f>
        <v>0</v>
      </c>
      <c r="ET54" s="95">
        <f>[2]DISP_FEB!$M$292</f>
        <v>0</v>
      </c>
      <c r="EU54" s="15">
        <v>27</v>
      </c>
      <c r="EW54" s="16" t="s">
        <v>60</v>
      </c>
      <c r="EX54" s="78" t="s">
        <v>61</v>
      </c>
      <c r="EY54" s="13">
        <f>[2]DISP_MAR!$C$292</f>
        <v>744</v>
      </c>
      <c r="EZ54" s="13">
        <f>[2]DISP_MAR!$D$292</f>
        <v>12</v>
      </c>
      <c r="FA54" s="13">
        <f>[2]DISP_MAR!$E$292</f>
        <v>732</v>
      </c>
      <c r="FB54" s="13">
        <f>[2]DISP_MAR!$F$292</f>
        <v>0</v>
      </c>
      <c r="FC54" s="13">
        <f>(FB54/$EX$4)*100</f>
        <v>0</v>
      </c>
      <c r="FD54" s="13">
        <f>[2]DISP_MAR!$G$292</f>
        <v>0</v>
      </c>
      <c r="FE54" s="13">
        <f>(FD54/$EX$4)*100</f>
        <v>0</v>
      </c>
      <c r="FF54" s="13">
        <f>[2]DISP_MAR!$H$292</f>
        <v>0</v>
      </c>
      <c r="FG54" s="13">
        <f>(FF54/$EX$4)*100</f>
        <v>0</v>
      </c>
      <c r="FI54" s="13">
        <f>(EY54/$EX$4)*100</f>
        <v>100</v>
      </c>
      <c r="FJ54" s="15">
        <f>((EY54-FH54)/$EX$4)*100</f>
        <v>100</v>
      </c>
      <c r="FK54" s="15">
        <f t="shared" si="701"/>
        <v>0</v>
      </c>
      <c r="FL54" s="13">
        <f>(FM54/($EX$4*FN54))*100</f>
        <v>1.5033851055356433</v>
      </c>
      <c r="FM54" s="95">
        <f>[2]DISP_MAR!$M$292</f>
        <v>302</v>
      </c>
      <c r="FN54" s="15">
        <v>27</v>
      </c>
      <c r="FP54" s="16" t="s">
        <v>60</v>
      </c>
      <c r="FQ54" s="78" t="s">
        <v>61</v>
      </c>
      <c r="FR54" s="13">
        <f>[2]DISP_ABR!$C$292</f>
        <v>720</v>
      </c>
      <c r="FS54" s="13">
        <f>[2]DISP_ABR!$D$292</f>
        <v>51</v>
      </c>
      <c r="FT54" s="13">
        <f>[2]DISP_ABR!$E$292</f>
        <v>669</v>
      </c>
      <c r="FU54" s="13">
        <f>[2]DISP_ABR!$F$292</f>
        <v>0</v>
      </c>
      <c r="FV54" s="13">
        <f>(FU54/$FQ$4)*100</f>
        <v>0</v>
      </c>
      <c r="FW54" s="13">
        <f>[2]DISP_ABR!$G$292</f>
        <v>0</v>
      </c>
      <c r="FX54" s="13">
        <f>(FW54/$FQ$4)*100</f>
        <v>0</v>
      </c>
      <c r="FY54" s="13">
        <f>[2]DISP_ABR!$H$292</f>
        <v>0</v>
      </c>
      <c r="FZ54" s="13">
        <f>(FY54/$FQ$4)*100</f>
        <v>0</v>
      </c>
      <c r="GB54" s="13">
        <f>(FR54/$FQ$4)*100</f>
        <v>100</v>
      </c>
      <c r="GC54" s="13">
        <f>((FR54-GA54)/$FQ$4)*100</f>
        <v>100</v>
      </c>
      <c r="GD54" s="13">
        <f t="shared" si="702"/>
        <v>0</v>
      </c>
      <c r="GE54" s="13">
        <f>(GG54/($FQ$4*GH54))*100</f>
        <v>6.136831275720164</v>
      </c>
      <c r="GF54" s="36">
        <v>1</v>
      </c>
      <c r="GG54" s="88">
        <f>[2]DISP_ABR!$M$292</f>
        <v>1193</v>
      </c>
      <c r="GH54" s="15">
        <v>27</v>
      </c>
      <c r="GJ54" s="16" t="s">
        <v>60</v>
      </c>
      <c r="GK54" s="78" t="s">
        <v>61</v>
      </c>
      <c r="GL54" s="13">
        <f>[2]DISP_MAY!$C$292</f>
        <v>744</v>
      </c>
      <c r="GM54" s="13">
        <f>[2]DISP_MAY!$D$292</f>
        <v>124</v>
      </c>
      <c r="GN54" s="13">
        <f>[2]DISP_MAY!$E$292</f>
        <v>620</v>
      </c>
      <c r="GO54" s="13">
        <f>[2]DISP_MAY!$F$292</f>
        <v>0</v>
      </c>
      <c r="GP54" s="13">
        <f>(GO54/$GK$4)*100</f>
        <v>0</v>
      </c>
      <c r="GQ54" s="13">
        <f>[2]DISP_MAY!$G$292</f>
        <v>0</v>
      </c>
      <c r="GR54" s="13">
        <f>(GQ54/$GK$4)*100</f>
        <v>0</v>
      </c>
      <c r="GS54" s="13">
        <f>[2]DISP_MAY!$H$292</f>
        <v>0</v>
      </c>
      <c r="GT54" s="13">
        <f>(GS54/$GK$4)*100</f>
        <v>0</v>
      </c>
      <c r="GV54" s="13">
        <f>(GL54/$GK$4)*100</f>
        <v>100</v>
      </c>
      <c r="GW54" s="15">
        <f>((GL54-GU54)/$GK$4)*100</f>
        <v>100</v>
      </c>
      <c r="GX54" s="15">
        <f t="shared" si="703"/>
        <v>0</v>
      </c>
      <c r="GY54" s="13">
        <f>(HA54/($GK$4*HB54))*100</f>
        <v>14.705296694544007</v>
      </c>
      <c r="GZ54" s="36">
        <v>0</v>
      </c>
      <c r="HA54" s="95">
        <f>[2]DISP_MAY!$M$292</f>
        <v>2954</v>
      </c>
      <c r="HB54" s="15">
        <v>27</v>
      </c>
      <c r="HD54" s="16" t="s">
        <v>60</v>
      </c>
      <c r="HE54" s="78" t="s">
        <v>61</v>
      </c>
      <c r="HF54" s="13">
        <f>[2]DISP_JUN!$C$292</f>
        <v>720</v>
      </c>
      <c r="HG54" s="13">
        <f>[2]DISP_JUN!$D$292</f>
        <v>104</v>
      </c>
      <c r="HH54" s="13">
        <f>[2]DISP_JUN!$E$292</f>
        <v>616</v>
      </c>
      <c r="HI54" s="13">
        <f>[2]DISP_JUN!$F$292</f>
        <v>0</v>
      </c>
      <c r="HJ54" s="244">
        <f t="shared" si="76"/>
        <v>0</v>
      </c>
      <c r="HK54" s="13">
        <f>[2]DISP_JUN!$G$292</f>
        <v>0</v>
      </c>
      <c r="HL54" s="244">
        <f t="shared" si="77"/>
        <v>0</v>
      </c>
      <c r="HM54" s="13">
        <f>[2]DISP_JUN!$H$292</f>
        <v>0</v>
      </c>
      <c r="HN54" s="244">
        <f t="shared" si="78"/>
        <v>0</v>
      </c>
      <c r="HO54" s="13">
        <v>11.740740740740739</v>
      </c>
      <c r="HP54" s="244">
        <f t="shared" si="79"/>
        <v>100</v>
      </c>
      <c r="HQ54" s="244">
        <f t="shared" si="80"/>
        <v>98.369341563786008</v>
      </c>
      <c r="HR54" s="244">
        <v>33.461995249406179</v>
      </c>
      <c r="HS54" s="238">
        <f t="shared" si="82"/>
        <v>12.911522633744857</v>
      </c>
      <c r="HT54" s="36">
        <v>1</v>
      </c>
      <c r="HU54" s="95">
        <f>[2]DISP_JUN!$M$292</f>
        <v>2510</v>
      </c>
      <c r="HV54" s="15">
        <v>27</v>
      </c>
    </row>
    <row r="55" spans="1:231" ht="13.8" x14ac:dyDescent="0.3">
      <c r="B55" s="78" t="s">
        <v>62</v>
      </c>
      <c r="C55" s="13">
        <f>[1]DISP_JUL!$C$293</f>
        <v>740</v>
      </c>
      <c r="D55" s="13">
        <f>[1]DISP_JUL!$D$293</f>
        <v>385</v>
      </c>
      <c r="E55" s="13">
        <f>[1]DISP_JUL!$E$293</f>
        <v>355</v>
      </c>
      <c r="F55" s="13">
        <f>[1]DISP_JUL!$F$293</f>
        <v>4</v>
      </c>
      <c r="G55" s="13">
        <f t="shared" si="346"/>
        <v>0.53763440860215062</v>
      </c>
      <c r="H55" s="13">
        <f>[1]DISP_JUL!$G$293</f>
        <v>0</v>
      </c>
      <c r="I55" s="13">
        <f t="shared" si="347"/>
        <v>0</v>
      </c>
      <c r="J55" s="13">
        <f>[1]DISP_JUL!$H$293</f>
        <v>0</v>
      </c>
      <c r="K55" s="13">
        <f t="shared" si="694"/>
        <v>0</v>
      </c>
      <c r="L55" s="15">
        <v>0</v>
      </c>
      <c r="M55" s="13">
        <f>(C55/$B$4)*100</f>
        <v>99.462365591397855</v>
      </c>
      <c r="N55" s="15">
        <f t="shared" si="442"/>
        <v>99.462365591397855</v>
      </c>
      <c r="O55" s="15">
        <f t="shared" si="443"/>
        <v>1.0282776349614395</v>
      </c>
      <c r="P55" s="13">
        <f t="shared" si="705"/>
        <v>50.064715252887297</v>
      </c>
      <c r="Q55" s="95">
        <f>[1]DISP_JUL!$M$293</f>
        <v>10057</v>
      </c>
      <c r="R55" s="15">
        <v>27</v>
      </c>
      <c r="U55" s="78" t="s">
        <v>62</v>
      </c>
      <c r="V55" s="13">
        <f>[1]DISP_AGO!$C$293</f>
        <v>740</v>
      </c>
      <c r="W55" s="13">
        <f>[1]DISP_AGO!$D$293</f>
        <v>491</v>
      </c>
      <c r="X55" s="13">
        <f>[1]DISP_AGO!$E$293</f>
        <v>249</v>
      </c>
      <c r="Y55" s="13">
        <f>[1]DISP_AGO!$F$293</f>
        <v>4</v>
      </c>
      <c r="Z55" s="13">
        <f>(Y55/$U$4)*100</f>
        <v>0.53763440860215062</v>
      </c>
      <c r="AA55" s="13">
        <f>[1]DISP_AGO!$G$293</f>
        <v>0</v>
      </c>
      <c r="AB55" s="13">
        <f>(AA55/$U$4)*100</f>
        <v>0</v>
      </c>
      <c r="AC55" s="13">
        <f>[1]DISP_AGO!$H$293</f>
        <v>0</v>
      </c>
      <c r="AD55" s="13">
        <f>(AC55/$U$4)*100</f>
        <v>0</v>
      </c>
      <c r="AE55" s="15">
        <v>0</v>
      </c>
      <c r="AF55" s="13">
        <f>(V55/$U$4)*100</f>
        <v>99.462365591397855</v>
      </c>
      <c r="AG55" s="13">
        <f>((V55-AE55)/$U$4)*100</f>
        <v>99.462365591397855</v>
      </c>
      <c r="AH55" s="13">
        <f t="shared" si="444"/>
        <v>0.80808080808080807</v>
      </c>
      <c r="AI55" s="13">
        <f>(AJ55/($U$4*AK55))*100</f>
        <v>65.382317801672642</v>
      </c>
      <c r="AJ55" s="95">
        <f>[1]DISP_AGO!$M$293</f>
        <v>13134</v>
      </c>
      <c r="AK55" s="15">
        <v>27</v>
      </c>
      <c r="AN55" s="78" t="s">
        <v>62</v>
      </c>
      <c r="AO55" s="13">
        <f>[1]DISP_SEP!$C$293</f>
        <v>665</v>
      </c>
      <c r="AP55" s="13">
        <f>[1]DISP_SEP!$D$293</f>
        <v>589</v>
      </c>
      <c r="AQ55" s="13">
        <f>[1]DISP_SEP!$E$293</f>
        <v>76</v>
      </c>
      <c r="AR55" s="13">
        <f>[1]DISP_SEP!$F$293</f>
        <v>14</v>
      </c>
      <c r="AS55" s="13">
        <f>(AR55/$AN$4)*100</f>
        <v>1.9444444444444444</v>
      </c>
      <c r="AT55" s="13">
        <f>[1]DISP_SEP!$G$293</f>
        <v>0</v>
      </c>
      <c r="AU55" s="13">
        <f>(AT55/$AN$4)*100</f>
        <v>0</v>
      </c>
      <c r="AV55" s="13">
        <f>[1]DISP_SEP!$H$293</f>
        <v>41</v>
      </c>
      <c r="AW55" s="13">
        <f>(AV55/$AN$4)*100</f>
        <v>5.6944444444444446</v>
      </c>
      <c r="AX55" s="15">
        <v>0</v>
      </c>
      <c r="AY55" s="13">
        <f>(AO55/$AN$4)*100</f>
        <v>92.361111111111114</v>
      </c>
      <c r="AZ55" s="15">
        <f>((AO55-AX55)/$AN$4)*100</f>
        <v>92.361111111111114</v>
      </c>
      <c r="BA55" s="15">
        <f t="shared" si="695"/>
        <v>2.3217247097844109</v>
      </c>
      <c r="BB55" s="13">
        <f>(BC55/($AN$4*BD55))*100</f>
        <v>81.625514403292172</v>
      </c>
      <c r="BC55" s="95">
        <f>[1]DISP_SEP!$M$293</f>
        <v>15868</v>
      </c>
      <c r="BD55" s="15">
        <v>27</v>
      </c>
      <c r="BG55" s="78" t="s">
        <v>62</v>
      </c>
      <c r="BH55" s="13">
        <f>[1]DISP_OCT!$C$293</f>
        <v>744</v>
      </c>
      <c r="BI55" s="13">
        <f>[1]DISP_OCT!$D$293</f>
        <v>3</v>
      </c>
      <c r="BJ55" s="13">
        <f>[1]DISP_OCT!$E$293</f>
        <v>741</v>
      </c>
      <c r="BK55" s="13">
        <f>[1]DISP_OCT!$F$293</f>
        <v>0</v>
      </c>
      <c r="BL55" s="13">
        <f>(BK55/$BG$4)*100</f>
        <v>0</v>
      </c>
      <c r="BM55" s="13">
        <f>[1]DISP_OCT!$G$293</f>
        <v>0</v>
      </c>
      <c r="BN55" s="13">
        <f>(BM55/$BG$4)*100</f>
        <v>0</v>
      </c>
      <c r="BO55" s="13">
        <f>[1]DISP_OCT!$H$293</f>
        <v>0</v>
      </c>
      <c r="BP55" s="13">
        <f>(BO55/$BG$4)*100</f>
        <v>0</v>
      </c>
      <c r="BR55" s="13">
        <f>(BH55/$BG$4)*100</f>
        <v>100</v>
      </c>
      <c r="BS55" s="15">
        <f>((BH55-BQ55)/$BG$4)*100</f>
        <v>100</v>
      </c>
      <c r="BT55" s="15">
        <f t="shared" si="696"/>
        <v>0</v>
      </c>
      <c r="BU55" s="13">
        <f>(BV55/($BG$4*BW55))*100</f>
        <v>0.38331342094782955</v>
      </c>
      <c r="BV55" s="95">
        <f>[1]DISP_OCT!$M$293</f>
        <v>77</v>
      </c>
      <c r="BW55" s="15">
        <v>27</v>
      </c>
      <c r="BZ55" s="78" t="s">
        <v>62</v>
      </c>
      <c r="CA55" s="13">
        <f>[1]DISP_NOV!$C$293</f>
        <v>720</v>
      </c>
      <c r="CB55" s="13">
        <f>[1]DISP_NOV!$D$293</f>
        <v>6</v>
      </c>
      <c r="CC55" s="13">
        <f>[1]DISP_NOV!$E$293</f>
        <v>714</v>
      </c>
      <c r="CD55" s="13">
        <f>[1]DISP_NOV!$F$293</f>
        <v>0</v>
      </c>
      <c r="CE55" s="13">
        <f>(CD55/$BZ$4)*100</f>
        <v>0</v>
      </c>
      <c r="CF55" s="13">
        <f>[1]DISP_NOV!$G$293</f>
        <v>0</v>
      </c>
      <c r="CG55" s="13">
        <f>(CF55/$BZ$4)*100</f>
        <v>0</v>
      </c>
      <c r="CH55" s="13">
        <f>[1]DISP_NOV!$H$293</f>
        <v>0</v>
      </c>
      <c r="CI55" s="13">
        <f>(CH55/$BZ$4)*100</f>
        <v>0</v>
      </c>
      <c r="CK55" s="13">
        <f>(CA55/$BZ$4)*100</f>
        <v>100</v>
      </c>
      <c r="CL55" s="15">
        <f>((CA55-CJ55)/$BZ$4)*100</f>
        <v>100</v>
      </c>
      <c r="CM55" s="15">
        <f t="shared" si="697"/>
        <v>0</v>
      </c>
      <c r="CN55" s="13">
        <f>(CO55/($BZ$4*CP55))*100</f>
        <v>0.76131687242798363</v>
      </c>
      <c r="CO55" s="95">
        <f>[1]DISP_NOV!$M$293</f>
        <v>148</v>
      </c>
      <c r="CP55" s="15">
        <v>27</v>
      </c>
      <c r="CS55" s="78" t="s">
        <v>62</v>
      </c>
      <c r="CT55" s="13">
        <f>[1]DISP_DIC!$C$293</f>
        <v>744</v>
      </c>
      <c r="CU55" s="13">
        <f>[1]DISP_DIC!$D$293</f>
        <v>6</v>
      </c>
      <c r="CV55" s="13">
        <f>[1]DISP_DIC!$E$293</f>
        <v>738</v>
      </c>
      <c r="CW55" s="13">
        <f>[1]DISP_DIC!$F$293</f>
        <v>0</v>
      </c>
      <c r="CX55" s="13">
        <f>(CW55/$CS$4)*100</f>
        <v>0</v>
      </c>
      <c r="CY55" s="13">
        <f>[1]DISP_DIC!$G$293</f>
        <v>0</v>
      </c>
      <c r="CZ55" s="13">
        <f>(CY55/$CS$4)*100</f>
        <v>0</v>
      </c>
      <c r="DA55" s="13">
        <f>[1]DISP_DIC!$H$293</f>
        <v>0</v>
      </c>
      <c r="DB55" s="13">
        <f>(DA55/$CS$4)*100</f>
        <v>0</v>
      </c>
      <c r="DD55" s="13">
        <f>(CT55/$CS$4)*100</f>
        <v>100</v>
      </c>
      <c r="DE55" s="15">
        <f>((CT55-DC55)/$CS$4)*100</f>
        <v>100</v>
      </c>
      <c r="DF55" s="15">
        <f t="shared" si="698"/>
        <v>0</v>
      </c>
      <c r="DG55" s="13">
        <f>(DH55/($CS$4*DI55))*100</f>
        <v>0.75667064914376736</v>
      </c>
      <c r="DH55" s="95">
        <f>[1]DISP_DIC!$M$293</f>
        <v>152</v>
      </c>
      <c r="DI55" s="15">
        <v>27</v>
      </c>
      <c r="DL55" s="78" t="s">
        <v>62</v>
      </c>
      <c r="DM55" s="13">
        <f>[2]DISP_ENE!$C$293</f>
        <v>744</v>
      </c>
      <c r="DN55" s="13">
        <f>[2]DISP_ENE!$D$293</f>
        <v>7</v>
      </c>
      <c r="DO55" s="13">
        <f>[2]DISP_ENE!$E$293</f>
        <v>737</v>
      </c>
      <c r="DP55" s="13">
        <f>[2]DISP_ENE!$F$293</f>
        <v>0</v>
      </c>
      <c r="DQ55" s="13">
        <f>(DP55/$DL$4)*100</f>
        <v>0</v>
      </c>
      <c r="DR55" s="13">
        <f>[2]DISP_ENE!$G$293</f>
        <v>0</v>
      </c>
      <c r="DS55" s="13">
        <f>(DR55/$DL$4)*100</f>
        <v>0</v>
      </c>
      <c r="DT55" s="13">
        <f>[2]DISP_ENE!$H$293</f>
        <v>0</v>
      </c>
      <c r="DU55" s="13">
        <f>(DT55/$DL$4)*100</f>
        <v>0</v>
      </c>
      <c r="DW55" s="13">
        <f>(DM55/$DL$4)*100</f>
        <v>100</v>
      </c>
      <c r="DX55" s="15">
        <f>((DM55-DV55)/$DL$4)*100</f>
        <v>100</v>
      </c>
      <c r="DY55" s="15">
        <f t="shared" si="699"/>
        <v>0</v>
      </c>
      <c r="DZ55" s="13">
        <f>(EA55/($DL$4*EB55))*100</f>
        <v>0.73178016726403827</v>
      </c>
      <c r="EA55" s="95">
        <f>[2]DISP_ENE!$M$293</f>
        <v>147</v>
      </c>
      <c r="EB55" s="15">
        <v>27</v>
      </c>
      <c r="EE55" s="78" t="s">
        <v>62</v>
      </c>
      <c r="EF55" s="13">
        <f>[2]DISP_FEB!$C$293</f>
        <v>696</v>
      </c>
      <c r="EG55" s="13">
        <f>[2]DISP_FEB!$D$293</f>
        <v>0</v>
      </c>
      <c r="EH55" s="13">
        <f>[2]DISP_FEB!$E$293</f>
        <v>696</v>
      </c>
      <c r="EI55" s="13">
        <f>[2]DISP_FEB!$F$293</f>
        <v>0</v>
      </c>
      <c r="EJ55" s="13">
        <f>(EI55/$EE$4)*100</f>
        <v>0</v>
      </c>
      <c r="EK55" s="13">
        <f>[2]DISP_FEB!$G$293</f>
        <v>0</v>
      </c>
      <c r="EL55" s="13">
        <f>(EK55/$EE$4)*100</f>
        <v>0</v>
      </c>
      <c r="EM55" s="13">
        <f>[2]DISP_FEB!$H$293</f>
        <v>0</v>
      </c>
      <c r="EN55" s="13">
        <f>(EM55/$EE$4)*100</f>
        <v>0</v>
      </c>
      <c r="EP55" s="13">
        <f>(EF55/$EE$4)*100</f>
        <v>100</v>
      </c>
      <c r="EQ55" s="15">
        <f>((EF55-EO55)/$EE$4)*100</f>
        <v>100</v>
      </c>
      <c r="ER55" s="15">
        <f t="shared" si="700"/>
        <v>0</v>
      </c>
      <c r="ES55" s="13">
        <f>(ET55/($EE$4*EU55))*100</f>
        <v>0</v>
      </c>
      <c r="ET55" s="95">
        <f>[2]DISP_FEB!$M$293</f>
        <v>0</v>
      </c>
      <c r="EU55" s="15">
        <v>27</v>
      </c>
      <c r="EX55" s="78" t="s">
        <v>62</v>
      </c>
      <c r="EY55" s="13">
        <f>[2]DISP_MAR!$C$293</f>
        <v>744</v>
      </c>
      <c r="EZ55" s="13">
        <f>[2]DISP_MAR!$D$293</f>
        <v>6</v>
      </c>
      <c r="FA55" s="13">
        <f>[2]DISP_MAR!$E$293</f>
        <v>738</v>
      </c>
      <c r="FB55" s="13">
        <f>[2]DISP_MAR!$F$293</f>
        <v>0</v>
      </c>
      <c r="FC55" s="13">
        <f>(FB55/$EX$4)*100</f>
        <v>0</v>
      </c>
      <c r="FD55" s="13">
        <f>[2]DISP_MAR!$G$293</f>
        <v>0</v>
      </c>
      <c r="FE55" s="13">
        <f>(FD55/$EX$4)*100</f>
        <v>0</v>
      </c>
      <c r="FF55" s="13">
        <f>[2]DISP_MAR!$H$293</f>
        <v>0</v>
      </c>
      <c r="FG55" s="13">
        <f>(FF55/$EX$4)*100</f>
        <v>0</v>
      </c>
      <c r="FI55" s="13">
        <f>(EY55/$EX$4)*100</f>
        <v>100</v>
      </c>
      <c r="FJ55" s="15">
        <f>((EY55-FH55)/$EX$4)*100</f>
        <v>100</v>
      </c>
      <c r="FK55" s="15">
        <f t="shared" si="701"/>
        <v>0</v>
      </c>
      <c r="FL55" s="13">
        <f>(FM55/($EX$4*FN55))*100</f>
        <v>0.6371963361210673</v>
      </c>
      <c r="FM55" s="95">
        <f>[2]DISP_MAR!$M$293</f>
        <v>128</v>
      </c>
      <c r="FN55" s="15">
        <v>27</v>
      </c>
      <c r="FQ55" s="78" t="s">
        <v>62</v>
      </c>
      <c r="FR55" s="13">
        <f>[2]DISP_ABR!$C$293</f>
        <v>705</v>
      </c>
      <c r="FS55" s="13">
        <f>[2]DISP_ABR!$D$293</f>
        <v>48</v>
      </c>
      <c r="FT55" s="13">
        <f>[2]DISP_ABR!$E$293</f>
        <v>657</v>
      </c>
      <c r="FU55" s="13">
        <f>[2]DISP_ABR!$F$293</f>
        <v>15</v>
      </c>
      <c r="FV55" s="13">
        <f>(FU55/$FQ$4)*100</f>
        <v>2.083333333333333</v>
      </c>
      <c r="FW55" s="13">
        <f>[2]DISP_ABR!$G$293</f>
        <v>0</v>
      </c>
      <c r="FX55" s="13">
        <f>(FW55/$FQ$4)*100</f>
        <v>0</v>
      </c>
      <c r="FY55" s="13">
        <f>[2]DISP_ABR!$H$293</f>
        <v>0</v>
      </c>
      <c r="FZ55" s="13">
        <f>(FY55/$FQ$4)*100</f>
        <v>0</v>
      </c>
      <c r="GB55" s="13">
        <f>(FR55/$FQ$4)*100</f>
        <v>97.916666666666657</v>
      </c>
      <c r="GC55" s="13">
        <f>((FR55-GA55)/$FQ$4)*100</f>
        <v>97.916666666666657</v>
      </c>
      <c r="GD55" s="13">
        <f t="shared" si="702"/>
        <v>23.809523809523807</v>
      </c>
      <c r="GE55" s="13">
        <f>(GG55/($FQ$4*GH55))*100</f>
        <v>5.2829218106995883</v>
      </c>
      <c r="GF55" s="36">
        <v>1</v>
      </c>
      <c r="GG55" s="88">
        <f>[2]DISP_ABR!$M$293</f>
        <v>1027</v>
      </c>
      <c r="GH55" s="15">
        <v>27</v>
      </c>
      <c r="GK55" s="78" t="s">
        <v>62</v>
      </c>
      <c r="GL55" s="13">
        <f>[2]DISP_MAY!$C$293</f>
        <v>744</v>
      </c>
      <c r="GM55" s="13">
        <f>[2]DISP_MAY!$D$293</f>
        <v>128</v>
      </c>
      <c r="GN55" s="13">
        <f>[2]DISP_MAY!$E$293</f>
        <v>616</v>
      </c>
      <c r="GO55" s="13">
        <f>[2]DISP_MAY!$F$293</f>
        <v>0</v>
      </c>
      <c r="GP55" s="13">
        <f>(GO55/$GK$4)*100</f>
        <v>0</v>
      </c>
      <c r="GQ55" s="13">
        <f>[2]DISP_MAY!$G$293</f>
        <v>0</v>
      </c>
      <c r="GR55" s="13">
        <f>(GQ55/$GK$4)*100</f>
        <v>0</v>
      </c>
      <c r="GS55" s="13">
        <f>[2]DISP_MAY!$H$293</f>
        <v>0</v>
      </c>
      <c r="GT55" s="13">
        <f>(GS55/$GK$4)*100</f>
        <v>0</v>
      </c>
      <c r="GV55" s="13">
        <f>(GL55/$GK$4)*100</f>
        <v>100</v>
      </c>
      <c r="GW55" s="15">
        <f>((GL55-GU55)/$GK$4)*100</f>
        <v>100</v>
      </c>
      <c r="GX55" s="15">
        <f t="shared" si="703"/>
        <v>0</v>
      </c>
      <c r="GY55" s="13">
        <f>(HA55/($GK$4*HB55))*100</f>
        <v>15.26284348864994</v>
      </c>
      <c r="GZ55" s="36">
        <v>0</v>
      </c>
      <c r="HA55" s="95">
        <f>[2]DISP_MAY!$M$293</f>
        <v>3066</v>
      </c>
      <c r="HB55" s="15">
        <v>27</v>
      </c>
      <c r="HE55" s="78" t="s">
        <v>62</v>
      </c>
      <c r="HF55" s="13">
        <f>[2]DISP_JUN!$C$293</f>
        <v>690</v>
      </c>
      <c r="HG55" s="13">
        <f>[2]DISP_JUN!$D$293</f>
        <v>83</v>
      </c>
      <c r="HH55" s="13">
        <f>[2]DISP_JUN!$E$293</f>
        <v>607</v>
      </c>
      <c r="HI55" s="13">
        <f>[2]DISP_JUN!$F$293</f>
        <v>30</v>
      </c>
      <c r="HJ55" s="244">
        <f t="shared" si="76"/>
        <v>4.1666666666666661</v>
      </c>
      <c r="HK55" s="13">
        <f>[2]DISP_JUN!$G$293</f>
        <v>0</v>
      </c>
      <c r="HL55" s="244">
        <f t="shared" si="77"/>
        <v>0</v>
      </c>
      <c r="HM55" s="13">
        <f>[2]DISP_JUN!$H$293</f>
        <v>0</v>
      </c>
      <c r="HN55" s="244">
        <f t="shared" si="78"/>
        <v>0</v>
      </c>
      <c r="HO55" s="13">
        <v>10.148148148148152</v>
      </c>
      <c r="HP55" s="244">
        <f t="shared" si="79"/>
        <v>95.833333333333343</v>
      </c>
      <c r="HQ55" s="244">
        <f t="shared" si="80"/>
        <v>94.423868312757193</v>
      </c>
      <c r="HR55" s="244">
        <v>24.681625227410557</v>
      </c>
      <c r="HS55" s="238">
        <f t="shared" si="82"/>
        <v>9.8971193415637853</v>
      </c>
      <c r="HT55" s="36">
        <v>1</v>
      </c>
      <c r="HU55" s="95">
        <f>[2]DISP_JUN!$M$293</f>
        <v>1924</v>
      </c>
      <c r="HV55" s="15">
        <v>27</v>
      </c>
    </row>
    <row r="56" spans="1:231" ht="13.8" hidden="1" x14ac:dyDescent="0.3">
      <c r="B56" s="51" t="s">
        <v>37</v>
      </c>
      <c r="C56" s="52">
        <f>SUM(C53:C55)</f>
        <v>2214</v>
      </c>
      <c r="D56" s="52">
        <f t="shared" ref="D56:L56" si="706">SUM(D53:D55)</f>
        <v>1183</v>
      </c>
      <c r="E56" s="52">
        <f t="shared" si="706"/>
        <v>1031</v>
      </c>
      <c r="F56" s="52">
        <f t="shared" si="706"/>
        <v>18</v>
      </c>
      <c r="G56" s="53">
        <f>(G53*R53+G54*R54+G55*R55)/R56</f>
        <v>0.80645161290322587</v>
      </c>
      <c r="H56" s="52">
        <f t="shared" si="706"/>
        <v>0</v>
      </c>
      <c r="I56" s="53">
        <f>(I53*R53+I54*R54+I55*R55)/R56</f>
        <v>0</v>
      </c>
      <c r="J56" s="53">
        <f>SUM(J53:J55)</f>
        <v>0</v>
      </c>
      <c r="K56" s="53">
        <f>(K53*R53+K54*R54+K55*R55)/R56</f>
        <v>0</v>
      </c>
      <c r="L56" s="52">
        <f t="shared" si="706"/>
        <v>0</v>
      </c>
      <c r="M56" s="53">
        <f>(M53*R53+M54*R54+M55*R55)/R56</f>
        <v>99.193548387096783</v>
      </c>
      <c r="N56" s="14">
        <f>(N53*R53+N54*R54+N55*R55)/R56</f>
        <v>99.193548387096783</v>
      </c>
      <c r="O56" s="14">
        <f>(O53*R53+O54*R54+O55*R55)/R56</f>
        <v>1.5036215665460189</v>
      </c>
      <c r="P56" s="14">
        <f>(P53*R53+P54*R54+P55*R55)/R56</f>
        <v>52.114031594318327</v>
      </c>
      <c r="Q56" s="90">
        <f>SUM(Q53:Q55)</f>
        <v>31406</v>
      </c>
      <c r="R56" s="55">
        <f>SUM(R53:R55)</f>
        <v>81</v>
      </c>
      <c r="U56" s="59" t="s">
        <v>37</v>
      </c>
      <c r="V56" s="52">
        <f>SUM(V53:V55)</f>
        <v>2226</v>
      </c>
      <c r="W56" s="52">
        <f t="shared" ref="W56:AA56" si="707">SUM(W53:W55)</f>
        <v>1527</v>
      </c>
      <c r="X56" s="52">
        <f t="shared" si="707"/>
        <v>699</v>
      </c>
      <c r="Y56" s="52">
        <f t="shared" si="707"/>
        <v>6</v>
      </c>
      <c r="Z56" s="53">
        <f>(Z53*AK53+Z54*AK54+Z55*AK55)/AK56</f>
        <v>0.26881720430107531</v>
      </c>
      <c r="AA56" s="52">
        <f t="shared" si="707"/>
        <v>0</v>
      </c>
      <c r="AB56" s="53">
        <f>(AB53*AK53+AB54*AK54+AB55*AK55)/AK56</f>
        <v>0</v>
      </c>
      <c r="AC56" s="53">
        <f>SUM(AC53:AC55)</f>
        <v>0</v>
      </c>
      <c r="AD56" s="53">
        <f>(AD53*AK53+AD54*AK54+AD55*AK55)/AK56</f>
        <v>0</v>
      </c>
      <c r="AE56" s="15">
        <v>0</v>
      </c>
      <c r="AF56" s="53">
        <f>(AF53*AK53+AF54*AK54+AF55*AK55)/AK56</f>
        <v>99.731182795698928</v>
      </c>
      <c r="AG56" s="14">
        <f>(AG53*AK53+AG54*AK54+AG55*AK55)/AK56</f>
        <v>99.731182795698928</v>
      </c>
      <c r="AH56" s="14">
        <f>(AH53*AK53+AH54*AK54+AH55*AK55)/AK56</f>
        <v>0.39830933447954725</v>
      </c>
      <c r="AI56" s="14">
        <f>(AI53*AK53+AI54*AK54+AI55*AK55)/AK56</f>
        <v>67.602548785344482</v>
      </c>
      <c r="AJ56" s="90">
        <f>SUM(AJ53:AJ55)</f>
        <v>40740</v>
      </c>
      <c r="AK56" s="55">
        <f>SUM(AK53:AK55)</f>
        <v>81</v>
      </c>
      <c r="AN56" s="59" t="s">
        <v>37</v>
      </c>
      <c r="AO56" s="52">
        <f>SUM(AO53:AO55)</f>
        <v>2012</v>
      </c>
      <c r="AP56" s="52">
        <f t="shared" ref="AP56:AR56" si="708">SUM(AP53:AP55)</f>
        <v>1609</v>
      </c>
      <c r="AQ56" s="52">
        <f t="shared" si="708"/>
        <v>403</v>
      </c>
      <c r="AR56" s="52">
        <f t="shared" si="708"/>
        <v>32</v>
      </c>
      <c r="AS56" s="53">
        <f>(AS53*BD53+AS54*BD54+AS55*BD55)/BD56</f>
        <v>1.4814814814814814</v>
      </c>
      <c r="AT56" s="52">
        <f t="shared" ref="AT56" si="709">SUM(AT53:AT55)</f>
        <v>0</v>
      </c>
      <c r="AU56" s="53">
        <f>(AU53*BD53+AU54*BD54+AU55*BD55)/BD56</f>
        <v>0</v>
      </c>
      <c r="AV56" s="53">
        <f>SUM(AV53:AV55)</f>
        <v>116</v>
      </c>
      <c r="AW56" s="53">
        <f>(AW53*BD53+AW54*BD54+AW55*BD55)/BD56</f>
        <v>5.3703703703703702</v>
      </c>
      <c r="AX56" s="15">
        <v>0</v>
      </c>
      <c r="AY56" s="53">
        <f>(AY53*BD53+AY54*BD54+AY55*BD55)/BD56</f>
        <v>93.148148148148152</v>
      </c>
      <c r="AZ56" s="14">
        <f>(AZ53*BD53+AZ54*BD54+AZ55*BD55)/BD56</f>
        <v>93.148148148148152</v>
      </c>
      <c r="BA56" s="14">
        <f>(BA53*BD53+BA54*BD54+BA55*BD55)/BD56</f>
        <v>2.0652046272289422</v>
      </c>
      <c r="BB56" s="14">
        <f>(BB53*BD53+BB54*BD54+BB55*BD55)/BD56</f>
        <v>70.260631001371749</v>
      </c>
      <c r="BC56" s="90">
        <f>SUM(BC53:BC55)</f>
        <v>40976</v>
      </c>
      <c r="BD56" s="55">
        <f>SUM(BD53:BD55)</f>
        <v>81</v>
      </c>
      <c r="BG56" s="59" t="s">
        <v>37</v>
      </c>
      <c r="BH56" s="52">
        <f>SUM(BH53:BH55)</f>
        <v>2232</v>
      </c>
      <c r="BI56" s="52">
        <f t="shared" ref="BI56:BK56" si="710">SUM(BI53:BI55)</f>
        <v>14</v>
      </c>
      <c r="BJ56" s="52">
        <f t="shared" si="710"/>
        <v>2218</v>
      </c>
      <c r="BK56" s="52">
        <f t="shared" si="710"/>
        <v>0</v>
      </c>
      <c r="BL56" s="53">
        <f>(BL53*BW53+BL54*BW54+BL55*BW55)/BW56</f>
        <v>0</v>
      </c>
      <c r="BM56" s="52">
        <f t="shared" ref="BM56" si="711">SUM(BM53:BM55)</f>
        <v>0</v>
      </c>
      <c r="BN56" s="53">
        <f>(BN53*BW53+BN54*BW54+BN55*BW55)/BW56</f>
        <v>0</v>
      </c>
      <c r="BO56" s="53">
        <f>SUM(BO53:BO55)</f>
        <v>0</v>
      </c>
      <c r="BP56" s="53">
        <f>(BP53*BW53+BP54*BW54+BP55*BW55)/BW56</f>
        <v>0</v>
      </c>
      <c r="BQ56" s="52">
        <f t="shared" ref="BQ56" si="712">SUM(BQ53:BQ55)</f>
        <v>0</v>
      </c>
      <c r="BR56" s="53">
        <f>(BR53*BW53+BR54*BW54+BR55*BW55)/BW56</f>
        <v>100</v>
      </c>
      <c r="BS56" s="14">
        <f>(BS53*BW53+BS54*BW54+BS55*BW55)/BW56</f>
        <v>100</v>
      </c>
      <c r="BT56" s="14">
        <f>(BT53*BW53+BT54*BW54+BT55*BW55)/BW56</f>
        <v>0</v>
      </c>
      <c r="BU56" s="14">
        <f>(BU53*BW53+BU54*BW54+BU55*BW55)/BW56</f>
        <v>0.58293508562325769</v>
      </c>
      <c r="BV56" s="90">
        <f>SUM(BV53:BV55)</f>
        <v>351.3</v>
      </c>
      <c r="BW56" s="55">
        <f>SUM(BW53:BW55)</f>
        <v>81</v>
      </c>
      <c r="BZ56" s="59" t="s">
        <v>37</v>
      </c>
      <c r="CA56" s="52">
        <f>SUM(CA53:CA55)</f>
        <v>2159</v>
      </c>
      <c r="CB56" s="52">
        <f t="shared" ref="CB56:CD56" si="713">SUM(CB53:CB55)</f>
        <v>15</v>
      </c>
      <c r="CC56" s="52">
        <f t="shared" si="713"/>
        <v>2144</v>
      </c>
      <c r="CD56" s="52">
        <f t="shared" si="713"/>
        <v>1</v>
      </c>
      <c r="CE56" s="53">
        <f>(CE53*CP53+CE54*CP54+CE55*CP55)/CP56</f>
        <v>4.6296296296296294E-2</v>
      </c>
      <c r="CF56" s="52">
        <f t="shared" ref="CF56" si="714">SUM(CF53:CF55)</f>
        <v>0</v>
      </c>
      <c r="CG56" s="53">
        <f>(CG53*CP53+CG54*CP54+CG55*CP55)/CP56</f>
        <v>0</v>
      </c>
      <c r="CH56" s="53">
        <f>SUM(CH53:CH55)</f>
        <v>0</v>
      </c>
      <c r="CI56" s="53">
        <f>(CI53*CP53+CI54*CP54+CI55*CP55)/CP56</f>
        <v>0</v>
      </c>
      <c r="CJ56" s="52">
        <f t="shared" ref="CJ56" si="715">SUM(CJ53:CJ55)</f>
        <v>0</v>
      </c>
      <c r="CK56" s="53">
        <f>(CK53*CP53+CK54*CP54+CK55*CP55)/CP56</f>
        <v>99.953703703703709</v>
      </c>
      <c r="CL56" s="14">
        <f>(CL53*CP53+CL54*CP54+CL55*CP55)/CP56</f>
        <v>99.953703703703709</v>
      </c>
      <c r="CM56" s="14">
        <f>(CM53*CP53+CM54*CP54+CM55*CP55)/CP56</f>
        <v>16.666666666666668</v>
      </c>
      <c r="CN56" s="14">
        <f>(CN53*CP53+CN54*CP54+CN55*CP55)/CP56</f>
        <v>0.58590534979423869</v>
      </c>
      <c r="CO56" s="90">
        <f>SUM(CO53:CO55)</f>
        <v>341.7</v>
      </c>
      <c r="CP56" s="55">
        <f>SUM(CP53:CP55)</f>
        <v>81</v>
      </c>
      <c r="CS56" s="59" t="s">
        <v>37</v>
      </c>
      <c r="CT56" s="52">
        <f>SUM(CT53:CT55)</f>
        <v>2232</v>
      </c>
      <c r="CU56" s="52">
        <f t="shared" ref="CU56:CW56" si="716">SUM(CU53:CU55)</f>
        <v>23</v>
      </c>
      <c r="CV56" s="52">
        <f t="shared" si="716"/>
        <v>2209</v>
      </c>
      <c r="CW56" s="52">
        <f t="shared" si="716"/>
        <v>0</v>
      </c>
      <c r="CX56" s="53">
        <f>(CX53*DI53+CX54*DI54+CX55*DI55)/DI56</f>
        <v>0</v>
      </c>
      <c r="CY56" s="52">
        <f t="shared" ref="CY56" si="717">SUM(CY53:CY55)</f>
        <v>0</v>
      </c>
      <c r="CZ56" s="53">
        <f>(CZ53*DI53+CZ54*DI54+CZ55*DI55)/DI56</f>
        <v>0</v>
      </c>
      <c r="DA56" s="53">
        <f>SUM(DA53:DA55)</f>
        <v>0</v>
      </c>
      <c r="DB56" s="53">
        <f>(DB53*DI53+DB54*DI54+DB55*DI55)/DI56</f>
        <v>0</v>
      </c>
      <c r="DC56" s="52">
        <f t="shared" ref="DC56" si="718">SUM(DC53:DC55)</f>
        <v>0</v>
      </c>
      <c r="DD56" s="53">
        <f>(DD53*DI53+DD54*DI54+DD55*DI55)/DI56</f>
        <v>100</v>
      </c>
      <c r="DE56" s="14">
        <f>(DE53*DI53+DE54*DI54+DE55*DI55)/DI56</f>
        <v>100</v>
      </c>
      <c r="DF56" s="14">
        <f>(DF53*DI53+DF54*DI54+DF55*DI55)/DI56</f>
        <v>0</v>
      </c>
      <c r="DG56" s="14">
        <f>(DG53*DI53+DG54*DI54+DG55*DI55)/DI56</f>
        <v>0.98400371697862721</v>
      </c>
      <c r="DH56" s="90">
        <f>SUM(DH53:DH55)</f>
        <v>593</v>
      </c>
      <c r="DI56" s="55">
        <f>SUM(DI53:DI55)</f>
        <v>81</v>
      </c>
      <c r="DL56" s="59" t="s">
        <v>37</v>
      </c>
      <c r="DM56" s="52">
        <f>SUM(DM53:DM55)</f>
        <v>1368</v>
      </c>
      <c r="DN56" s="52">
        <f t="shared" ref="DN56:DP56" si="719">SUM(DN53:DN55)</f>
        <v>10</v>
      </c>
      <c r="DO56" s="52">
        <f t="shared" si="719"/>
        <v>1358</v>
      </c>
      <c r="DP56" s="52">
        <f t="shared" si="719"/>
        <v>120</v>
      </c>
      <c r="DQ56" s="53" t="e">
        <f>(DQ53*EB53+DQ54*EB54+DQ55*EB55)/EB56</f>
        <v>#VALUE!</v>
      </c>
      <c r="DR56" s="52">
        <f t="shared" ref="DR56" si="720">SUM(DR53:DR55)</f>
        <v>0</v>
      </c>
      <c r="DS56" s="53" t="e">
        <f>(DS53*EB53+DS54*EB54+DS55*EB55)/EB56</f>
        <v>#VALUE!</v>
      </c>
      <c r="DT56" s="53">
        <f>SUM(DT53:DT55)</f>
        <v>0</v>
      </c>
      <c r="DU56" s="53" t="e">
        <f>(DU53*EB53+DU54*EB54+DU55*EB55)/EB56</f>
        <v>#VALUE!</v>
      </c>
      <c r="DV56" s="52">
        <f t="shared" ref="DV56" si="721">SUM(DV53:DV55)</f>
        <v>0</v>
      </c>
      <c r="DW56" s="53" t="e">
        <f>(DW53*EB53+DW54*EB54+DW55*EB55)/EB56</f>
        <v>#VALUE!</v>
      </c>
      <c r="DX56" s="14" t="e">
        <f>(DX53*EB53+DX54*EB54+DX55*EB55)/EB56</f>
        <v>#VALUE!</v>
      </c>
      <c r="DY56" s="14" t="e">
        <f>(DY53*EB53+DY54*EB54+DY55*EB55)/EB56</f>
        <v>#VALUE!</v>
      </c>
      <c r="DZ56" s="14" t="e">
        <f>(DZ53*EB53+DZ54*EB54+DZ55*EB55)/EB56</f>
        <v>#VALUE!</v>
      </c>
      <c r="EA56" s="90">
        <f>SUM(EA53:EA55)</f>
        <v>207</v>
      </c>
      <c r="EB56" s="55">
        <f>SUM(EB53:EB55)</f>
        <v>81</v>
      </c>
      <c r="EC56" s="36"/>
      <c r="EE56" s="51" t="s">
        <v>37</v>
      </c>
      <c r="EF56" s="52">
        <f>SUM(EF53:EF55)</f>
        <v>1392</v>
      </c>
      <c r="EG56" s="52">
        <f t="shared" ref="EG56:EI56" si="722">SUM(EG53:EG55)</f>
        <v>0</v>
      </c>
      <c r="EH56" s="52">
        <f t="shared" si="722"/>
        <v>1392</v>
      </c>
      <c r="EI56" s="52">
        <f t="shared" si="722"/>
        <v>0</v>
      </c>
      <c r="EJ56" s="53" t="e">
        <f>(EJ53*EU53+EJ54*EU54+EJ55*EU55)/EU56</f>
        <v>#VALUE!</v>
      </c>
      <c r="EK56" s="52">
        <f t="shared" ref="EK56" si="723">SUM(EK53:EK55)</f>
        <v>0</v>
      </c>
      <c r="EL56" s="53" t="e">
        <f>(EL53*EU53+EL54*EU54+EL55*EU55)/EU56</f>
        <v>#VALUE!</v>
      </c>
      <c r="EM56" s="53">
        <f>SUM(EM53:EM55)</f>
        <v>0</v>
      </c>
      <c r="EN56" s="53" t="e">
        <f>(EN53*EU53+EN54*EU54+EN55*EU55)/EU56</f>
        <v>#VALUE!</v>
      </c>
      <c r="EO56" s="52">
        <f t="shared" ref="EO56" si="724">SUM(EO53:EO55)</f>
        <v>0</v>
      </c>
      <c r="EP56" s="53" t="e">
        <f>(EP53*EU53+EP54*EU54+EP55*EU55)/EU56</f>
        <v>#VALUE!</v>
      </c>
      <c r="EQ56" s="14" t="e">
        <f>(EQ53*EU53+EQ54*EU54+EQ55*EU55)/EU56</f>
        <v>#VALUE!</v>
      </c>
      <c r="ER56" s="14" t="e">
        <f>(ER53*EU53+ER54*EU54+ER55*EU55)/EU56</f>
        <v>#VALUE!</v>
      </c>
      <c r="ES56" s="14" t="e">
        <f>(ES53*EU53+ES54*EU54+ES55*EU55)/EU56</f>
        <v>#VALUE!</v>
      </c>
      <c r="ET56" s="90">
        <f>SUM(ET53:ET55)</f>
        <v>0</v>
      </c>
      <c r="EU56" s="55">
        <f>SUM(EU53:EU55)</f>
        <v>81</v>
      </c>
      <c r="EV56" s="36"/>
      <c r="EX56" s="59" t="s">
        <v>37</v>
      </c>
      <c r="EY56" s="52">
        <f>SUM(EY53:EY55)</f>
        <v>1488</v>
      </c>
      <c r="EZ56" s="52">
        <f t="shared" ref="EZ56:FB56" si="725">SUM(EZ53:EZ55)</f>
        <v>18</v>
      </c>
      <c r="FA56" s="52">
        <f t="shared" si="725"/>
        <v>1470</v>
      </c>
      <c r="FB56" s="52">
        <f t="shared" si="725"/>
        <v>0</v>
      </c>
      <c r="FC56" s="53" t="e">
        <f>(FC53*FN53+FC54*FN54+FC55*FN55)/FN56</f>
        <v>#VALUE!</v>
      </c>
      <c r="FD56" s="52">
        <f t="shared" ref="FD56" si="726">SUM(FD53:FD55)</f>
        <v>0</v>
      </c>
      <c r="FE56" s="53" t="e">
        <f>(FE53*FN53+FE54*FN54+FE55*FN55)/FN56</f>
        <v>#VALUE!</v>
      </c>
      <c r="FF56" s="53">
        <f>SUM(FF53:FF55)</f>
        <v>0</v>
      </c>
      <c r="FG56" s="53" t="e">
        <f>(FG53*FN53+FG54*FN54+FG55*FN55)/FN56</f>
        <v>#VALUE!</v>
      </c>
      <c r="FH56" s="52">
        <f t="shared" ref="FH56" si="727">SUM(FH53:FH55)</f>
        <v>0</v>
      </c>
      <c r="FI56" s="53" t="e">
        <f>(FI53*FN53+FI54*FN54+FI55*FN55)/FN56</f>
        <v>#VALUE!</v>
      </c>
      <c r="FJ56" s="14" t="e">
        <f>(FJ53*FN53+FJ54*FN54+FJ55*FN55)/FN56</f>
        <v>#VALUE!</v>
      </c>
      <c r="FK56" s="14" t="e">
        <f>(FK53*FN53+FK54*FN54+FK55*FN55)/FN56</f>
        <v>#VALUE!</v>
      </c>
      <c r="FL56" s="14" t="e">
        <f>(FL53*FN53+FL54*FN54+FL55*FN55)/FN56</f>
        <v>#VALUE!</v>
      </c>
      <c r="FM56" s="90">
        <f>SUM(FM53:FM55)</f>
        <v>430</v>
      </c>
      <c r="FN56" s="55">
        <f>SUM(FN53:FN55)</f>
        <v>81</v>
      </c>
      <c r="FO56" s="36"/>
      <c r="FQ56" s="59" t="s">
        <v>37</v>
      </c>
      <c r="FR56" s="152">
        <f>SUM(FR53:FR55)</f>
        <v>1425</v>
      </c>
      <c r="FS56" s="52">
        <f t="shared" ref="FS56:FU56" si="728">SUM(FS53:FS55)</f>
        <v>99</v>
      </c>
      <c r="FT56" s="152">
        <f t="shared" si="728"/>
        <v>1326</v>
      </c>
      <c r="FU56" s="52">
        <f t="shared" si="728"/>
        <v>15</v>
      </c>
      <c r="FV56" s="53" t="e">
        <f>(FV53*GH53+FV54*GH54+FV55*GH55)/GH56</f>
        <v>#VALUE!</v>
      </c>
      <c r="FW56" s="52">
        <f t="shared" ref="FW56" si="729">SUM(FW53:FW55)</f>
        <v>0</v>
      </c>
      <c r="FX56" s="53" t="e">
        <f>(FX53*GH53+FX54*GH54+FX55*GH55)/GH56</f>
        <v>#VALUE!</v>
      </c>
      <c r="FY56" s="53">
        <f>SUM(FY53:FY55)</f>
        <v>0</v>
      </c>
      <c r="FZ56" s="53" t="e">
        <f>(FZ53*GH53+FZ54*GH54+FZ55*GH55)/GH56</f>
        <v>#VALUE!</v>
      </c>
      <c r="GA56" s="52">
        <f t="shared" ref="GA56" si="730">SUM(GA53:GA55)</f>
        <v>0</v>
      </c>
      <c r="GB56" s="53" t="e">
        <f>(GB53*GH53+GB54*GH54+GB55*GH55)/GH56</f>
        <v>#VALUE!</v>
      </c>
      <c r="GC56" s="14" t="e">
        <f>(GC53*GH53+GC54*GH54+GC55*GH55)/GH56</f>
        <v>#VALUE!</v>
      </c>
      <c r="GD56" s="14" t="e">
        <f>(GD53*GH53+GD54*GH54+GD55*GH55)/GH56</f>
        <v>#VALUE!</v>
      </c>
      <c r="GE56" s="14" t="e">
        <f>(GE53*GH53+GE54*GH54+GE55*GH55)/GH56</f>
        <v>#VALUE!</v>
      </c>
      <c r="GF56" s="55">
        <f>SUM(GF53:GF55)</f>
        <v>2</v>
      </c>
      <c r="GG56" s="69">
        <f>SUM(GG53:GG55)</f>
        <v>2220</v>
      </c>
      <c r="GH56" s="55">
        <f>SUM(GH53:GH55)</f>
        <v>81</v>
      </c>
      <c r="GI56" s="36"/>
      <c r="GK56" s="59" t="s">
        <v>37</v>
      </c>
      <c r="GL56" s="52">
        <f>SUM(GL53:GL55)</f>
        <v>1488</v>
      </c>
      <c r="GM56" s="52">
        <f t="shared" ref="GM56:GO56" si="731">SUM(GM53:GM55)</f>
        <v>252</v>
      </c>
      <c r="GN56" s="52">
        <f t="shared" si="731"/>
        <v>1236</v>
      </c>
      <c r="GO56" s="52">
        <f t="shared" si="731"/>
        <v>0</v>
      </c>
      <c r="GP56" s="53" t="e">
        <f>(GP53*HB53+GP54*HB54+GP55*HB55)/HB56</f>
        <v>#VALUE!</v>
      </c>
      <c r="GQ56" s="52">
        <f t="shared" ref="GQ56" si="732">SUM(GQ53:GQ55)</f>
        <v>0</v>
      </c>
      <c r="GR56" s="53" t="e">
        <f>(GR53*HB53+GR54*HB54+GR55*HB55)/HB56</f>
        <v>#VALUE!</v>
      </c>
      <c r="GS56" s="53">
        <f>SUM(GS53:GS55)</f>
        <v>0</v>
      </c>
      <c r="GT56" s="53" t="e">
        <f>(GT53*HB53+GT54*HB54+GT55*HB55)/HB56</f>
        <v>#VALUE!</v>
      </c>
      <c r="GU56" s="52">
        <f t="shared" ref="GU56" si="733">SUM(GU53:GU55)</f>
        <v>0</v>
      </c>
      <c r="GV56" s="53" t="e">
        <f>(GV53*HB53+GV54*HB54+GV55*HB55)/HB56</f>
        <v>#VALUE!</v>
      </c>
      <c r="GW56" s="14" t="e">
        <f>(GW53*HB53+GW54*HB54+GW55*HB55)/HB56</f>
        <v>#VALUE!</v>
      </c>
      <c r="GX56" s="14" t="e">
        <f>(GX53*HB53+GX54*HB54+GX55*HB55)/HB56</f>
        <v>#VALUE!</v>
      </c>
      <c r="GY56" s="14" t="e">
        <f>(GY53*HB53+GY54*HB54+GY55*HB55)/HB56</f>
        <v>#VALUE!</v>
      </c>
      <c r="GZ56" s="55">
        <f>SUM(GZ53:GZ55)</f>
        <v>0</v>
      </c>
      <c r="HA56" s="90">
        <f>SUM(HA53:HA55)</f>
        <v>6020</v>
      </c>
      <c r="HB56" s="55">
        <f>SUM(HB53:HB55)</f>
        <v>81</v>
      </c>
      <c r="HC56" s="36"/>
      <c r="HE56" s="81" t="s">
        <v>37</v>
      </c>
      <c r="HF56" s="52">
        <f>SUM(HF53:HF55)</f>
        <v>1410</v>
      </c>
      <c r="HG56" s="52">
        <f t="shared" ref="HG56:HI56" si="734">SUM(HG53:HG55)</f>
        <v>187</v>
      </c>
      <c r="HH56" s="52">
        <f t="shared" si="734"/>
        <v>1223</v>
      </c>
      <c r="HI56" s="52">
        <f t="shared" si="734"/>
        <v>30</v>
      </c>
      <c r="HJ56" s="244">
        <f t="shared" si="76"/>
        <v>4.1666666666666661</v>
      </c>
      <c r="HK56" s="52">
        <f t="shared" ref="HK56" si="735">SUM(HK53:HK55)</f>
        <v>0</v>
      </c>
      <c r="HL56" s="244">
        <f t="shared" si="77"/>
        <v>0</v>
      </c>
      <c r="HM56" s="53">
        <f>SUM(HM53:HM55)</f>
        <v>0</v>
      </c>
      <c r="HN56" s="244">
        <f t="shared" si="78"/>
        <v>0</v>
      </c>
      <c r="HO56" s="53">
        <f t="shared" ref="HO56" si="736">SUM(HO53:HO55)</f>
        <v>32.925925925925931</v>
      </c>
      <c r="HP56" s="244">
        <f t="shared" si="79"/>
        <v>195.83333333333331</v>
      </c>
      <c r="HQ56" s="244">
        <f t="shared" si="80"/>
        <v>191.26028806584364</v>
      </c>
      <c r="HR56" s="245">
        <v>22.579318008262803</v>
      </c>
      <c r="HS56" s="238">
        <f t="shared" si="82"/>
        <v>7.6028806584362147</v>
      </c>
      <c r="HT56" s="55">
        <f>SUM(HT53:HT55)</f>
        <v>2</v>
      </c>
      <c r="HU56" s="90">
        <f>SUM(HU53:HU55)</f>
        <v>4434</v>
      </c>
      <c r="HV56" s="55">
        <f>SUM(HV53:HV55)</f>
        <v>81</v>
      </c>
      <c r="HW56" s="36"/>
    </row>
    <row r="57" spans="1:231" ht="13.8" x14ac:dyDescent="0.3">
      <c r="A57" s="16" t="s">
        <v>63</v>
      </c>
      <c r="B57" s="78" t="s">
        <v>64</v>
      </c>
      <c r="C57" s="15">
        <f>[1]DISP_JUL!$C$265</f>
        <v>744</v>
      </c>
      <c r="D57" s="15">
        <f>[1]DISP_JUL!$D$265</f>
        <v>529</v>
      </c>
      <c r="E57" s="15">
        <f>[1]DISP_JUL!$E$265</f>
        <v>215</v>
      </c>
      <c r="F57" s="15">
        <f>[1]DISP_JUL!$F$265</f>
        <v>0</v>
      </c>
      <c r="G57" s="13">
        <f t="shared" si="346"/>
        <v>0</v>
      </c>
      <c r="H57" s="15">
        <f>[1]DISP_JUL!$G$265</f>
        <v>0</v>
      </c>
      <c r="I57" s="13">
        <f t="shared" si="347"/>
        <v>0</v>
      </c>
      <c r="J57" s="15">
        <f>[1]DISP_JUL!$H$265</f>
        <v>0</v>
      </c>
      <c r="K57" s="13">
        <f t="shared" ref="K57:K58" si="737">(J57/$B$4)*100</f>
        <v>0</v>
      </c>
      <c r="L57" s="15">
        <v>0</v>
      </c>
      <c r="M57" s="13">
        <f>(C57/$B$4)*100</f>
        <v>100</v>
      </c>
      <c r="N57" s="15">
        <f t="shared" si="442"/>
        <v>100</v>
      </c>
      <c r="O57" s="15">
        <f t="shared" si="443"/>
        <v>0</v>
      </c>
      <c r="P57" s="13">
        <f>(Q57/($B$4*R57))*100</f>
        <v>51.225154773541867</v>
      </c>
      <c r="Q57" s="95">
        <f>[1]DISP_JUL!$M$265</f>
        <v>31442</v>
      </c>
      <c r="R57" s="15">
        <v>82.5</v>
      </c>
      <c r="T57" s="16" t="s">
        <v>63</v>
      </c>
      <c r="U57" s="78" t="s">
        <v>64</v>
      </c>
      <c r="V57" s="15">
        <f>[1]DISP_AGO!$C$265</f>
        <v>715</v>
      </c>
      <c r="W57" s="15">
        <f>[1]DISP_AGO!$D$265</f>
        <v>422</v>
      </c>
      <c r="X57" s="15">
        <f>[1]DISP_AGO!$E$265</f>
        <v>293</v>
      </c>
      <c r="Y57" s="15">
        <f>[1]DISP_AGO!$F$265</f>
        <v>24</v>
      </c>
      <c r="Z57" s="13">
        <f>(Y57/$U$4)*100</f>
        <v>3.225806451612903</v>
      </c>
      <c r="AA57" s="15">
        <f>[1]DISP_AGO!$G$265</f>
        <v>0</v>
      </c>
      <c r="AB57" s="13">
        <f>(AA57/$U$4)*100</f>
        <v>0</v>
      </c>
      <c r="AC57" s="15">
        <f>[1]DISP_AGO!$H$265</f>
        <v>5</v>
      </c>
      <c r="AD57" s="13">
        <f>(AC57/$U$4)*100</f>
        <v>0.67204301075268813</v>
      </c>
      <c r="AE57" s="15">
        <v>0</v>
      </c>
      <c r="AF57" s="13">
        <f>(V57/$U$4)*100</f>
        <v>96.102150537634415</v>
      </c>
      <c r="AG57" s="13">
        <f>((V57-AE57)/$U$4)*100</f>
        <v>96.102150537634415</v>
      </c>
      <c r="AH57" s="13">
        <f t="shared" si="444"/>
        <v>5.3811659192825116</v>
      </c>
      <c r="AI57" s="13">
        <f>(AJ57/($U$4*AK57))*100</f>
        <v>39.514499837080479</v>
      </c>
      <c r="AJ57" s="95">
        <f>[1]DISP_AGO!$M$265</f>
        <v>24254</v>
      </c>
      <c r="AK57" s="15">
        <v>82.5</v>
      </c>
      <c r="AM57" s="16" t="s">
        <v>63</v>
      </c>
      <c r="AN57" s="78" t="s">
        <v>64</v>
      </c>
      <c r="AO57" s="15">
        <f>[1]DISP_SEP!$C$265</f>
        <v>606</v>
      </c>
      <c r="AP57" s="15">
        <f>[1]DISP_SEP!$D$265</f>
        <v>374</v>
      </c>
      <c r="AQ57" s="15">
        <f>[1]DISP_SEP!$E$265</f>
        <v>232</v>
      </c>
      <c r="AR57" s="15">
        <f>[1]DISP_SEP!$F$265</f>
        <v>0</v>
      </c>
      <c r="AS57" s="13">
        <f>(AR57/$AN$4)*100</f>
        <v>0</v>
      </c>
      <c r="AT57" s="15">
        <f>[1]DISP_SEP!$G$265</f>
        <v>112</v>
      </c>
      <c r="AU57" s="13">
        <f>(AT57/$AN$4)*100</f>
        <v>15.555555555555555</v>
      </c>
      <c r="AV57" s="15">
        <f>[1]DISP_SEP!$H$265</f>
        <v>2</v>
      </c>
      <c r="AW57" s="13">
        <f>(AV57/$AN$4)*100</f>
        <v>0.27777777777777779</v>
      </c>
      <c r="AX57" s="15">
        <v>0</v>
      </c>
      <c r="AY57" s="13">
        <f>(AO57/$AN$4)*100</f>
        <v>84.166666666666671</v>
      </c>
      <c r="AZ57" s="15">
        <f>((AO57-AX57)/$AN$4)*100</f>
        <v>84.166666666666671</v>
      </c>
      <c r="BA57" s="15">
        <f t="shared" ref="BA57:BA58" si="738">IF((AND(AP57=0,AR57=0)),0,(AR57+AX57)/(AP57+AR57)*100)</f>
        <v>0</v>
      </c>
      <c r="BB57" s="13">
        <f>(BC57/($AN$4*BD57))*100</f>
        <v>37.121212121212125</v>
      </c>
      <c r="BC57" s="95">
        <f>[1]DISP_SEP!$M$265</f>
        <v>22050</v>
      </c>
      <c r="BD57" s="15">
        <v>82.5</v>
      </c>
      <c r="BF57" s="16" t="s">
        <v>63</v>
      </c>
      <c r="BG57" s="78" t="s">
        <v>64</v>
      </c>
      <c r="BH57" s="15">
        <f>[1]DISP_OCT!$C$265</f>
        <v>701</v>
      </c>
      <c r="BI57" s="15">
        <f>[1]DISP_OCT!$D$265</f>
        <v>409</v>
      </c>
      <c r="BJ57" s="15">
        <f>[1]DISP_OCT!$E$265</f>
        <v>292</v>
      </c>
      <c r="BK57" s="15">
        <f>[1]DISP_OCT!$F$265</f>
        <v>43</v>
      </c>
      <c r="BL57" s="13">
        <f>(BK57/$BG$4)*100</f>
        <v>5.779569892473118</v>
      </c>
      <c r="BM57" s="15">
        <f>[1]DISP_OCT!$G$265</f>
        <v>0</v>
      </c>
      <c r="BN57" s="13">
        <f>(BM57/$BG$4)*100</f>
        <v>0</v>
      </c>
      <c r="BO57" s="15">
        <f>[1]DISP_OCT!$H$265</f>
        <v>0</v>
      </c>
      <c r="BP57" s="13">
        <f>(BO57/$BG$4)*100</f>
        <v>0</v>
      </c>
      <c r="BR57" s="13">
        <f>(BH57/$BG$4)*100</f>
        <v>94.22043010752688</v>
      </c>
      <c r="BS57" s="15">
        <f>((BH57-BQ57)/$BG$4)*100</f>
        <v>94.22043010752688</v>
      </c>
      <c r="BT57" s="15">
        <f t="shared" ref="BT57:BT58" si="739">IF((AND(BI57=0,BK57=0)),0,(BK57+BQ57)/(BI57+BK57)*100)</f>
        <v>9.5132743362831853</v>
      </c>
      <c r="BU57" s="13">
        <f>(BV57/($BG$4*BW57))*100</f>
        <v>38.294232649071361</v>
      </c>
      <c r="BV57" s="95">
        <f>[1]DISP_OCT!$M$265</f>
        <v>23505</v>
      </c>
      <c r="BW57" s="15">
        <v>82.5</v>
      </c>
      <c r="BY57" s="16" t="s">
        <v>63</v>
      </c>
      <c r="BZ57" s="78" t="s">
        <v>64</v>
      </c>
      <c r="CA57" s="15">
        <f>[1]DISP_NOV!$C$265</f>
        <v>718</v>
      </c>
      <c r="CB57" s="15">
        <f>[1]DISP_NOV!$D$265</f>
        <v>364</v>
      </c>
      <c r="CC57" s="15">
        <f>[1]DISP_NOV!$E$265</f>
        <v>354</v>
      </c>
      <c r="CD57" s="15">
        <f>[1]DISP_NOV!$F$265</f>
        <v>1</v>
      </c>
      <c r="CE57" s="13">
        <f>(CD57/$BZ$4)*100</f>
        <v>0.1388888888888889</v>
      </c>
      <c r="CF57" s="15">
        <f>[1]DISP_NOV!$G$265</f>
        <v>0</v>
      </c>
      <c r="CG57" s="13">
        <f>(CF57/$BZ$4)*100</f>
        <v>0</v>
      </c>
      <c r="CH57" s="15">
        <f>[1]DISP_NOV!$H$265</f>
        <v>1</v>
      </c>
      <c r="CI57" s="13">
        <f>(CH57/$BZ$4)*100</f>
        <v>0.1388888888888889</v>
      </c>
      <c r="CK57" s="13">
        <f>(CA57/$BZ$4)*100</f>
        <v>99.722222222222229</v>
      </c>
      <c r="CL57" s="15">
        <f>((CA57-CJ57)/$BZ$4)*100</f>
        <v>99.722222222222229</v>
      </c>
      <c r="CM57" s="15">
        <f t="shared" ref="CM57:CM58" si="740">IF((AND(CB57=0,CD57=0)),0,(CD57+CJ57)/(CB57+CD57)*100)</f>
        <v>0.27397260273972601</v>
      </c>
      <c r="CN57" s="13">
        <f>(CO57/($BZ$4*CP57))*100</f>
        <v>35.565656565656568</v>
      </c>
      <c r="CO57" s="95">
        <f>[1]DISP_NOV!$M$265</f>
        <v>21126</v>
      </c>
      <c r="CP57" s="15">
        <v>82.5</v>
      </c>
      <c r="CR57" s="16" t="s">
        <v>63</v>
      </c>
      <c r="CS57" s="78" t="s">
        <v>64</v>
      </c>
      <c r="CT57" s="15">
        <f>[1]DISP_DIC!$C$265</f>
        <v>658</v>
      </c>
      <c r="CU57" s="15">
        <f>[1]DISP_DIC!$D$265</f>
        <v>162</v>
      </c>
      <c r="CV57" s="15">
        <f>[1]DISP_DIC!$E$265</f>
        <v>496</v>
      </c>
      <c r="CW57" s="15">
        <f>[1]DISP_DIC!$F$265</f>
        <v>86</v>
      </c>
      <c r="CX57" s="13">
        <f>(CW57/$CS$4)*100</f>
        <v>11.559139784946236</v>
      </c>
      <c r="CY57" s="15">
        <f>[1]DISP_DIC!$G$265</f>
        <v>0</v>
      </c>
      <c r="CZ57" s="13">
        <f>(CY57/$CS$4)*100</f>
        <v>0</v>
      </c>
      <c r="DA57" s="15">
        <f>[1]DISP_DIC!$H$265</f>
        <v>0</v>
      </c>
      <c r="DB57" s="13">
        <f>(DA57/$CS$4)*100</f>
        <v>0</v>
      </c>
      <c r="DD57" s="13">
        <f>(CT57/$CS$4)*100</f>
        <v>88.44086021505376</v>
      </c>
      <c r="DE57" s="15">
        <f>((CT57-DC57)/$CS$4)*100</f>
        <v>88.44086021505376</v>
      </c>
      <c r="DF57" s="15">
        <f t="shared" ref="DF57:DF58" si="741">IF((AND(CU57=0,CW57=0)),0,(CW57+DC57)/(CU57+CW57)*100)</f>
        <v>34.677419354838712</v>
      </c>
      <c r="DG57" s="13">
        <f>(DH57/($CS$4*DI57))*100</f>
        <v>13.898664059954383</v>
      </c>
      <c r="DH57" s="95">
        <f>[1]DISP_DIC!$M$265</f>
        <v>8531</v>
      </c>
      <c r="DI57" s="15">
        <v>82.5</v>
      </c>
      <c r="DK57" s="16" t="s">
        <v>63</v>
      </c>
      <c r="DL57" s="78" t="s">
        <v>64</v>
      </c>
      <c r="DM57" s="15">
        <f>[2]DISP_ENE!$C$265</f>
        <v>0</v>
      </c>
      <c r="DN57" s="15">
        <f>[2]DISP_ENE!$D$265</f>
        <v>0</v>
      </c>
      <c r="DO57" s="15">
        <f>[2]DISP_ENE!$E$265</f>
        <v>0</v>
      </c>
      <c r="DP57" s="15">
        <f>[2]DISP_ENE!$F$265</f>
        <v>744</v>
      </c>
      <c r="DQ57" s="13">
        <f>(DP57/$DL$4)*100</f>
        <v>100</v>
      </c>
      <c r="DR57" s="15">
        <f>[2]DISP_ENE!$G$265</f>
        <v>0</v>
      </c>
      <c r="DS57" s="13">
        <f>(DR57/$DL$4)*100</f>
        <v>0</v>
      </c>
      <c r="DT57" s="15">
        <f>[2]DISP_ENE!$H$265</f>
        <v>0</v>
      </c>
      <c r="DU57" s="13">
        <f>(DT57/$DL$4)*100</f>
        <v>0</v>
      </c>
      <c r="DW57" s="13">
        <f>(DM57/$DL$4)*100</f>
        <v>0</v>
      </c>
      <c r="DX57" s="15">
        <f>((DM57-DV57)/$DL$4)*100</f>
        <v>0</v>
      </c>
      <c r="DY57" s="15">
        <f t="shared" ref="DY57:DY58" si="742">IF((AND(DN57=0,DP57=0)),0,(DP57+DV57)/(DN57+DP57)*100)</f>
        <v>100</v>
      </c>
      <c r="DZ57" s="13">
        <f>(EA57/($DL$4*EB57))*100</f>
        <v>0</v>
      </c>
      <c r="EA57" s="95">
        <f>[2]DISP_ENE!$M$265</f>
        <v>0</v>
      </c>
      <c r="EB57" s="15">
        <v>82.5</v>
      </c>
      <c r="ED57" s="16" t="s">
        <v>63</v>
      </c>
      <c r="EE57" s="78" t="s">
        <v>64</v>
      </c>
      <c r="EF57" s="15">
        <f>[2]DISP_FEB!$C$265</f>
        <v>0</v>
      </c>
      <c r="EG57" s="15">
        <f>[2]DISP_FEB!$D$265</f>
        <v>0</v>
      </c>
      <c r="EH57" s="15">
        <f>[2]DISP_FEB!$E$265</f>
        <v>0</v>
      </c>
      <c r="EI57" s="15">
        <f>[2]DISP_FEB!$F$265</f>
        <v>696</v>
      </c>
      <c r="EJ57" s="13">
        <f>(EI57/$EE$4)*100</f>
        <v>100</v>
      </c>
      <c r="EK57" s="15">
        <f>[2]DISP_FEB!$G$265</f>
        <v>0</v>
      </c>
      <c r="EL57" s="13">
        <f>(EK57/$EE$4)*100</f>
        <v>0</v>
      </c>
      <c r="EM57" s="15">
        <f>[2]DISP_FEB!$H$265</f>
        <v>0</v>
      </c>
      <c r="EN57" s="13">
        <f>(EM57/$EE$4)*100</f>
        <v>0</v>
      </c>
      <c r="EP57" s="13">
        <f>(EF57/$EE$4)*100</f>
        <v>0</v>
      </c>
      <c r="EQ57" s="15">
        <f>((EF57-EO57)/$EE$4)*100</f>
        <v>0</v>
      </c>
      <c r="ER57" s="15">
        <f t="shared" ref="ER57:ER58" si="743">IF((AND(EG57=0,EI57=0)),0,(EI57+EO57)/(EG57+EI57)*100)</f>
        <v>100</v>
      </c>
      <c r="ES57" s="13">
        <f>(ET57/($EE$4*EU57))*100</f>
        <v>0</v>
      </c>
      <c r="ET57" s="95">
        <f>[2]DISP_FEB!$M$265</f>
        <v>0</v>
      </c>
      <c r="EU57" s="15">
        <v>82.5</v>
      </c>
      <c r="EW57" s="16" t="s">
        <v>63</v>
      </c>
      <c r="EX57" s="78" t="s">
        <v>64</v>
      </c>
      <c r="EY57" s="15">
        <f>[2]DISP_MAR!$C$265</f>
        <v>0</v>
      </c>
      <c r="EZ57" s="15">
        <f>[2]DISP_MAR!$D$265</f>
        <v>0</v>
      </c>
      <c r="FA57" s="15">
        <f>[2]DISP_MAR!$E$265</f>
        <v>0</v>
      </c>
      <c r="FB57" s="15">
        <f>[2]DISP_MAR!$F$265</f>
        <v>744</v>
      </c>
      <c r="FC57" s="13">
        <f>(FB57/$EX$4)*100</f>
        <v>100</v>
      </c>
      <c r="FD57" s="15">
        <f>[2]DISP_MAR!$G$265</f>
        <v>0</v>
      </c>
      <c r="FE57" s="13">
        <f>(FD57/$EX$4)*100</f>
        <v>0</v>
      </c>
      <c r="FF57" s="15">
        <f>[2]DISP_MAR!$H$265</f>
        <v>0</v>
      </c>
      <c r="FG57" s="13">
        <f>(FF57/$EX$4)*100</f>
        <v>0</v>
      </c>
      <c r="FI57" s="13">
        <f>(EY57/$EX$4)*100</f>
        <v>0</v>
      </c>
      <c r="FJ57" s="15">
        <f>((EY57-FH57)/$EX$4)*100</f>
        <v>0</v>
      </c>
      <c r="FK57" s="15">
        <f t="shared" ref="FK57:FK58" si="744">IF((AND(EZ57=0,FB57=0)),0,(FB57+FH57)/(EZ57+FB57)*100)</f>
        <v>100</v>
      </c>
      <c r="FL57" s="13">
        <f>(FM57/($EX$4*FN57))*100</f>
        <v>0</v>
      </c>
      <c r="FM57" s="95">
        <f>[2]DISP_MAR!$M$265</f>
        <v>0</v>
      </c>
      <c r="FN57" s="15">
        <v>82.5</v>
      </c>
      <c r="FP57" s="16" t="s">
        <v>63</v>
      </c>
      <c r="FQ57" s="78" t="s">
        <v>64</v>
      </c>
      <c r="FR57" s="15">
        <f>[2]DISP_ABR!$C$265</f>
        <v>0</v>
      </c>
      <c r="FS57" s="15">
        <f>[2]DISP_ABR!$D$265</f>
        <v>0</v>
      </c>
      <c r="FT57" s="15">
        <f>[2]DISP_ABR!$E$265</f>
        <v>0</v>
      </c>
      <c r="FU57" s="15">
        <f>[2]DISP_ABR!$F$265</f>
        <v>720</v>
      </c>
      <c r="FV57" s="13">
        <f>(FU57/$FQ$4)*100</f>
        <v>100</v>
      </c>
      <c r="FW57" s="15">
        <f>[2]DISP_ABR!$G$265</f>
        <v>0</v>
      </c>
      <c r="FX57" s="13">
        <f>(FW57/$FQ$4)*100</f>
        <v>0</v>
      </c>
      <c r="FY57" s="15">
        <f>[2]DISP_ABR!$H$265</f>
        <v>0</v>
      </c>
      <c r="FZ57" s="13">
        <f>(FY57/$FQ$4)*100</f>
        <v>0</v>
      </c>
      <c r="GB57" s="13">
        <f>(FR57/$FQ$4)*100</f>
        <v>0</v>
      </c>
      <c r="GC57" s="13">
        <f>((FR57-GA57)/$FQ$4)*100</f>
        <v>0</v>
      </c>
      <c r="GD57" s="13">
        <f t="shared" ref="GD57:GD58" si="745">IF((AND(FS57=0,FU57=0)),0,(FU57+GA57)/(FS57+FU57)*100)</f>
        <v>100</v>
      </c>
      <c r="GE57" s="13">
        <f>(GG57/($FQ$4*GH57))*100</f>
        <v>0</v>
      </c>
      <c r="GF57" s="36">
        <v>1</v>
      </c>
      <c r="GG57" s="88">
        <f>[2]DISP_ABR!$M$265</f>
        <v>0</v>
      </c>
      <c r="GH57" s="15">
        <v>82.5</v>
      </c>
      <c r="GJ57" s="16" t="s">
        <v>63</v>
      </c>
      <c r="GK57" s="78" t="s">
        <v>64</v>
      </c>
      <c r="GL57" s="15">
        <f>[2]DISP_MAY!$C$265</f>
        <v>0</v>
      </c>
      <c r="GM57" s="15">
        <f>[2]DISP_MAY!$D$265</f>
        <v>0</v>
      </c>
      <c r="GN57" s="15">
        <f>[2]DISP_MAY!$E$265</f>
        <v>0</v>
      </c>
      <c r="GO57" s="15">
        <f>[2]DISP_MAY!$F$265</f>
        <v>744</v>
      </c>
      <c r="GP57" s="13">
        <f>(GO57/$GK$4)*100</f>
        <v>100</v>
      </c>
      <c r="GQ57" s="15">
        <f>[2]DISP_MAY!$G$265</f>
        <v>0</v>
      </c>
      <c r="GR57" s="13">
        <f>(GQ57/$GK$4)*100</f>
        <v>0</v>
      </c>
      <c r="GS57" s="15">
        <f>[2]DISP_MAY!$H$265</f>
        <v>0</v>
      </c>
      <c r="GT57" s="13">
        <f>(GS57/$GK$4)*100</f>
        <v>0</v>
      </c>
      <c r="GV57" s="13">
        <f>(GL57/$GK$4)*100</f>
        <v>0</v>
      </c>
      <c r="GW57" s="15">
        <f>((GL57-GU57)/$GK$4)*100</f>
        <v>0</v>
      </c>
      <c r="GX57" s="15">
        <f t="shared" ref="GX57:GX58" si="746">IF((AND(GM57=0,GO57=0)),0,(GO57+GU57)/(GM57+GO57)*100)</f>
        <v>100</v>
      </c>
      <c r="GY57" s="13">
        <f>(HA57/($GK$4*HB57))*100</f>
        <v>0</v>
      </c>
      <c r="GZ57" s="36">
        <v>0</v>
      </c>
      <c r="HA57" s="95">
        <f>[2]DISP_MAY!$M$265</f>
        <v>0</v>
      </c>
      <c r="HB57" s="15">
        <v>82.5</v>
      </c>
      <c r="HD57" s="16" t="s">
        <v>63</v>
      </c>
      <c r="HE57" s="78" t="s">
        <v>64</v>
      </c>
      <c r="HF57" s="15">
        <f>[2]DISP_JUN!$C$265</f>
        <v>0</v>
      </c>
      <c r="HG57" s="15">
        <f>[2]DISP_JUN!$D$265</f>
        <v>0</v>
      </c>
      <c r="HH57" s="15">
        <f>[2]DISP_JUN!$E$265</f>
        <v>0</v>
      </c>
      <c r="HI57" s="15">
        <f>[2]DISP_JUN!$F$265</f>
        <v>720</v>
      </c>
      <c r="HJ57" s="244">
        <f t="shared" si="76"/>
        <v>100</v>
      </c>
      <c r="HK57" s="15">
        <f>[2]DISP_JUN!$G$265</f>
        <v>0</v>
      </c>
      <c r="HL57" s="244">
        <f t="shared" si="77"/>
        <v>0</v>
      </c>
      <c r="HM57" s="15">
        <f>[2]DISP_JUN!$H$265</f>
        <v>0</v>
      </c>
      <c r="HN57" s="244">
        <f t="shared" si="78"/>
        <v>0</v>
      </c>
      <c r="HO57" s="15">
        <v>0</v>
      </c>
      <c r="HP57" s="244">
        <f t="shared" si="79"/>
        <v>0</v>
      </c>
      <c r="HQ57" s="244">
        <f t="shared" si="80"/>
        <v>0</v>
      </c>
      <c r="HR57" s="244">
        <v>0</v>
      </c>
      <c r="HS57" s="238">
        <f t="shared" si="82"/>
        <v>0</v>
      </c>
      <c r="HT57" s="36">
        <v>0</v>
      </c>
      <c r="HU57" s="95">
        <f>[2]DISP_JUN!$M$265</f>
        <v>0</v>
      </c>
      <c r="HV57" s="15">
        <v>82.5</v>
      </c>
    </row>
    <row r="58" spans="1:231" ht="13.8" x14ac:dyDescent="0.3">
      <c r="B58" s="78" t="s">
        <v>65</v>
      </c>
      <c r="C58" s="15">
        <f>[1]DISP_JUL!$C$266</f>
        <v>744</v>
      </c>
      <c r="D58" s="15">
        <f>[1]DISP_JUL!$D$266</f>
        <v>512</v>
      </c>
      <c r="E58" s="15">
        <f>[1]DISP_JUL!$E$266</f>
        <v>232</v>
      </c>
      <c r="F58" s="15">
        <f>[1]DISP_JUL!$F$266</f>
        <v>0</v>
      </c>
      <c r="G58" s="13">
        <f t="shared" si="346"/>
        <v>0</v>
      </c>
      <c r="H58" s="15">
        <f>[1]DISP_JUL!$G$266</f>
        <v>0</v>
      </c>
      <c r="I58" s="13">
        <f t="shared" si="347"/>
        <v>0</v>
      </c>
      <c r="J58" s="15">
        <f>[1]DISP_JUL!$H$266</f>
        <v>0</v>
      </c>
      <c r="K58" s="13">
        <f t="shared" si="737"/>
        <v>0</v>
      </c>
      <c r="L58" s="15">
        <v>0</v>
      </c>
      <c r="M58" s="13">
        <f t="shared" ref="M58" si="747">(C58/$B$4)*100</f>
        <v>100</v>
      </c>
      <c r="N58" s="15">
        <f t="shared" si="442"/>
        <v>100</v>
      </c>
      <c r="O58" s="36">
        <f t="shared" si="443"/>
        <v>0</v>
      </c>
      <c r="P58" s="13">
        <f t="shared" ref="P58" si="748">(Q58/($B$4*R58))*100</f>
        <v>48.229064841968068</v>
      </c>
      <c r="Q58" s="95">
        <f>[1]DISP_JUL!$M$266</f>
        <v>29603</v>
      </c>
      <c r="R58" s="15">
        <v>82.5</v>
      </c>
      <c r="U58" s="78" t="s">
        <v>65</v>
      </c>
      <c r="V58" s="15">
        <f>[1]DISP_AGO!$C$266</f>
        <v>657</v>
      </c>
      <c r="W58" s="15">
        <f>[1]DISP_AGO!$D$266</f>
        <v>518</v>
      </c>
      <c r="X58" s="15">
        <f>[1]DISP_AGO!$E$266</f>
        <v>139</v>
      </c>
      <c r="Y58" s="15">
        <f>[1]DISP_AGO!$F$266</f>
        <v>0</v>
      </c>
      <c r="Z58" s="13">
        <f>(Y58/$U$4)*100</f>
        <v>0</v>
      </c>
      <c r="AA58" s="15">
        <f>[1]DISP_AGO!$G$266</f>
        <v>87</v>
      </c>
      <c r="AB58" s="13">
        <f>(AA58/$U$4)*100</f>
        <v>11.693548387096774</v>
      </c>
      <c r="AC58" s="15">
        <f>[1]DISP_AGO!$H$266</f>
        <v>0</v>
      </c>
      <c r="AD58" s="13">
        <f>(AC58/$U$4)*100</f>
        <v>0</v>
      </c>
      <c r="AE58" s="15">
        <v>0</v>
      </c>
      <c r="AF58" s="13">
        <f>(V58/$U$4)*100</f>
        <v>88.306451612903231</v>
      </c>
      <c r="AG58" s="13">
        <f>((V58-AE58)/$U$4)*100</f>
        <v>88.306451612903231</v>
      </c>
      <c r="AH58" s="36">
        <f t="shared" si="444"/>
        <v>0</v>
      </c>
      <c r="AI58" s="13">
        <f>(AJ58/($U$4*AK58))*100</f>
        <v>44.734441186054092</v>
      </c>
      <c r="AJ58" s="95">
        <f>[1]DISP_AGO!$M$266</f>
        <v>27458</v>
      </c>
      <c r="AK58" s="15">
        <v>82.5</v>
      </c>
      <c r="AN58" s="78" t="s">
        <v>65</v>
      </c>
      <c r="AO58" s="15">
        <f>[1]DISP_SEP!$C$266</f>
        <v>720</v>
      </c>
      <c r="AP58" s="15">
        <f>[1]DISP_SEP!$D$266</f>
        <v>720</v>
      </c>
      <c r="AQ58" s="15">
        <f>[1]DISP_SEP!$E$266</f>
        <v>0</v>
      </c>
      <c r="AR58" s="15">
        <f>[1]DISP_SEP!$F$266</f>
        <v>0</v>
      </c>
      <c r="AS58" s="13">
        <f>(AR58/$AN$4)*100</f>
        <v>0</v>
      </c>
      <c r="AT58" s="15">
        <f>[1]DISP_SEP!$G$266</f>
        <v>0</v>
      </c>
      <c r="AU58" s="13">
        <f>(AT58/$AN$4)*100</f>
        <v>0</v>
      </c>
      <c r="AV58" s="15">
        <f>[1]DISP_SEP!$H$266</f>
        <v>0</v>
      </c>
      <c r="AW58" s="13">
        <f>(AV58/$AN$4)*100</f>
        <v>0</v>
      </c>
      <c r="AX58" s="15">
        <v>0</v>
      </c>
      <c r="AY58" s="13">
        <f>(AO58/$AN$4)*100</f>
        <v>100</v>
      </c>
      <c r="AZ58" s="15">
        <f>((AO58-AX58)/$AN$4)*100</f>
        <v>100</v>
      </c>
      <c r="BA58" s="36">
        <f t="shared" si="738"/>
        <v>0</v>
      </c>
      <c r="BB58" s="13">
        <f>(BC58/($AN$4*BD58))*100</f>
        <v>64.567340067340069</v>
      </c>
      <c r="BC58" s="95">
        <f>[1]DISP_SEP!$M$266</f>
        <v>38353</v>
      </c>
      <c r="BD58" s="15">
        <v>82.5</v>
      </c>
      <c r="BG58" s="78" t="s">
        <v>65</v>
      </c>
      <c r="BH58" s="15">
        <f>[1]DISP_OCT!$C$266</f>
        <v>13</v>
      </c>
      <c r="BI58" s="15">
        <f>[1]DISP_OCT!$D$266</f>
        <v>13</v>
      </c>
      <c r="BJ58" s="15">
        <f>[1]DISP_OCT!$E$266</f>
        <v>0</v>
      </c>
      <c r="BK58" s="15">
        <f>[1]DISP_OCT!$F$266</f>
        <v>0</v>
      </c>
      <c r="BL58" s="13">
        <f>(BK58/$BG$4)*100</f>
        <v>0</v>
      </c>
      <c r="BM58" s="15">
        <f>[1]DISP_OCT!$G$266</f>
        <v>731</v>
      </c>
      <c r="BN58" s="13">
        <f>(BM58/$BG$4)*100</f>
        <v>98.252688172043008</v>
      </c>
      <c r="BO58" s="15">
        <f>[1]DISP_OCT!$H$266</f>
        <v>0</v>
      </c>
      <c r="BP58" s="13">
        <f>(BO58/$BG$4)*100</f>
        <v>0</v>
      </c>
      <c r="BR58" s="13">
        <f>(BH58/$BG$4)*100</f>
        <v>1.747311827956989</v>
      </c>
      <c r="BS58" s="15">
        <f>((BH58-BQ58)/$BG$4)*100</f>
        <v>1.747311827956989</v>
      </c>
      <c r="BT58" s="36">
        <f t="shared" si="739"/>
        <v>0</v>
      </c>
      <c r="BU58" s="13">
        <f>(BV58/($BG$4*BW58))*100</f>
        <v>0.99217986314760509</v>
      </c>
      <c r="BV58" s="95">
        <f>[1]DISP_OCT!$M$266</f>
        <v>609</v>
      </c>
      <c r="BW58" s="15">
        <v>82.5</v>
      </c>
      <c r="BZ58" s="78" t="s">
        <v>65</v>
      </c>
      <c r="CA58" s="15">
        <f>[1]DISP_NOV!$C$266</f>
        <v>0</v>
      </c>
      <c r="CB58" s="15">
        <f>[1]DISP_NOV!$D$266</f>
        <v>0</v>
      </c>
      <c r="CC58" s="15">
        <f>[1]DISP_NOV!$E$266</f>
        <v>0</v>
      </c>
      <c r="CD58" s="15">
        <f>[1]DISP_NOV!$F$266</f>
        <v>0</v>
      </c>
      <c r="CE58" s="13">
        <f>(CD58/$BZ$4)*100</f>
        <v>0</v>
      </c>
      <c r="CF58" s="15">
        <f>[1]DISP_NOV!$G$266</f>
        <v>720</v>
      </c>
      <c r="CG58" s="13">
        <f>(CF58/$BZ$4)*100</f>
        <v>100</v>
      </c>
      <c r="CH58" s="15">
        <f>[1]DISP_NOV!$H$266</f>
        <v>0</v>
      </c>
      <c r="CI58" s="13">
        <f>(CH58/$BZ$4)*100</f>
        <v>0</v>
      </c>
      <c r="CK58" s="13">
        <f>(CA58/$BZ$4)*100</f>
        <v>0</v>
      </c>
      <c r="CL58" s="15">
        <f>((CA58-CJ58)/$BZ$4)*100</f>
        <v>0</v>
      </c>
      <c r="CM58" s="36">
        <f t="shared" si="740"/>
        <v>0</v>
      </c>
      <c r="CN58" s="13">
        <f>(CO58/($BZ$4*CP58))*100</f>
        <v>0</v>
      </c>
      <c r="CO58" s="95">
        <f>[1]DISP_NOV!$M$266</f>
        <v>0</v>
      </c>
      <c r="CP58" s="15">
        <v>82.5</v>
      </c>
      <c r="CS58" s="78" t="s">
        <v>65</v>
      </c>
      <c r="CT58" s="15">
        <f>[1]DISP_DIC!$C$266</f>
        <v>362</v>
      </c>
      <c r="CU58" s="15">
        <f>[1]DISP_DIC!$D$266</f>
        <v>82</v>
      </c>
      <c r="CV58" s="15">
        <f>[1]DISP_DIC!$E$266</f>
        <v>280</v>
      </c>
      <c r="CW58" s="15">
        <f>[1]DISP_DIC!$F$266</f>
        <v>0</v>
      </c>
      <c r="CX58" s="13">
        <f>(CW58/$CS$4)*100</f>
        <v>0</v>
      </c>
      <c r="CY58" s="15">
        <f>[1]DISP_DIC!$G$266</f>
        <v>382</v>
      </c>
      <c r="CZ58" s="13">
        <f>(CY58/$CS$4)*100</f>
        <v>51.344086021505376</v>
      </c>
      <c r="DA58" s="15">
        <f>[1]DISP_DIC!$H$266</f>
        <v>0</v>
      </c>
      <c r="DB58" s="13">
        <f>(DA58/$CS$4)*100</f>
        <v>0</v>
      </c>
      <c r="DD58" s="13">
        <f>(CT58/$CS$4)*100</f>
        <v>48.655913978494624</v>
      </c>
      <c r="DE58" s="15">
        <f>((CT58-DC58)/$CS$4)*100</f>
        <v>48.655913978494624</v>
      </c>
      <c r="DF58" s="36">
        <f t="shared" si="741"/>
        <v>0</v>
      </c>
      <c r="DG58" s="13">
        <f>(DH58/($CS$4*DI58))*100</f>
        <v>7.3786249592701205</v>
      </c>
      <c r="DH58" s="95">
        <f>[1]DISP_DIC!$M$266</f>
        <v>4529</v>
      </c>
      <c r="DI58" s="15">
        <v>82.5</v>
      </c>
      <c r="DL58" s="78" t="s">
        <v>65</v>
      </c>
      <c r="DM58" s="15">
        <f>[2]DISP_ENE!$C$266</f>
        <v>739</v>
      </c>
      <c r="DN58" s="15">
        <f>[2]DISP_ENE!$D$266</f>
        <v>201</v>
      </c>
      <c r="DO58" s="15">
        <f>[2]DISP_ENE!$E$266</f>
        <v>538</v>
      </c>
      <c r="DP58" s="15">
        <f>[2]DISP_ENE!$F$266</f>
        <v>5</v>
      </c>
      <c r="DQ58" s="13">
        <f>(DP58/$DL$4)*100</f>
        <v>0.67204301075268813</v>
      </c>
      <c r="DR58" s="15">
        <f>[2]DISP_ENE!$G$266</f>
        <v>0</v>
      </c>
      <c r="DS58" s="13">
        <f>(DR58/$DL$4)*100</f>
        <v>0</v>
      </c>
      <c r="DT58" s="15">
        <f>[2]DISP_ENE!$H$266</f>
        <v>0</v>
      </c>
      <c r="DU58" s="13">
        <f>(DT58/$DL$4)*100</f>
        <v>0</v>
      </c>
      <c r="DW58" s="13">
        <f>(DM58/$DL$4)*100</f>
        <v>99.327956989247312</v>
      </c>
      <c r="DX58" s="15">
        <f>((DM58-DV58)/$DL$4)*100</f>
        <v>99.327956989247312</v>
      </c>
      <c r="DY58" s="36">
        <f t="shared" si="742"/>
        <v>2.4271844660194173</v>
      </c>
      <c r="DZ58" s="13">
        <f>(EA58/($DL$4*EB58))*100</f>
        <v>17.603453893776475</v>
      </c>
      <c r="EA58" s="95">
        <f>[2]DISP_ENE!$M$266</f>
        <v>10805</v>
      </c>
      <c r="EB58" s="15">
        <v>82.5</v>
      </c>
      <c r="EE58" s="78" t="s">
        <v>65</v>
      </c>
      <c r="EF58" s="15">
        <f>[2]DISP_FEB!$C$266</f>
        <v>696</v>
      </c>
      <c r="EG58" s="15">
        <f>[2]DISP_FEB!$D$266</f>
        <v>192</v>
      </c>
      <c r="EH58" s="15">
        <f>[2]DISP_FEB!$E$266</f>
        <v>504</v>
      </c>
      <c r="EI58" s="15">
        <f>[2]DISP_FEB!$F$266</f>
        <v>0</v>
      </c>
      <c r="EJ58" s="13">
        <f>(EI58/$EE$4)*100</f>
        <v>0</v>
      </c>
      <c r="EK58" s="15">
        <f>[2]DISP_FEB!$G$266</f>
        <v>0</v>
      </c>
      <c r="EL58" s="13">
        <f>(EK58/$EE$4)*100</f>
        <v>0</v>
      </c>
      <c r="EM58" s="15">
        <f>[2]DISP_FEB!$H$266</f>
        <v>0</v>
      </c>
      <c r="EN58" s="13">
        <f>(EM58/$EE$4)*100</f>
        <v>0</v>
      </c>
      <c r="EP58" s="13">
        <f>(EF58/$EE$4)*100</f>
        <v>100</v>
      </c>
      <c r="EQ58" s="15">
        <f>((EF58-EO58)/$EE$4)*100</f>
        <v>100</v>
      </c>
      <c r="ER58" s="36">
        <f t="shared" si="743"/>
        <v>0</v>
      </c>
      <c r="ES58" s="13">
        <f>(ET58/($EE$4*EU58))*100</f>
        <v>17.26924416579589</v>
      </c>
      <c r="ET58" s="95">
        <f>[2]DISP_FEB!$M$266</f>
        <v>9916</v>
      </c>
      <c r="EU58" s="15">
        <v>82.5</v>
      </c>
      <c r="EX58" s="78" t="s">
        <v>65</v>
      </c>
      <c r="EY58" s="15">
        <f>[2]DISP_MAR!$C$266</f>
        <v>721</v>
      </c>
      <c r="EZ58" s="15">
        <f>[2]DISP_MAR!$D$266</f>
        <v>152</v>
      </c>
      <c r="FA58" s="15">
        <f>[2]DISP_MAR!$E$266</f>
        <v>569</v>
      </c>
      <c r="FB58" s="15">
        <f>[2]DISP_MAR!$F$266</f>
        <v>18</v>
      </c>
      <c r="FC58" s="13">
        <f>(FB58/$EX$4)*100</f>
        <v>2.4193548387096775</v>
      </c>
      <c r="FD58" s="15">
        <f>[2]DISP_MAR!$G$266</f>
        <v>0</v>
      </c>
      <c r="FE58" s="13">
        <f>(FD58/$EX$4)*100</f>
        <v>0</v>
      </c>
      <c r="FF58" s="15">
        <f>[2]DISP_MAR!$H$266</f>
        <v>5</v>
      </c>
      <c r="FG58" s="13">
        <f>(FF58/$EX$4)*100</f>
        <v>0.67204301075268813</v>
      </c>
      <c r="FI58" s="13">
        <f>(EY58/$EX$4)*100</f>
        <v>96.908602150537632</v>
      </c>
      <c r="FJ58" s="15">
        <f>((EY58-FH58)/$EX$4)*100</f>
        <v>96.908602150537632</v>
      </c>
      <c r="FK58" s="36">
        <f t="shared" si="744"/>
        <v>10.588235294117647</v>
      </c>
      <c r="FL58" s="13">
        <f>(FM58/($EX$4*FN58))*100</f>
        <v>12.95210166177908</v>
      </c>
      <c r="FM58" s="95">
        <f>[2]DISP_MAR!$M$266</f>
        <v>7950</v>
      </c>
      <c r="FN58" s="15">
        <v>82.5</v>
      </c>
      <c r="FQ58" s="78" t="s">
        <v>65</v>
      </c>
      <c r="FR58" s="15">
        <f>[2]DISP_ABR!$C$266</f>
        <v>712</v>
      </c>
      <c r="FS58" s="15">
        <f>[2]DISP_ABR!$D$266</f>
        <v>380</v>
      </c>
      <c r="FT58" s="15">
        <f>[2]DISP_ABR!$E$266</f>
        <v>332</v>
      </c>
      <c r="FU58" s="15">
        <f>[2]DISP_ABR!$F$266</f>
        <v>7</v>
      </c>
      <c r="FV58" s="13">
        <f>(FU58/$FQ$4)*100</f>
        <v>0.97222222222222221</v>
      </c>
      <c r="FW58" s="15">
        <f>[2]DISP_ABR!$G$266</f>
        <v>0</v>
      </c>
      <c r="FX58" s="13">
        <f>(FW58/$FQ$4)*100</f>
        <v>0</v>
      </c>
      <c r="FY58" s="15">
        <f>[2]DISP_ABR!$H$266</f>
        <v>0</v>
      </c>
      <c r="FZ58" s="13">
        <f>(FY58/$FQ$4)*100</f>
        <v>0</v>
      </c>
      <c r="GB58" s="13">
        <f>(FR58/$FQ$4)*100</f>
        <v>98.888888888888886</v>
      </c>
      <c r="GC58" s="13">
        <f>((FR58-GA58)/$FQ$4)*100</f>
        <v>98.888888888888886</v>
      </c>
      <c r="GD58" s="36">
        <f t="shared" si="745"/>
        <v>1.8087855297157622</v>
      </c>
      <c r="GE58" s="13">
        <f>(GG58/($FQ$4*GH58))*100</f>
        <v>34.260942760942761</v>
      </c>
      <c r="GF58" s="36">
        <v>1</v>
      </c>
      <c r="GG58" s="88">
        <f>[2]DISP_ABR!$M$266</f>
        <v>20351</v>
      </c>
      <c r="GH58" s="15">
        <v>82.5</v>
      </c>
      <c r="GK58" s="78" t="s">
        <v>65</v>
      </c>
      <c r="GL58" s="15">
        <f>[2]DISP_MAY!$C$266</f>
        <v>743</v>
      </c>
      <c r="GM58" s="15">
        <f>[2]DISP_MAY!$D$266</f>
        <v>490</v>
      </c>
      <c r="GN58" s="15">
        <f>[2]DISP_MAY!$E$266</f>
        <v>253</v>
      </c>
      <c r="GO58" s="15">
        <f>[2]DISP_MAY!$F$266</f>
        <v>1</v>
      </c>
      <c r="GP58" s="13">
        <f>(GO58/$GK$4)*100</f>
        <v>0.13440860215053765</v>
      </c>
      <c r="GQ58" s="15">
        <f>[2]DISP_MAY!$G$266</f>
        <v>0</v>
      </c>
      <c r="GR58" s="13">
        <f>(GQ58/$GK$4)*100</f>
        <v>0</v>
      </c>
      <c r="GS58" s="15">
        <f>[2]DISP_MAY!$H$266</f>
        <v>0</v>
      </c>
      <c r="GT58" s="13">
        <f>(GS58/$GK$4)*100</f>
        <v>0</v>
      </c>
      <c r="GV58" s="13">
        <f>(GL58/$GK$4)*100</f>
        <v>99.865591397849457</v>
      </c>
      <c r="GW58" s="15">
        <f>((GL58-GU58)/$GK$4)*100</f>
        <v>99.865591397849457</v>
      </c>
      <c r="GX58" s="36">
        <f t="shared" si="746"/>
        <v>0.20366598778004072</v>
      </c>
      <c r="GY58" s="13">
        <f>(HA58/($GK$4*HB58))*100</f>
        <v>44.967416096448353</v>
      </c>
      <c r="GZ58" s="36">
        <v>0</v>
      </c>
      <c r="HA58" s="95">
        <f>[2]DISP_MAY!$M$266</f>
        <v>27601</v>
      </c>
      <c r="HB58" s="15">
        <v>82.5</v>
      </c>
      <c r="HE58" s="78" t="s">
        <v>65</v>
      </c>
      <c r="HF58" s="15">
        <f>[2]DISP_JUN!$C$266</f>
        <v>717</v>
      </c>
      <c r="HG58" s="15">
        <f>[2]DISP_JUN!$D$266</f>
        <v>229</v>
      </c>
      <c r="HH58" s="15">
        <f>[2]DISP_JUN!$E$266</f>
        <v>488</v>
      </c>
      <c r="HI58" s="15">
        <f>[2]DISP_JUN!$F$266</f>
        <v>0</v>
      </c>
      <c r="HJ58" s="244">
        <f t="shared" si="76"/>
        <v>0</v>
      </c>
      <c r="HK58" s="15">
        <f>[2]DISP_JUN!$G$266</f>
        <v>0</v>
      </c>
      <c r="HL58" s="244">
        <f t="shared" si="77"/>
        <v>0</v>
      </c>
      <c r="HM58" s="15">
        <f>[2]DISP_JUN!$H$266</f>
        <v>3</v>
      </c>
      <c r="HN58" s="244">
        <f t="shared" si="78"/>
        <v>0.41666666666666669</v>
      </c>
      <c r="HO58" s="15">
        <v>0</v>
      </c>
      <c r="HP58" s="244">
        <f t="shared" si="79"/>
        <v>99.583333333333329</v>
      </c>
      <c r="HQ58" s="244">
        <f t="shared" si="80"/>
        <v>99.583333333333329</v>
      </c>
      <c r="HR58" s="244">
        <v>0</v>
      </c>
      <c r="HS58" s="238">
        <f t="shared" si="82"/>
        <v>20.752525252525253</v>
      </c>
      <c r="HT58" s="36">
        <v>0</v>
      </c>
      <c r="HU58" s="95">
        <f>[2]DISP_JUN!$M$266</f>
        <v>12327</v>
      </c>
      <c r="HV58" s="15">
        <v>82.5</v>
      </c>
    </row>
    <row r="59" spans="1:231" ht="13.8" hidden="1" x14ac:dyDescent="0.3">
      <c r="B59" s="81" t="s">
        <v>37</v>
      </c>
      <c r="C59" s="56">
        <f>SUM(C57:C58)</f>
        <v>1488</v>
      </c>
      <c r="D59" s="56">
        <f t="shared" ref="D59:L59" si="749">SUM(D57:D58)</f>
        <v>1041</v>
      </c>
      <c r="E59" s="56">
        <f t="shared" si="749"/>
        <v>447</v>
      </c>
      <c r="F59" s="56">
        <f t="shared" si="749"/>
        <v>0</v>
      </c>
      <c r="G59" s="53">
        <f>(G57*R57+G58*R58)/R59</f>
        <v>0</v>
      </c>
      <c r="H59" s="56">
        <f t="shared" si="749"/>
        <v>0</v>
      </c>
      <c r="I59" s="53">
        <f>(I57*R57+I58*R58)/R59</f>
        <v>0</v>
      </c>
      <c r="J59" s="57">
        <f>SUM(J57:J58)</f>
        <v>0</v>
      </c>
      <c r="K59" s="57">
        <f>(K57*R57+K58*R58)/R59</f>
        <v>0</v>
      </c>
      <c r="L59" s="56">
        <f t="shared" si="749"/>
        <v>0</v>
      </c>
      <c r="M59" s="53">
        <f>(M57*R57+M58*R58)/R59</f>
        <v>100</v>
      </c>
      <c r="N59" s="14">
        <f>(N57*R57+N58*R58)/R59</f>
        <v>100</v>
      </c>
      <c r="O59" s="14">
        <f>(O57*R57+O58*R58)/R59</f>
        <v>0</v>
      </c>
      <c r="P59" s="14">
        <f>(P57*R57+P58*R58)/R59</f>
        <v>49.727109807754964</v>
      </c>
      <c r="Q59" s="146">
        <f>SUM(Q57:Q58)</f>
        <v>61045</v>
      </c>
      <c r="R59" s="56">
        <f>SUM(R57:R58)</f>
        <v>165</v>
      </c>
      <c r="U59" s="81" t="s">
        <v>37</v>
      </c>
      <c r="V59" s="56">
        <f>SUM(V57:V58)</f>
        <v>1372</v>
      </c>
      <c r="W59" s="56">
        <f t="shared" ref="W59:AA59" si="750">SUM(W57:W58)</f>
        <v>940</v>
      </c>
      <c r="X59" s="56">
        <f t="shared" si="750"/>
        <v>432</v>
      </c>
      <c r="Y59" s="56">
        <f t="shared" si="750"/>
        <v>24</v>
      </c>
      <c r="Z59" s="53">
        <f>(Z57*AK57+Z58*AK58)/AK59</f>
        <v>1.6129032258064515</v>
      </c>
      <c r="AA59" s="56">
        <f t="shared" si="750"/>
        <v>87</v>
      </c>
      <c r="AB59" s="53">
        <f>(AB57*AK57+AB58*AK58)/AK59</f>
        <v>5.846774193548387</v>
      </c>
      <c r="AC59" s="57">
        <f>SUM(AC57:AC58)</f>
        <v>5</v>
      </c>
      <c r="AD59" s="57">
        <f>(AD57*AK57+AD58*AK58)/AK59</f>
        <v>0.33602150537634407</v>
      </c>
      <c r="AE59" s="15">
        <v>0</v>
      </c>
      <c r="AF59" s="53">
        <f>(AF57*AK57+AF58*AK58)/AK59</f>
        <v>92.20430107526883</v>
      </c>
      <c r="AG59" s="14">
        <f>(AG57*AK57+AG58*AK58)/AK59</f>
        <v>92.20430107526883</v>
      </c>
      <c r="AH59" s="14">
        <f>(AH57*AK57+AH58*AK58)/AK59</f>
        <v>2.6905829596412558</v>
      </c>
      <c r="AI59" s="14">
        <f>(AI57*AK57+AI58*AK58)/AK59</f>
        <v>42.124470511567282</v>
      </c>
      <c r="AJ59" s="146">
        <f>SUM(AJ57:AJ58)</f>
        <v>51712</v>
      </c>
      <c r="AK59" s="56">
        <f>SUM(AK57:AK58)</f>
        <v>165</v>
      </c>
      <c r="AN59" s="81" t="s">
        <v>37</v>
      </c>
      <c r="AO59" s="56">
        <f>SUM(AO57:AO58)</f>
        <v>1326</v>
      </c>
      <c r="AP59" s="56">
        <f t="shared" ref="AP59:AR59" si="751">SUM(AP57:AP58)</f>
        <v>1094</v>
      </c>
      <c r="AQ59" s="56">
        <f t="shared" si="751"/>
        <v>232</v>
      </c>
      <c r="AR59" s="56">
        <f t="shared" si="751"/>
        <v>0</v>
      </c>
      <c r="AS59" s="53">
        <f>(AS57*BD57+AS58*BD58)/BD59</f>
        <v>0</v>
      </c>
      <c r="AT59" s="56">
        <f t="shared" ref="AT59" si="752">SUM(AT57:AT58)</f>
        <v>112</v>
      </c>
      <c r="AU59" s="53">
        <f>(AU57*BD57+AU58*BD58)/BD59</f>
        <v>7.7777777777777777</v>
      </c>
      <c r="AV59" s="57">
        <f>SUM(AV57:AV58)</f>
        <v>2</v>
      </c>
      <c r="AW59" s="57">
        <f>(AW57*BD57+AW58*BD58)/BD59</f>
        <v>0.1388888888888889</v>
      </c>
      <c r="AX59" s="15">
        <v>0</v>
      </c>
      <c r="AY59" s="53">
        <f>(AY57*BD57+AY58*BD58)/BD59</f>
        <v>92.083333333333329</v>
      </c>
      <c r="AZ59" s="14">
        <f>(AZ57*BD57+AZ58*BD58)/BD59</f>
        <v>92.083333333333329</v>
      </c>
      <c r="BA59" s="14">
        <f>(BA57*BD57+BA58*BD58)/BD59</f>
        <v>0</v>
      </c>
      <c r="BB59" s="14">
        <f>(BB57*BD57+BB58*BD58)/BD59</f>
        <v>50.844276094276097</v>
      </c>
      <c r="BC59" s="146">
        <f>SUM(BC57:BC58)</f>
        <v>60403</v>
      </c>
      <c r="BD59" s="56">
        <f>SUM(BD57:BD58)</f>
        <v>165</v>
      </c>
      <c r="BG59" s="81" t="s">
        <v>37</v>
      </c>
      <c r="BH59" s="56">
        <f>SUM(BH57:BH58)</f>
        <v>714</v>
      </c>
      <c r="BI59" s="56">
        <f t="shared" ref="BI59:BK59" si="753">SUM(BI57:BI58)</f>
        <v>422</v>
      </c>
      <c r="BJ59" s="56">
        <f t="shared" si="753"/>
        <v>292</v>
      </c>
      <c r="BK59" s="56">
        <f t="shared" si="753"/>
        <v>43</v>
      </c>
      <c r="BL59" s="53">
        <f>(BL57*BW57+BL58*BW58)/BW59</f>
        <v>2.889784946236559</v>
      </c>
      <c r="BM59" s="56">
        <f t="shared" ref="BM59" si="754">SUM(BM57:BM58)</f>
        <v>731</v>
      </c>
      <c r="BN59" s="53">
        <f>(BN57*BW57+BN58*BW58)/BW59</f>
        <v>49.126344086021504</v>
      </c>
      <c r="BO59" s="57">
        <f>SUM(BO57:BO58)</f>
        <v>0</v>
      </c>
      <c r="BP59" s="57">
        <f>(BP57*BW57+BP58*BW58)/BW59</f>
        <v>0</v>
      </c>
      <c r="BQ59" s="56">
        <f t="shared" ref="BQ59" si="755">SUM(BQ57:BQ58)</f>
        <v>0</v>
      </c>
      <c r="BR59" s="53">
        <f>(BR57*BW57+BR58*BW58)/BW59</f>
        <v>47.983870967741936</v>
      </c>
      <c r="BS59" s="14">
        <f>(BS57*BW57+BS58*BW58)/BW59</f>
        <v>47.983870967741936</v>
      </c>
      <c r="BT59" s="14">
        <f>(BT57*BW57+BT58*BW58)/BW59</f>
        <v>4.7566371681415927</v>
      </c>
      <c r="BU59" s="14">
        <f>(BU57*BW57+BU58*BW58)/BW59</f>
        <v>19.643206256109483</v>
      </c>
      <c r="BV59" s="146">
        <f>SUM(BV57:BV58)</f>
        <v>24114</v>
      </c>
      <c r="BW59" s="56">
        <f>SUM(BW57:BW58)</f>
        <v>165</v>
      </c>
      <c r="BZ59" s="81" t="s">
        <v>37</v>
      </c>
      <c r="CA59" s="56">
        <f>SUM(CA57:CA58)</f>
        <v>718</v>
      </c>
      <c r="CB59" s="56">
        <f t="shared" ref="CB59:CD59" si="756">SUM(CB57:CB58)</f>
        <v>364</v>
      </c>
      <c r="CC59" s="56">
        <f t="shared" si="756"/>
        <v>354</v>
      </c>
      <c r="CD59" s="56">
        <f t="shared" si="756"/>
        <v>1</v>
      </c>
      <c r="CE59" s="53">
        <f>(CE57*CP57+CE58*CP58)/CP59</f>
        <v>6.9444444444444448E-2</v>
      </c>
      <c r="CF59" s="56">
        <f t="shared" ref="CF59" si="757">SUM(CF57:CF58)</f>
        <v>720</v>
      </c>
      <c r="CG59" s="53">
        <f>(CG57*CP57+CG58*CP58)/CP59</f>
        <v>50</v>
      </c>
      <c r="CH59" s="57">
        <f>SUM(CH57:CH58)</f>
        <v>1</v>
      </c>
      <c r="CI59" s="57">
        <f>(CI57*CP57+CI58*CP58)/CP59</f>
        <v>6.9444444444444448E-2</v>
      </c>
      <c r="CJ59" s="56">
        <f t="shared" ref="CJ59" si="758">SUM(CJ57:CJ58)</f>
        <v>0</v>
      </c>
      <c r="CK59" s="53">
        <f>(CK57*CP57+CK58*CP58)/CP59</f>
        <v>49.861111111111114</v>
      </c>
      <c r="CL59" s="14">
        <f>(CL57*CP57+CL58*CP58)/CP59</f>
        <v>49.861111111111114</v>
      </c>
      <c r="CM59" s="14">
        <f>(CM57*CP57+CM58*CP58)/CP59</f>
        <v>0.13698630136986301</v>
      </c>
      <c r="CN59" s="14">
        <f>(CN57*CP57+CN58*CP58)/CP59</f>
        <v>17.782828282828284</v>
      </c>
      <c r="CO59" s="146">
        <f>SUM(CO57:CO58)</f>
        <v>21126</v>
      </c>
      <c r="CP59" s="56">
        <f>SUM(CP57:CP58)</f>
        <v>165</v>
      </c>
      <c r="CS59" s="81" t="s">
        <v>37</v>
      </c>
      <c r="CT59" s="56">
        <f>SUM(CT57:CT58)</f>
        <v>1020</v>
      </c>
      <c r="CU59" s="56">
        <f t="shared" ref="CU59:CW59" si="759">SUM(CU57:CU58)</f>
        <v>244</v>
      </c>
      <c r="CV59" s="56">
        <f t="shared" si="759"/>
        <v>776</v>
      </c>
      <c r="CW59" s="56">
        <f t="shared" si="759"/>
        <v>86</v>
      </c>
      <c r="CX59" s="53">
        <f>(CX57*DI57+CX58*DI58)/DI59</f>
        <v>5.779569892473118</v>
      </c>
      <c r="CY59" s="56">
        <f t="shared" ref="CY59" si="760">SUM(CY57:CY58)</f>
        <v>382</v>
      </c>
      <c r="CZ59" s="53">
        <f>(CZ57*DI57+CZ58*DI58)/DI59</f>
        <v>25.672043010752684</v>
      </c>
      <c r="DA59" s="57">
        <f>SUM(DA57:DA58)</f>
        <v>0</v>
      </c>
      <c r="DB59" s="57">
        <f>(DB57*DI57+DB58*DI58)/DI59</f>
        <v>0</v>
      </c>
      <c r="DC59" s="56">
        <f t="shared" ref="DC59" si="761">SUM(DC57:DC58)</f>
        <v>0</v>
      </c>
      <c r="DD59" s="53">
        <f>(DD57*DI57+DD58*DI58)/DI59</f>
        <v>68.548387096774192</v>
      </c>
      <c r="DE59" s="14">
        <f>(DE57*DI57+DE58*DI58)/DI59</f>
        <v>68.548387096774192</v>
      </c>
      <c r="DF59" s="14">
        <f>(DF57*DI57+DF58*DI58)/DI59</f>
        <v>17.338709677419356</v>
      </c>
      <c r="DG59" s="14">
        <f>(DG57*DI57+DG58*DI58)/DI59</f>
        <v>10.638644509612252</v>
      </c>
      <c r="DH59" s="146">
        <f>SUM(DH57:DH58)</f>
        <v>13060</v>
      </c>
      <c r="DI59" s="56">
        <f>SUM(DI57:DI58)</f>
        <v>165</v>
      </c>
      <c r="DL59" s="81" t="s">
        <v>37</v>
      </c>
      <c r="DM59" s="56">
        <f>SUM(DM57:DM58)</f>
        <v>739</v>
      </c>
      <c r="DN59" s="56">
        <f t="shared" ref="DN59:DP59" si="762">SUM(DN57:DN58)</f>
        <v>201</v>
      </c>
      <c r="DO59" s="56">
        <f t="shared" si="762"/>
        <v>538</v>
      </c>
      <c r="DP59" s="56">
        <f t="shared" si="762"/>
        <v>749</v>
      </c>
      <c r="DQ59" s="53">
        <f>(DQ57*EB57+DQ58*EB58)/EB59</f>
        <v>50.336021505376344</v>
      </c>
      <c r="DR59" s="56">
        <f t="shared" ref="DR59" si="763">SUM(DR57:DR58)</f>
        <v>0</v>
      </c>
      <c r="DS59" s="53">
        <f>(DS57*EB57+DS58*EB58)/EB59</f>
        <v>0</v>
      </c>
      <c r="DT59" s="57">
        <f>SUM(DT57:DT58)</f>
        <v>0</v>
      </c>
      <c r="DU59" s="57">
        <f>(DU57*EB57+DU58*EB58)/EB59</f>
        <v>0</v>
      </c>
      <c r="DV59" s="56">
        <f t="shared" ref="DV59" si="764">SUM(DV57:DV58)</f>
        <v>0</v>
      </c>
      <c r="DW59" s="53">
        <f>(DW57*EB57+DW58*EB58)/EB59</f>
        <v>49.663978494623656</v>
      </c>
      <c r="DX59" s="14">
        <f>(DX57*EB57+DX58*EB58)/EB59</f>
        <v>49.663978494623656</v>
      </c>
      <c r="DY59" s="14">
        <f>(DY57*EB57+DY58*EB58)/EB59</f>
        <v>51.213592233009706</v>
      </c>
      <c r="DZ59" s="14">
        <f>(DZ57*EB57+DZ58*EB58)/EB59</f>
        <v>8.8017269468882375</v>
      </c>
      <c r="EA59" s="146">
        <f>SUM(EA57:EA58)</f>
        <v>10805</v>
      </c>
      <c r="EB59" s="56">
        <f>SUM(EB57:EB58)</f>
        <v>165</v>
      </c>
      <c r="EE59" s="81" t="s">
        <v>37</v>
      </c>
      <c r="EF59" s="56">
        <f>SUM(EF57:EF58)</f>
        <v>696</v>
      </c>
      <c r="EG59" s="56">
        <f t="shared" ref="EG59:EI59" si="765">SUM(EG57:EG58)</f>
        <v>192</v>
      </c>
      <c r="EH59" s="56">
        <f t="shared" si="765"/>
        <v>504</v>
      </c>
      <c r="EI59" s="56">
        <f t="shared" si="765"/>
        <v>696</v>
      </c>
      <c r="EJ59" s="53">
        <f>(EJ57*EU57+EJ58*EU58)/EU59</f>
        <v>50</v>
      </c>
      <c r="EK59" s="56">
        <f t="shared" ref="EK59" si="766">SUM(EK57:EK58)</f>
        <v>0</v>
      </c>
      <c r="EL59" s="53">
        <f>(EL57*EU57+EL58*EU58)/EU59</f>
        <v>0</v>
      </c>
      <c r="EM59" s="57">
        <f>SUM(EM57:EM58)</f>
        <v>0</v>
      </c>
      <c r="EN59" s="57">
        <f>(EN57*EU57+EN58*EU58)/EU59</f>
        <v>0</v>
      </c>
      <c r="EO59" s="56">
        <f t="shared" ref="EO59" si="767">SUM(EO57:EO58)</f>
        <v>0</v>
      </c>
      <c r="EP59" s="53">
        <f>(EP57*EU57+EP58*EU58)/EU59</f>
        <v>50</v>
      </c>
      <c r="EQ59" s="14">
        <f>(EQ57*EU57+EQ58*EU58)/EU59</f>
        <v>50</v>
      </c>
      <c r="ER59" s="14">
        <f>(ER57*EU57+ER58*EU58)/EU59</f>
        <v>50</v>
      </c>
      <c r="ES59" s="14">
        <f>(ES57*EU57+ES58*EU58)/EU59</f>
        <v>8.6346220828979448</v>
      </c>
      <c r="ET59" s="146">
        <f>SUM(ET57:ET58)</f>
        <v>9916</v>
      </c>
      <c r="EU59" s="56">
        <f>SUM(EU57:EU58)</f>
        <v>165</v>
      </c>
      <c r="EX59" s="81" t="s">
        <v>37</v>
      </c>
      <c r="EY59" s="56">
        <f>SUM(EY57:EY58)</f>
        <v>721</v>
      </c>
      <c r="EZ59" s="56">
        <f t="shared" ref="EZ59:FB59" si="768">SUM(EZ57:EZ58)</f>
        <v>152</v>
      </c>
      <c r="FA59" s="56">
        <f t="shared" si="768"/>
        <v>569</v>
      </c>
      <c r="FB59" s="56">
        <f t="shared" si="768"/>
        <v>762</v>
      </c>
      <c r="FC59" s="53">
        <f>(FC57*FN57+FC58*FN58)/FN59</f>
        <v>51.209677419354847</v>
      </c>
      <c r="FD59" s="56">
        <f t="shared" ref="FD59" si="769">SUM(FD57:FD58)</f>
        <v>0</v>
      </c>
      <c r="FE59" s="53">
        <f>(FE57*FN57+FE58*FN58)/FN59</f>
        <v>0</v>
      </c>
      <c r="FF59" s="57">
        <f>SUM(FF57:FF58)</f>
        <v>5</v>
      </c>
      <c r="FG59" s="57">
        <f>(FG57*FN57+FG58*FN58)/FN59</f>
        <v>0.33602150537634407</v>
      </c>
      <c r="FH59" s="56">
        <f t="shared" ref="FH59" si="770">SUM(FH57:FH58)</f>
        <v>0</v>
      </c>
      <c r="FI59" s="53">
        <f>(FI57*FN57+FI58*FN58)/FN59</f>
        <v>48.454301075268816</v>
      </c>
      <c r="FJ59" s="14">
        <f>(FJ57*FN57+FJ58*FN58)/FN59</f>
        <v>48.454301075268816</v>
      </c>
      <c r="FK59" s="14">
        <f>(FK57*FN57+FK58*FN58)/FN59</f>
        <v>55.294117647058826</v>
      </c>
      <c r="FL59" s="14">
        <f>(FL57*FN57+FL58*FN58)/FN59</f>
        <v>6.4760508308895401</v>
      </c>
      <c r="FM59" s="146">
        <f>SUM(FM57:FM58)</f>
        <v>7950</v>
      </c>
      <c r="FN59" s="56">
        <f>SUM(FN57:FN58)</f>
        <v>165</v>
      </c>
      <c r="FQ59" s="81" t="s">
        <v>37</v>
      </c>
      <c r="FR59" s="96">
        <f>SUM(FR57:FR58)</f>
        <v>712</v>
      </c>
      <c r="FS59" s="56">
        <f t="shared" ref="FS59:FU59" si="771">SUM(FS57:FS58)</f>
        <v>380</v>
      </c>
      <c r="FT59" s="56">
        <f t="shared" si="771"/>
        <v>332</v>
      </c>
      <c r="FU59" s="56">
        <f t="shared" si="771"/>
        <v>727</v>
      </c>
      <c r="FV59" s="53">
        <f>(FV57*GH57+FV58*GH58)/GH59</f>
        <v>50.486111111111114</v>
      </c>
      <c r="FW59" s="56">
        <f t="shared" ref="FW59" si="772">SUM(FW57:FW58)</f>
        <v>0</v>
      </c>
      <c r="FX59" s="53">
        <f>(FX57*GH57+FX58*GH58)/GH59</f>
        <v>0</v>
      </c>
      <c r="FY59" s="57">
        <f>SUM(FY57:FY58)</f>
        <v>0</v>
      </c>
      <c r="FZ59" s="57">
        <f>(FZ57*GH57+FZ58*GH58)/GH59</f>
        <v>0</v>
      </c>
      <c r="GA59" s="56">
        <f t="shared" ref="GA59" si="773">SUM(GA57:GA58)</f>
        <v>0</v>
      </c>
      <c r="GB59" s="53">
        <f>(GB57*GH57+GB58*GH58)/GH59</f>
        <v>49.444444444444443</v>
      </c>
      <c r="GC59" s="14">
        <f>(GC57*GH57+GC58*GH58)/GH59</f>
        <v>49.444444444444443</v>
      </c>
      <c r="GD59" s="14">
        <f>(GD57*GH57+GD58*GH58)/GH59</f>
        <v>50.904392764857874</v>
      </c>
      <c r="GE59" s="14">
        <f>(GE57*GH57+GE58*GH58)/GH59</f>
        <v>17.130471380471381</v>
      </c>
      <c r="GF59" s="55">
        <f>SUM(GF57:GF58)</f>
        <v>2</v>
      </c>
      <c r="GG59" s="147">
        <f>SUM(GG57:GG58)</f>
        <v>20351</v>
      </c>
      <c r="GH59" s="56">
        <f>SUM(GH57:GH58)</f>
        <v>165</v>
      </c>
      <c r="GK59" s="81" t="s">
        <v>37</v>
      </c>
      <c r="GL59" s="56">
        <f>SUM(GL57:GL58)</f>
        <v>743</v>
      </c>
      <c r="GM59" s="56">
        <f t="shared" ref="GM59:GO59" si="774">SUM(GM57:GM58)</f>
        <v>490</v>
      </c>
      <c r="GN59" s="56">
        <f t="shared" si="774"/>
        <v>253</v>
      </c>
      <c r="GO59" s="56">
        <f t="shared" si="774"/>
        <v>745</v>
      </c>
      <c r="GP59" s="53">
        <f>(GP57*HB57+GP58*HB58)/HB59</f>
        <v>50.067204301075265</v>
      </c>
      <c r="GQ59" s="56">
        <f t="shared" ref="GQ59" si="775">SUM(GQ57:GQ58)</f>
        <v>0</v>
      </c>
      <c r="GR59" s="53">
        <f>(GR57*HB57+GR58*HB58)/HB59</f>
        <v>0</v>
      </c>
      <c r="GS59" s="57">
        <f>SUM(GS57:GS58)</f>
        <v>0</v>
      </c>
      <c r="GT59" s="57">
        <f>(GT57*HB57+GT58*HB58)/HB59</f>
        <v>0</v>
      </c>
      <c r="GU59" s="56">
        <f t="shared" ref="GU59" si="776">SUM(GU57:GU58)</f>
        <v>0</v>
      </c>
      <c r="GV59" s="53">
        <f>(GV57*HB57+GV58*HB58)/HB59</f>
        <v>49.932795698924721</v>
      </c>
      <c r="GW59" s="14">
        <f>(GW57*HB57+GW58*HB58)/HB59</f>
        <v>49.932795698924721</v>
      </c>
      <c r="GX59" s="14">
        <f>(GX57*HB57+GX58*HB58)/HB59</f>
        <v>50.101832993890021</v>
      </c>
      <c r="GY59" s="14">
        <f>(GY57*HB57+GY58*HB58)/HB59</f>
        <v>22.483708048224177</v>
      </c>
      <c r="GZ59" s="58">
        <f>SUM(GZ57:GZ58)</f>
        <v>0</v>
      </c>
      <c r="HA59" s="146">
        <f>SUM(HA57:HA58)</f>
        <v>27601</v>
      </c>
      <c r="HB59" s="56">
        <f>SUM(HB57:HB58)</f>
        <v>165</v>
      </c>
      <c r="HE59" s="81" t="s">
        <v>37</v>
      </c>
      <c r="HF59" s="56">
        <f>SUM(HF57:HF58)</f>
        <v>717</v>
      </c>
      <c r="HG59" s="56">
        <f t="shared" ref="HG59:HI59" si="777">SUM(HG57:HG58)</f>
        <v>229</v>
      </c>
      <c r="HH59" s="56">
        <f t="shared" si="777"/>
        <v>488</v>
      </c>
      <c r="HI59" s="56">
        <f t="shared" si="777"/>
        <v>720</v>
      </c>
      <c r="HJ59" s="244">
        <f t="shared" si="76"/>
        <v>100</v>
      </c>
      <c r="HK59" s="56">
        <f t="shared" ref="HK59" si="778">SUM(HK57:HK58)</f>
        <v>0</v>
      </c>
      <c r="HL59" s="244">
        <f t="shared" si="77"/>
        <v>0</v>
      </c>
      <c r="HM59" s="57">
        <f>SUM(HM57:HM58)</f>
        <v>3</v>
      </c>
      <c r="HN59" s="244">
        <f t="shared" si="78"/>
        <v>0.41666666666666669</v>
      </c>
      <c r="HO59" s="56">
        <f t="shared" ref="HO59" si="779">SUM(HO57:HO58)</f>
        <v>0</v>
      </c>
      <c r="HP59" s="244">
        <f t="shared" si="79"/>
        <v>99.583333333333329</v>
      </c>
      <c r="HQ59" s="244">
        <f t="shared" si="80"/>
        <v>99.583333333333329</v>
      </c>
      <c r="HR59" s="245">
        <v>0</v>
      </c>
      <c r="HS59" s="238">
        <f t="shared" si="82"/>
        <v>10.376262626262626</v>
      </c>
      <c r="HT59" s="58">
        <f>SUM(HT57:HT58)</f>
        <v>0</v>
      </c>
      <c r="HU59" s="146">
        <f>SUM(HU57:HU58)</f>
        <v>12327</v>
      </c>
      <c r="HV59" s="56">
        <f>SUM(HV57:HV58)</f>
        <v>165</v>
      </c>
    </row>
    <row r="60" spans="1:231" ht="13.8" x14ac:dyDescent="0.3">
      <c r="A60" s="16" t="s">
        <v>66</v>
      </c>
      <c r="B60" s="78" t="s">
        <v>67</v>
      </c>
      <c r="C60" s="13">
        <f>[1]DISP_JUL!$D$131</f>
        <v>740</v>
      </c>
      <c r="D60" s="13">
        <f>[1]DISP_JUL!$E$131</f>
        <v>385</v>
      </c>
      <c r="E60" s="13">
        <f>[1]DISP_JUL!$F$131</f>
        <v>355</v>
      </c>
      <c r="F60" s="13">
        <f>[1]DISP_JUL!$G$131</f>
        <v>0</v>
      </c>
      <c r="G60" s="13">
        <f t="shared" si="346"/>
        <v>0</v>
      </c>
      <c r="H60" s="13">
        <f>[1]DISP_JUL!$H$131</f>
        <v>0</v>
      </c>
      <c r="I60" s="13">
        <f t="shared" si="347"/>
        <v>0</v>
      </c>
      <c r="J60" s="13">
        <f>[1]DISP_JUL!$I$131</f>
        <v>4</v>
      </c>
      <c r="K60" s="13">
        <f t="shared" ref="K60:K63" si="780">(J60/$B$4)*100</f>
        <v>0.53763440860215062</v>
      </c>
      <c r="L60" s="15">
        <v>0</v>
      </c>
      <c r="M60" s="13">
        <f>(C60/$B$4)*100</f>
        <v>99.462365591397855</v>
      </c>
      <c r="N60" s="13">
        <f t="shared" si="442"/>
        <v>99.462365591397855</v>
      </c>
      <c r="O60" s="15">
        <f t="shared" si="443"/>
        <v>0</v>
      </c>
      <c r="P60" s="13">
        <f>(Q60/($B$4*R60))*100</f>
        <v>45.846774193548391</v>
      </c>
      <c r="Q60" s="95">
        <f>[1]DISP_JUL!$M$131</f>
        <v>18760.5</v>
      </c>
      <c r="R60" s="36">
        <v>55</v>
      </c>
      <c r="T60" s="16" t="s">
        <v>66</v>
      </c>
      <c r="U60" s="78" t="s">
        <v>67</v>
      </c>
      <c r="V60" s="13">
        <f>[1]DISP_AGO!$D$131</f>
        <v>740</v>
      </c>
      <c r="W60" s="13">
        <f>[1]DISP_AGO!$E$131</f>
        <v>294</v>
      </c>
      <c r="X60" s="13">
        <f>[1]DISP_AGO!$F$131</f>
        <v>446</v>
      </c>
      <c r="Y60" s="13">
        <f>[1]DISP_AGO!$G$131</f>
        <v>4</v>
      </c>
      <c r="Z60" s="13">
        <f>(Y60/$U$4)*100</f>
        <v>0.53763440860215062</v>
      </c>
      <c r="AA60" s="13">
        <f>[1]DISP_AGO!$H$131</f>
        <v>0</v>
      </c>
      <c r="AB60" s="13">
        <f>(AA60/$U$4)*100</f>
        <v>0</v>
      </c>
      <c r="AC60" s="13">
        <f>[1]DISP_AGO!$I$131</f>
        <v>0</v>
      </c>
      <c r="AD60" s="13">
        <f>(AC60/$U$4)*100</f>
        <v>0</v>
      </c>
      <c r="AE60" s="15">
        <v>0</v>
      </c>
      <c r="AF60" s="13">
        <f>(V60/$U$4)*100</f>
        <v>99.462365591397855</v>
      </c>
      <c r="AG60" s="13">
        <f>((V60-AE60)/$U$4)*100</f>
        <v>99.462365591397855</v>
      </c>
      <c r="AH60" s="13">
        <f t="shared" si="444"/>
        <v>1.3422818791946309</v>
      </c>
      <c r="AI60" s="13">
        <f>(AJ60/($U$4*AK60))*100</f>
        <v>33.466520039100686</v>
      </c>
      <c r="AJ60" s="95">
        <f>[1]DISP_AGO!$M$131</f>
        <v>13694.5</v>
      </c>
      <c r="AK60" s="36">
        <v>55</v>
      </c>
      <c r="AM60" s="16" t="s">
        <v>66</v>
      </c>
      <c r="AN60" s="78" t="s">
        <v>67</v>
      </c>
      <c r="AO60" s="13">
        <f>[1]DISP_SEP!$D$131</f>
        <v>720</v>
      </c>
      <c r="AP60" s="13">
        <f>[1]DISP_SEP!$E$131</f>
        <v>216</v>
      </c>
      <c r="AQ60" s="13">
        <f>[1]DISP_SEP!$F$131</f>
        <v>504</v>
      </c>
      <c r="AR60" s="13">
        <f>[1]DISP_SEP!$G$131</f>
        <v>0</v>
      </c>
      <c r="AS60" s="13">
        <f>(AR60/$AN$4)*100</f>
        <v>0</v>
      </c>
      <c r="AT60" s="13">
        <f>[1]DISP_SEP!$H$131</f>
        <v>0</v>
      </c>
      <c r="AU60" s="13">
        <f>(AT60/$AN$4)*100</f>
        <v>0</v>
      </c>
      <c r="AV60" s="13">
        <f>[1]DISP_SEP!$I$131</f>
        <v>0</v>
      </c>
      <c r="AW60" s="13">
        <f>(AV60/$AN$4)*100</f>
        <v>0</v>
      </c>
      <c r="AX60" s="15">
        <v>0</v>
      </c>
      <c r="AY60" s="13">
        <f>(AO60/$AN$4)*100</f>
        <v>100</v>
      </c>
      <c r="AZ60" s="13">
        <f>((AO60-AX60)/$AN$4)*100</f>
        <v>100</v>
      </c>
      <c r="BA60" s="15">
        <f t="shared" ref="BA60:BA63" si="781">IF((AND(AP60=0,AR60=0)),0,(AR60+AX60)/(AP60+AR60)*100)</f>
        <v>0</v>
      </c>
      <c r="BB60" s="13">
        <f>(BC60/($AN$4*BD60))*100</f>
        <v>25.564898989898992</v>
      </c>
      <c r="BC60" s="95">
        <f>[1]DISP_SEP!$M$131</f>
        <v>10123.700000000001</v>
      </c>
      <c r="BD60" s="36">
        <v>55</v>
      </c>
      <c r="BF60" s="16" t="s">
        <v>66</v>
      </c>
      <c r="BG60" s="78" t="s">
        <v>67</v>
      </c>
      <c r="BH60" s="13">
        <f>[1]DISP_OCT!$D$131</f>
        <v>736.5</v>
      </c>
      <c r="BI60" s="13">
        <f>[1]DISP_OCT!$E$131</f>
        <v>157</v>
      </c>
      <c r="BJ60" s="13">
        <f>[1]DISP_OCT!$F$131</f>
        <v>579.5</v>
      </c>
      <c r="BK60" s="13">
        <f>[1]DISP_OCT!$G$131</f>
        <v>0</v>
      </c>
      <c r="BL60" s="13">
        <f>(BK60/$BG$4)*100</f>
        <v>0</v>
      </c>
      <c r="BM60" s="13">
        <f>[1]DISP_OCT!$H$131</f>
        <v>0</v>
      </c>
      <c r="BN60" s="13">
        <f>(BM60/$BG$4)*100</f>
        <v>0</v>
      </c>
      <c r="BO60" s="13">
        <f>[1]DISP_OCT!$I$131</f>
        <v>7.5</v>
      </c>
      <c r="BP60" s="13">
        <f>(BO60/$BG$4)*100</f>
        <v>1.0080645161290323</v>
      </c>
      <c r="BR60" s="13">
        <f>(BH60/$BG$4)*100</f>
        <v>98.991935483870961</v>
      </c>
      <c r="BS60" s="13">
        <f>((BH60-BQ60)/$BG$4)*100</f>
        <v>98.991935483870961</v>
      </c>
      <c r="BT60" s="15">
        <f t="shared" ref="BT60:BT63" si="782">IF((AND(BI60=0,BK60=0)),0,(BK60+BQ60)/(BI60+BK60)*100)</f>
        <v>0</v>
      </c>
      <c r="BU60" s="13">
        <f>(BV60/($BG$4*BW60))*100</f>
        <v>17.561339198435974</v>
      </c>
      <c r="BV60" s="95">
        <f>[1]DISP_OCT!$M$131</f>
        <v>7186.1</v>
      </c>
      <c r="BW60" s="36">
        <v>55</v>
      </c>
      <c r="BY60" s="16" t="s">
        <v>66</v>
      </c>
      <c r="BZ60" s="78" t="s">
        <v>67</v>
      </c>
      <c r="CA60" s="13">
        <f>[1]DISP_NOV!$D$131</f>
        <v>695</v>
      </c>
      <c r="CB60" s="13">
        <f>[1]DISP_NOV!$E$131</f>
        <v>116</v>
      </c>
      <c r="CC60" s="13">
        <f>[1]DISP_NOV!$F$131</f>
        <v>579</v>
      </c>
      <c r="CD60" s="13">
        <f>[1]DISP_NOV!$G$131</f>
        <v>13</v>
      </c>
      <c r="CE60" s="13">
        <f>(CD60/$BZ$4)*100</f>
        <v>1.8055555555555554</v>
      </c>
      <c r="CF60" s="13">
        <f>[1]DISP_NOV!$H$131</f>
        <v>12</v>
      </c>
      <c r="CG60" s="13">
        <f>(CF60/$BZ$4)*100</f>
        <v>1.6666666666666667</v>
      </c>
      <c r="CH60" s="13">
        <f>[1]DISP_NOV!$I$131</f>
        <v>0</v>
      </c>
      <c r="CI60" s="13">
        <f>(CH60/$BZ$4)*100</f>
        <v>0</v>
      </c>
      <c r="CK60" s="13">
        <f>(CA60/$BZ$4)*100</f>
        <v>96.527777777777786</v>
      </c>
      <c r="CL60" s="13">
        <f>((CA60-CJ60)/$BZ$4)*100</f>
        <v>96.527777777777786</v>
      </c>
      <c r="CM60" s="15">
        <f t="shared" ref="CM60:CM63" si="783">IF((AND(CB60=0,CD60=0)),0,(CD60+CJ60)/(CB60+CD60)*100)</f>
        <v>10.077519379844961</v>
      </c>
      <c r="CN60" s="13">
        <f>(CO60/($BZ$4*CP60))*100</f>
        <v>13.570707070707073</v>
      </c>
      <c r="CO60" s="95">
        <f>[1]DISP_NOV!$M$131</f>
        <v>5374</v>
      </c>
      <c r="CP60" s="36">
        <v>55</v>
      </c>
      <c r="CR60" s="16" t="s">
        <v>66</v>
      </c>
      <c r="CS60" s="78" t="s">
        <v>67</v>
      </c>
      <c r="CT60" s="13">
        <f>[1]DISP_DIC!$D$131</f>
        <v>684</v>
      </c>
      <c r="CU60" s="13">
        <f>[1]DISP_DIC!$E$131</f>
        <v>216</v>
      </c>
      <c r="CV60" s="13">
        <f>[1]DISP_DIC!$F$131</f>
        <v>468</v>
      </c>
      <c r="CW60" s="13">
        <f>[1]DISP_DIC!$G$131</f>
        <v>46</v>
      </c>
      <c r="CX60" s="13">
        <f>(CW60/$CS$4)*100</f>
        <v>6.182795698924731</v>
      </c>
      <c r="CY60" s="13">
        <f>[1]DISP_DIC!$H$131</f>
        <v>8</v>
      </c>
      <c r="CZ60" s="13">
        <f>(CY60/$CS$4)*100</f>
        <v>1.0752688172043012</v>
      </c>
      <c r="DA60" s="13">
        <f>[1]DISP_DIC!$I$131</f>
        <v>6</v>
      </c>
      <c r="DB60" s="13">
        <f>(DA60/$CS$4)*100</f>
        <v>0.80645161290322576</v>
      </c>
      <c r="DD60" s="13">
        <f>(CT60/$CS$4)*100</f>
        <v>91.935483870967744</v>
      </c>
      <c r="DE60" s="13">
        <f>((CT60-DC60)/$CS$4)*100</f>
        <v>91.935483870967744</v>
      </c>
      <c r="DF60" s="15">
        <f t="shared" ref="DF60:DF63" si="784">IF((AND(CU60=0,CW60=0)),0,(CW60+DC60)/(CU60+CW60)*100)</f>
        <v>17.557251908396946</v>
      </c>
      <c r="DG60" s="13">
        <f>(DH60/($CS$4*DI60))*100</f>
        <v>25.001466275659823</v>
      </c>
      <c r="DH60" s="95">
        <f>[1]DISP_DIC!$M$131</f>
        <v>10230.6</v>
      </c>
      <c r="DI60" s="36">
        <v>55</v>
      </c>
      <c r="DK60" s="16" t="s">
        <v>66</v>
      </c>
      <c r="DL60" s="78" t="s">
        <v>67</v>
      </c>
      <c r="DM60" s="13">
        <f>[2]DISP_ENE!$D$131</f>
        <v>692</v>
      </c>
      <c r="DN60" s="13">
        <f>[2]DISP_ENE!$E$131</f>
        <v>359</v>
      </c>
      <c r="DO60" s="13">
        <f>[2]DISP_ENE!$F$131</f>
        <v>333</v>
      </c>
      <c r="DP60" s="13">
        <f>[2]DISP_ENE!$G$131</f>
        <v>42</v>
      </c>
      <c r="DQ60" s="13">
        <f>(DP60/$DL$4)*100</f>
        <v>5.6451612903225801</v>
      </c>
      <c r="DR60" s="13">
        <f>[2]DISP_ENE!$H$131</f>
        <v>0</v>
      </c>
      <c r="DS60" s="13">
        <f>(DR60/$DL$4)*100</f>
        <v>0</v>
      </c>
      <c r="DT60" s="13">
        <f>[2]DISP_ENE!$I$131</f>
        <v>10</v>
      </c>
      <c r="DU60" s="13">
        <f>(DT60/$DL$4)*100</f>
        <v>1.3440860215053763</v>
      </c>
      <c r="DW60" s="13">
        <f>(DM60/$DL$4)*100</f>
        <v>93.010752688172033</v>
      </c>
      <c r="DX60" s="13">
        <f>((DM60-DV60)/$DL$4)*100</f>
        <v>93.010752688172033</v>
      </c>
      <c r="DY60" s="15">
        <f t="shared" ref="DY60:DY63" si="785">IF((AND(DN60=0,DP60=0)),0,(DP60+DV60)/(DN60+DP60)*100)</f>
        <v>10.473815461346634</v>
      </c>
      <c r="DZ60" s="13">
        <f>(EA60/($DL$4*EB60))*100</f>
        <v>42.478983382209194</v>
      </c>
      <c r="EA60" s="95">
        <f>[2]DISP_ENE!$M$131</f>
        <v>17382.400000000001</v>
      </c>
      <c r="EB60" s="15">
        <v>55</v>
      </c>
      <c r="ED60" s="16" t="s">
        <v>66</v>
      </c>
      <c r="EE60" s="78" t="s">
        <v>67</v>
      </c>
      <c r="EF60" s="13">
        <f>[2]DISP_FEB!$D$131</f>
        <v>688</v>
      </c>
      <c r="EG60" s="13">
        <f>[2]DISP_FEB!$E$131</f>
        <v>308</v>
      </c>
      <c r="EH60" s="13">
        <f>[2]DISP_FEB!$F$131</f>
        <v>380</v>
      </c>
      <c r="EI60" s="13">
        <f>[2]DISP_FEB!$G$131</f>
        <v>8</v>
      </c>
      <c r="EJ60" s="13">
        <f>(EI60/$EE$4)*100</f>
        <v>1.1494252873563218</v>
      </c>
      <c r="EK60" s="13">
        <f>[2]DISP_FEB!$H$131</f>
        <v>0</v>
      </c>
      <c r="EL60" s="13">
        <f>(EK60/$EE$4)*100</f>
        <v>0</v>
      </c>
      <c r="EM60" s="13">
        <f>[2]DISP_FEB!$I$131</f>
        <v>0</v>
      </c>
      <c r="EN60" s="13">
        <f>(EM60/$EE$4)*100</f>
        <v>0</v>
      </c>
      <c r="EP60" s="13">
        <f>(EF60/$EE$4)*100</f>
        <v>98.850574712643677</v>
      </c>
      <c r="EQ60" s="13">
        <f>((EF60-EO60)/$EE$4)*100</f>
        <v>98.850574712643677</v>
      </c>
      <c r="ER60" s="15">
        <f t="shared" ref="ER60:ER63" si="786">IF((AND(EG60=0,EI60=0)),0,(EI60+EO60)/(EG60+EI60)*100)</f>
        <v>2.5316455696202533</v>
      </c>
      <c r="ES60" s="13">
        <f>(ET60/($EE$4*EU60))*100</f>
        <v>38.29937304075235</v>
      </c>
      <c r="ET60" s="95">
        <f>[2]DISP_FEB!$M$131</f>
        <v>14661</v>
      </c>
      <c r="EU60" s="15">
        <v>55</v>
      </c>
      <c r="EW60" s="16" t="s">
        <v>66</v>
      </c>
      <c r="EX60" s="78" t="s">
        <v>67</v>
      </c>
      <c r="EY60" s="13">
        <f>[2]DISP_MAR!$D$131</f>
        <v>744</v>
      </c>
      <c r="EZ60" s="13">
        <f>[2]DISP_MAR!$E$131</f>
        <v>273</v>
      </c>
      <c r="FA60" s="13">
        <f>[2]DISP_MAR!$F$131</f>
        <v>471</v>
      </c>
      <c r="FB60" s="13">
        <f>[2]DISP_MAR!$G$131</f>
        <v>0</v>
      </c>
      <c r="FC60" s="13">
        <f>(FB60/$EX$4)*100</f>
        <v>0</v>
      </c>
      <c r="FD60" s="13">
        <f>[2]DISP_MAR!$H$131</f>
        <v>0</v>
      </c>
      <c r="FE60" s="13">
        <f>(FD60/$EX$4)*100</f>
        <v>0</v>
      </c>
      <c r="FF60" s="13">
        <f>[2]DISP_MAR!$I$131</f>
        <v>0</v>
      </c>
      <c r="FG60" s="13">
        <f>(FF60/$EX$4)*100</f>
        <v>0</v>
      </c>
      <c r="FI60" s="13">
        <f>(EY60/$EX$4)*100</f>
        <v>100</v>
      </c>
      <c r="FJ60" s="13">
        <f>((EY60-FH60)/$EX$4)*100</f>
        <v>100</v>
      </c>
      <c r="FK60" s="15">
        <f t="shared" ref="FK60:FK63" si="787">IF((AND(EZ60=0,FB60=0)),0,(FB60+FH60)/(EZ60+FB60)*100)</f>
        <v>0</v>
      </c>
      <c r="FL60" s="13">
        <f>(FM60/($EX$4*FN60))*100</f>
        <v>30.987047898338222</v>
      </c>
      <c r="FM60" s="95">
        <f>[2]DISP_MAR!$M$131</f>
        <v>12679.9</v>
      </c>
      <c r="FN60" s="36">
        <v>55</v>
      </c>
      <c r="FP60" s="16" t="s">
        <v>66</v>
      </c>
      <c r="FQ60" s="78" t="s">
        <v>67</v>
      </c>
      <c r="FR60" s="13">
        <f>[2]DISP_ABR!$D$131</f>
        <v>690</v>
      </c>
      <c r="FS60" s="13">
        <f>[2]DISP_ABR!$E$131</f>
        <v>440</v>
      </c>
      <c r="FT60" s="13">
        <f>[2]DISP_ABR!$F$131</f>
        <v>250</v>
      </c>
      <c r="FU60" s="13">
        <f>[2]DISP_ABR!$G$131</f>
        <v>30</v>
      </c>
      <c r="FV60" s="13">
        <f>(FU60/$FQ$4)*100</f>
        <v>4.1666666666666661</v>
      </c>
      <c r="FW60" s="13">
        <f>[2]DISP_ABR!$H$131</f>
        <v>0</v>
      </c>
      <c r="FX60" s="13">
        <f>(FW60/$FQ$4)*100</f>
        <v>0</v>
      </c>
      <c r="FY60" s="13">
        <f>[2]DISP_ABR!$I$131</f>
        <v>0</v>
      </c>
      <c r="FZ60" s="13">
        <f>(FY60/$FQ$4)*100</f>
        <v>0</v>
      </c>
      <c r="GB60" s="13">
        <f>(FR60/$FQ$4)*100</f>
        <v>95.833333333333343</v>
      </c>
      <c r="GC60" s="13">
        <f>((FR60-GA60)/$FQ$4)*100</f>
        <v>95.833333333333343</v>
      </c>
      <c r="GD60" s="13">
        <f t="shared" ref="GD60:GD63" si="788">IF((AND(FS60=0,FU60=0)),0,(FU60+GA60)/(FS60+FU60)*100)</f>
        <v>6.3829787234042552</v>
      </c>
      <c r="GE60" s="13">
        <f>(GG60/($FQ$4*GH60))*100</f>
        <v>43.654545454545456</v>
      </c>
      <c r="GF60" s="36">
        <v>0</v>
      </c>
      <c r="GG60" s="95">
        <f>[2]DISP_ABR!$M$131</f>
        <v>17287.2</v>
      </c>
      <c r="GH60" s="36">
        <v>55</v>
      </c>
      <c r="GJ60" s="16" t="s">
        <v>66</v>
      </c>
      <c r="GK60" s="78" t="s">
        <v>67</v>
      </c>
      <c r="GL60" s="13">
        <f>[2]DISP_MAY!$D$131</f>
        <v>744</v>
      </c>
      <c r="GM60" s="13">
        <f>[2]DISP_MAY!$E$131</f>
        <v>483</v>
      </c>
      <c r="GN60" s="13">
        <f>[2]DISP_MAY!$F$131</f>
        <v>261</v>
      </c>
      <c r="GO60" s="13">
        <f>[2]DISP_MAY!$G$131</f>
        <v>0</v>
      </c>
      <c r="GP60" s="13">
        <f>(GO60/$GK$4)*100</f>
        <v>0</v>
      </c>
      <c r="GQ60" s="13">
        <f>[2]DISP_MAY!$H$131</f>
        <v>0</v>
      </c>
      <c r="GR60" s="13">
        <f>(GQ60/$GK$4)*100</f>
        <v>0</v>
      </c>
      <c r="GS60" s="13">
        <f>[2]DISP_MAY!$I$131</f>
        <v>0</v>
      </c>
      <c r="GT60" s="13">
        <f>(GS60/$GK$4)*100</f>
        <v>0</v>
      </c>
      <c r="GV60" s="13">
        <f>(GL60/$GK$4)*100</f>
        <v>100</v>
      </c>
      <c r="GW60" s="13">
        <f>((GL60-GU60)/$GK$4)*100</f>
        <v>100</v>
      </c>
      <c r="GX60" s="15">
        <f t="shared" ref="GX60:GX63" si="789">IF((AND(GM60=0,GO60=0)),0,(GO60+GU60)/(GM60+GO60)*100)</f>
        <v>0</v>
      </c>
      <c r="GY60" s="13">
        <f>(HA60/($GK$4*HB60))*100</f>
        <v>52.20625610948192</v>
      </c>
      <c r="GZ60" s="36">
        <v>0</v>
      </c>
      <c r="HA60" s="95">
        <f>[2]DISP_MAY!$M$131</f>
        <v>21362.799999999999</v>
      </c>
      <c r="HB60" s="36">
        <v>55</v>
      </c>
      <c r="HD60" s="16" t="s">
        <v>66</v>
      </c>
      <c r="HE60" s="78" t="s">
        <v>67</v>
      </c>
      <c r="HF60" s="13">
        <f>[2]DISP_JUN!$D$131</f>
        <v>713</v>
      </c>
      <c r="HG60" s="13">
        <f>[2]DISP_JUN!$E$131</f>
        <v>368</v>
      </c>
      <c r="HH60" s="13">
        <f>[2]DISP_JUN!$F$131</f>
        <v>345</v>
      </c>
      <c r="HI60" s="13">
        <f>[2]DISP_JUN!$G$131</f>
        <v>0</v>
      </c>
      <c r="HJ60" s="244">
        <f t="shared" si="76"/>
        <v>0</v>
      </c>
      <c r="HK60" s="13">
        <f>[2]DISP_JUN!$H$131</f>
        <v>7</v>
      </c>
      <c r="HL60" s="244">
        <f t="shared" si="77"/>
        <v>0.97222222222222221</v>
      </c>
      <c r="HM60" s="13">
        <f>[2]DISP_JUN!$I$131</f>
        <v>0</v>
      </c>
      <c r="HN60" s="244">
        <f t="shared" si="78"/>
        <v>0</v>
      </c>
      <c r="HO60" s="13">
        <v>87.47999999999999</v>
      </c>
      <c r="HP60" s="244">
        <f t="shared" si="79"/>
        <v>99.027777777777786</v>
      </c>
      <c r="HQ60" s="244">
        <f t="shared" si="80"/>
        <v>86.87777777777778</v>
      </c>
      <c r="HR60" s="244">
        <v>21.498134158551011</v>
      </c>
      <c r="HS60" s="238">
        <f t="shared" si="82"/>
        <v>38.961111111111116</v>
      </c>
      <c r="HT60" s="36">
        <v>0</v>
      </c>
      <c r="HU60" s="95">
        <f>[2]DISP_JUN!$M$131</f>
        <v>15428.6</v>
      </c>
      <c r="HV60" s="36">
        <v>55</v>
      </c>
    </row>
    <row r="61" spans="1:231" ht="13.8" x14ac:dyDescent="0.3">
      <c r="B61" s="78" t="s">
        <v>64</v>
      </c>
      <c r="C61" s="13">
        <f>[1]DISP_JUL!$D$132</f>
        <v>498</v>
      </c>
      <c r="D61" s="13">
        <f>[1]DISP_JUL!$E$132</f>
        <v>215</v>
      </c>
      <c r="E61" s="13">
        <f>[1]DISP_JUL!$F$132</f>
        <v>283</v>
      </c>
      <c r="F61" s="13">
        <f>[1]DISP_JUL!$G$132</f>
        <v>244</v>
      </c>
      <c r="G61" s="13">
        <f t="shared" si="346"/>
        <v>32.795698924731184</v>
      </c>
      <c r="H61" s="13">
        <f>[1]DISP_JUL!$H$132</f>
        <v>0</v>
      </c>
      <c r="I61" s="13">
        <f t="shared" si="347"/>
        <v>0</v>
      </c>
      <c r="J61" s="13">
        <f>[1]DISP_JUL!$I$132</f>
        <v>2</v>
      </c>
      <c r="K61" s="13">
        <f t="shared" si="780"/>
        <v>0.26881720430107531</v>
      </c>
      <c r="L61" s="15">
        <v>0</v>
      </c>
      <c r="M61" s="13">
        <f t="shared" ref="M61" si="790">(C61/$B$4)*100</f>
        <v>66.935483870967744</v>
      </c>
      <c r="N61" s="13">
        <f t="shared" si="442"/>
        <v>66.935483870967744</v>
      </c>
      <c r="O61" s="15">
        <f t="shared" si="443"/>
        <v>53.159041394335517</v>
      </c>
      <c r="P61" s="13">
        <f t="shared" ref="P61:P63" si="791">(Q61/($B$4*R61))*100</f>
        <v>24.809872922776151</v>
      </c>
      <c r="Q61" s="95">
        <f>[1]DISP_JUL!$M$132</f>
        <v>10152.200000000001</v>
      </c>
      <c r="R61" s="36">
        <v>55</v>
      </c>
      <c r="U61" s="78" t="s">
        <v>64</v>
      </c>
      <c r="V61" s="13">
        <f>[1]DISP_AGO!$D$132</f>
        <v>740</v>
      </c>
      <c r="W61" s="13">
        <f>[1]DISP_AGO!$E$132</f>
        <v>265</v>
      </c>
      <c r="X61" s="13">
        <f>[1]DISP_AGO!$F$132</f>
        <v>475</v>
      </c>
      <c r="Y61" s="13">
        <f>[1]DISP_AGO!$G$132</f>
        <v>0</v>
      </c>
      <c r="Z61" s="13">
        <f>(Y61/$U$4)*100</f>
        <v>0</v>
      </c>
      <c r="AA61" s="13">
        <f>[1]DISP_AGO!$H$132</f>
        <v>0</v>
      </c>
      <c r="AB61" s="13">
        <f>(AA61/$U$4)*100</f>
        <v>0</v>
      </c>
      <c r="AC61" s="13">
        <f>[1]DISP_AGO!$I$132</f>
        <v>4</v>
      </c>
      <c r="AD61" s="13">
        <f>(AC61/$U$4)*100</f>
        <v>0.53763440860215062</v>
      </c>
      <c r="AE61" s="15">
        <v>0</v>
      </c>
      <c r="AF61" s="13">
        <f>(V61/$U$4)*100</f>
        <v>99.462365591397855</v>
      </c>
      <c r="AG61" s="13">
        <f>((V61-AE61)/$U$4)*100</f>
        <v>99.462365591397855</v>
      </c>
      <c r="AH61" s="15">
        <f t="shared" si="444"/>
        <v>0</v>
      </c>
      <c r="AI61" s="13">
        <f>(AJ61/($U$4*AK61))*100</f>
        <v>31.341153470185727</v>
      </c>
      <c r="AJ61" s="95">
        <f>[1]DISP_AGO!$M$132</f>
        <v>12824.8</v>
      </c>
      <c r="AK61" s="36">
        <v>55</v>
      </c>
      <c r="AN61" s="78" t="s">
        <v>64</v>
      </c>
      <c r="AO61" s="13">
        <f>[1]DISP_SEP!$D$132</f>
        <v>718</v>
      </c>
      <c r="AP61" s="13">
        <f>[1]DISP_SEP!$E$132</f>
        <v>160</v>
      </c>
      <c r="AQ61" s="13">
        <f>[1]DISP_SEP!$F$132</f>
        <v>558</v>
      </c>
      <c r="AR61" s="13">
        <f>[1]DISP_SEP!$G$132</f>
        <v>0</v>
      </c>
      <c r="AS61" s="13">
        <f>(AR61/$AN$4)*100</f>
        <v>0</v>
      </c>
      <c r="AT61" s="13">
        <f>[1]DISP_SEP!$H$132</f>
        <v>0</v>
      </c>
      <c r="AU61" s="13">
        <f>(AT61/$AN$4)*100</f>
        <v>0</v>
      </c>
      <c r="AV61" s="13">
        <f>[1]DISP_SEP!$I$132</f>
        <v>2</v>
      </c>
      <c r="AW61" s="13">
        <f>(AV61/$AN$4)*100</f>
        <v>0.27777777777777779</v>
      </c>
      <c r="AX61" s="15">
        <v>0</v>
      </c>
      <c r="AY61" s="13">
        <f>(AO61/$AN$4)*100</f>
        <v>99.722222222222229</v>
      </c>
      <c r="AZ61" s="13">
        <f>((AO61-AX61)/$AN$4)*100</f>
        <v>99.722222222222229</v>
      </c>
      <c r="BA61" s="15">
        <f t="shared" si="781"/>
        <v>0</v>
      </c>
      <c r="BB61" s="13">
        <f>(BC61/($AN$4*BD61))*100</f>
        <v>18.687121212121212</v>
      </c>
      <c r="BC61" s="95">
        <f>[1]DISP_SEP!$M$132</f>
        <v>7400.1</v>
      </c>
      <c r="BD61" s="36">
        <v>55</v>
      </c>
      <c r="BG61" s="78" t="s">
        <v>64</v>
      </c>
      <c r="BH61" s="13">
        <f>[1]DISP_OCT!$D$132</f>
        <v>740</v>
      </c>
      <c r="BI61" s="13">
        <f>[1]DISP_OCT!$E$132</f>
        <v>123</v>
      </c>
      <c r="BJ61" s="13">
        <f>[1]DISP_OCT!$F$132</f>
        <v>617</v>
      </c>
      <c r="BK61" s="13">
        <f>[1]DISP_OCT!$G$132</f>
        <v>0</v>
      </c>
      <c r="BL61" s="13">
        <f>(BK61/$BG$4)*100</f>
        <v>0</v>
      </c>
      <c r="BM61" s="13">
        <f>[1]DISP_OCT!$H$132</f>
        <v>0</v>
      </c>
      <c r="BN61" s="13">
        <f>(BM61/$BG$4)*100</f>
        <v>0</v>
      </c>
      <c r="BO61" s="13">
        <f>[1]DISP_OCT!$I$132</f>
        <v>4</v>
      </c>
      <c r="BP61" s="13">
        <f>(BO61/$BG$4)*100</f>
        <v>0.53763440860215062</v>
      </c>
      <c r="BR61" s="13">
        <f>(BH61/$BG$4)*100</f>
        <v>99.462365591397855</v>
      </c>
      <c r="BS61" s="13">
        <f>((BH61-BQ61)/$BG$4)*100</f>
        <v>99.462365591397855</v>
      </c>
      <c r="BT61" s="15">
        <f t="shared" si="782"/>
        <v>0</v>
      </c>
      <c r="BU61" s="13">
        <f>(BV61/($BG$4*BW61))*100</f>
        <v>13.951612903225808</v>
      </c>
      <c r="BV61" s="95">
        <f>[1]DISP_OCT!$M$132</f>
        <v>5709</v>
      </c>
      <c r="BW61" s="36">
        <v>55</v>
      </c>
      <c r="BZ61" s="78" t="s">
        <v>64</v>
      </c>
      <c r="CA61" s="13">
        <f>[1]DISP_NOV!$D$132</f>
        <v>699</v>
      </c>
      <c r="CB61" s="13">
        <f>[1]DISP_NOV!$E$132</f>
        <v>78</v>
      </c>
      <c r="CC61" s="13">
        <f>[1]DISP_NOV!$F$132</f>
        <v>621</v>
      </c>
      <c r="CD61" s="13">
        <f>[1]DISP_NOV!$G$132</f>
        <v>0</v>
      </c>
      <c r="CE61" s="13">
        <f>(CD61/$BZ$4)*100</f>
        <v>0</v>
      </c>
      <c r="CF61" s="13">
        <f>[1]DISP_NOV!$H$132</f>
        <v>17</v>
      </c>
      <c r="CG61" s="13">
        <f>(CF61/$BZ$4)*100</f>
        <v>2.3611111111111112</v>
      </c>
      <c r="CH61" s="13">
        <f>[1]DISP_NOV!$I$132</f>
        <v>4</v>
      </c>
      <c r="CI61" s="13">
        <f>(CH61/$BZ$4)*100</f>
        <v>0.55555555555555558</v>
      </c>
      <c r="CK61" s="13">
        <f>(CA61/$BZ$4)*100</f>
        <v>97.083333333333329</v>
      </c>
      <c r="CL61" s="13">
        <f>((CA61-CJ61)/$BZ$4)*100</f>
        <v>97.083333333333329</v>
      </c>
      <c r="CM61" s="15">
        <f t="shared" si="783"/>
        <v>0</v>
      </c>
      <c r="CN61" s="13">
        <f>(CO61/($BZ$4*CP61))*100</f>
        <v>8.9757575757575765</v>
      </c>
      <c r="CO61" s="95">
        <f>[1]DISP_NOV!$M$132</f>
        <v>3554.4</v>
      </c>
      <c r="CP61" s="36">
        <v>55</v>
      </c>
      <c r="CS61" s="78" t="s">
        <v>64</v>
      </c>
      <c r="CT61" s="13">
        <f>[1]DISP_DIC!$D$132</f>
        <v>730</v>
      </c>
      <c r="CU61" s="13">
        <f>[1]DISP_DIC!$E$132</f>
        <v>198</v>
      </c>
      <c r="CV61" s="13">
        <f>[1]DISP_DIC!$F$132</f>
        <v>532</v>
      </c>
      <c r="CW61" s="13">
        <f>[1]DISP_DIC!$G$132</f>
        <v>0</v>
      </c>
      <c r="CX61" s="13">
        <f>(CW61/$CS$4)*100</f>
        <v>0</v>
      </c>
      <c r="CY61" s="13">
        <f>[1]DISP_DIC!$H$132</f>
        <v>10</v>
      </c>
      <c r="CZ61" s="13">
        <f>(CY61/$CS$4)*100</f>
        <v>1.3440860215053763</v>
      </c>
      <c r="DA61" s="13">
        <f>[1]DISP_DIC!$I$132</f>
        <v>4</v>
      </c>
      <c r="DB61" s="13">
        <f>(DA61/$CS$4)*100</f>
        <v>0.53763440860215062</v>
      </c>
      <c r="DD61" s="13">
        <f>(CT61/$CS$4)*100</f>
        <v>98.118279569892479</v>
      </c>
      <c r="DE61" s="13">
        <f>((CT61-DC61)/$CS$4)*100</f>
        <v>98.118279569892479</v>
      </c>
      <c r="DF61" s="15">
        <f t="shared" si="784"/>
        <v>0</v>
      </c>
      <c r="DG61" s="13">
        <f>(DH61/($CS$4*DI61))*100</f>
        <v>22.239247311827956</v>
      </c>
      <c r="DH61" s="95">
        <f>[1]DISP_DIC!$M$132</f>
        <v>9100.2999999999993</v>
      </c>
      <c r="DI61" s="36">
        <v>55</v>
      </c>
      <c r="DL61" s="78" t="s">
        <v>64</v>
      </c>
      <c r="DM61" s="13">
        <f>[2]DISP_ENE!$D$132</f>
        <v>0</v>
      </c>
      <c r="DN61" s="13">
        <f>[2]DISP_ENE!$E$132</f>
        <v>0</v>
      </c>
      <c r="DO61" s="13">
        <f>[2]DISP_ENE!$F$132</f>
        <v>0</v>
      </c>
      <c r="DP61" s="13">
        <f>[2]DISP_ENE!$G$132</f>
        <v>0</v>
      </c>
      <c r="DQ61" s="13">
        <f>(DP61/$DL$4)*100</f>
        <v>0</v>
      </c>
      <c r="DR61" s="13">
        <f>[2]DISP_ENE!$H$132</f>
        <v>0</v>
      </c>
      <c r="DS61" s="13">
        <f>(DR61/$DL$4)*100</f>
        <v>0</v>
      </c>
      <c r="DT61" s="13">
        <f>[2]DISP_ENE!$I$132</f>
        <v>0</v>
      </c>
      <c r="DU61" s="13">
        <f>(DT61/$DL$4)*100</f>
        <v>0</v>
      </c>
      <c r="DW61" s="13">
        <f>(DM61/$DL$4)*100</f>
        <v>0</v>
      </c>
      <c r="DX61" s="13">
        <f>((DM61-DV61)/$DL$4)*100</f>
        <v>0</v>
      </c>
      <c r="DY61" s="15">
        <f t="shared" si="785"/>
        <v>0</v>
      </c>
      <c r="DZ61" s="13">
        <f>(EA61/($DL$4*EB61))*100</f>
        <v>0</v>
      </c>
      <c r="EA61" s="95">
        <f>[2]DISP_ENE!$M$132</f>
        <v>0</v>
      </c>
      <c r="EB61" s="15">
        <v>55</v>
      </c>
      <c r="EE61" s="78" t="s">
        <v>64</v>
      </c>
      <c r="EF61" s="13">
        <f>[2]DISP_FEB!$D$132</f>
        <v>0</v>
      </c>
      <c r="EG61" s="13">
        <f>[2]DISP_FEB!$E$132</f>
        <v>0</v>
      </c>
      <c r="EH61" s="13">
        <f>[2]DISP_FEB!$F$132</f>
        <v>0</v>
      </c>
      <c r="EI61" s="13">
        <f>[2]DISP_FEB!$G$132</f>
        <v>0</v>
      </c>
      <c r="EJ61" s="13">
        <f>(EI61/$EE$4)*100</f>
        <v>0</v>
      </c>
      <c r="EK61" s="13">
        <f>[2]DISP_FEB!$H$132</f>
        <v>0</v>
      </c>
      <c r="EL61" s="13">
        <f>(EK61/$EE$4)*100</f>
        <v>0</v>
      </c>
      <c r="EM61" s="13">
        <f>[2]DISP_FEB!$I$132</f>
        <v>0</v>
      </c>
      <c r="EN61" s="13">
        <f>(EM61/$EE$4)*100</f>
        <v>0</v>
      </c>
      <c r="EP61" s="13">
        <f>(EF61/$EE$4)*100</f>
        <v>0</v>
      </c>
      <c r="EQ61" s="13">
        <f>((EF61-EO61)/$EE$4)*100</f>
        <v>0</v>
      </c>
      <c r="ER61" s="15">
        <f t="shared" si="786"/>
        <v>0</v>
      </c>
      <c r="ES61" s="13">
        <f>(ET61/($EE$4*EU61))*100</f>
        <v>0</v>
      </c>
      <c r="ET61" s="95">
        <f>[2]DISP_FEB!$M$132</f>
        <v>0</v>
      </c>
      <c r="EU61" s="15">
        <v>55</v>
      </c>
      <c r="EX61" s="78" t="s">
        <v>64</v>
      </c>
      <c r="EY61" s="13">
        <f>[2]DISP_MAR!$D$132</f>
        <v>0</v>
      </c>
      <c r="EZ61" s="13">
        <f>[2]DISP_MAR!$E$132</f>
        <v>0</v>
      </c>
      <c r="FA61" s="13">
        <f>[2]DISP_MAR!$F$132</f>
        <v>0</v>
      </c>
      <c r="FB61" s="13">
        <f>[2]DISP_MAR!$G$132</f>
        <v>0</v>
      </c>
      <c r="FC61" s="13">
        <f>(FB61/$EX$4)*100</f>
        <v>0</v>
      </c>
      <c r="FD61" s="13">
        <f>[2]DISP_MAR!$H$132</f>
        <v>0</v>
      </c>
      <c r="FE61" s="13">
        <f>(FD61/$EX$4)*100</f>
        <v>0</v>
      </c>
      <c r="FF61" s="13">
        <f>[2]DISP_MAR!$I$132</f>
        <v>0</v>
      </c>
      <c r="FG61" s="13">
        <f>(FF61/$EX$4)*100</f>
        <v>0</v>
      </c>
      <c r="FI61" s="13">
        <f>(EY61/$EX$4)*100</f>
        <v>0</v>
      </c>
      <c r="FJ61" s="13">
        <f>((EY61-FH61)/$EX$4)*100</f>
        <v>0</v>
      </c>
      <c r="FK61" s="15">
        <f t="shared" si="787"/>
        <v>0</v>
      </c>
      <c r="FL61" s="13">
        <f>(FM61/($EX$4*FN61))*100</f>
        <v>0</v>
      </c>
      <c r="FM61" s="95">
        <f>[2]DISP_MAR!$M$132</f>
        <v>0</v>
      </c>
      <c r="FN61" s="36">
        <v>55</v>
      </c>
      <c r="FQ61" s="78" t="s">
        <v>64</v>
      </c>
      <c r="FR61" s="13">
        <f>[2]DISP_ABR!$D$132</f>
        <v>0</v>
      </c>
      <c r="FS61" s="13">
        <f>[2]DISP_ABR!$E$132</f>
        <v>0</v>
      </c>
      <c r="FT61" s="13">
        <f>[2]DISP_ABR!$F$132</f>
        <v>0</v>
      </c>
      <c r="FU61" s="13">
        <f>[2]DISP_ABR!$G$132</f>
        <v>0</v>
      </c>
      <c r="FV61" s="13">
        <f>(FU61/$FQ$4)*100</f>
        <v>0</v>
      </c>
      <c r="FW61" s="13">
        <f>[2]DISP_ABR!$H$132</f>
        <v>0</v>
      </c>
      <c r="FX61" s="13">
        <f>(FW61/$FQ$4)*100</f>
        <v>0</v>
      </c>
      <c r="FY61" s="13">
        <f>[2]DISP_ABR!$I$132</f>
        <v>0</v>
      </c>
      <c r="FZ61" s="13">
        <f>(FY61/$FQ$4)*100</f>
        <v>0</v>
      </c>
      <c r="GB61" s="13">
        <f>(FR61/$FQ$4)*100</f>
        <v>0</v>
      </c>
      <c r="GC61" s="13">
        <f>((FR61-GA61)/$FQ$4)*100</f>
        <v>0</v>
      </c>
      <c r="GD61" s="15">
        <f t="shared" si="788"/>
        <v>0</v>
      </c>
      <c r="GE61" s="13">
        <f>(GG61/($FQ$4*GH61))*100</f>
        <v>0</v>
      </c>
      <c r="GF61" s="36">
        <v>0</v>
      </c>
      <c r="GG61" s="95">
        <f>[2]DISP_ABR!$M$132</f>
        <v>0</v>
      </c>
      <c r="GH61" s="36">
        <v>55</v>
      </c>
      <c r="GK61" s="78" t="s">
        <v>64</v>
      </c>
      <c r="GL61" s="13">
        <f>[2]DISP_MAY!$D$132</f>
        <v>0</v>
      </c>
      <c r="GM61" s="13">
        <f>[2]DISP_MAY!$E$132</f>
        <v>0</v>
      </c>
      <c r="GN61" s="13">
        <f>[2]DISP_MAY!$F$132</f>
        <v>0</v>
      </c>
      <c r="GO61" s="13">
        <f>[2]DISP_MAY!$G$132</f>
        <v>0</v>
      </c>
      <c r="GP61" s="13">
        <f>(GO61/$GK$4)*100</f>
        <v>0</v>
      </c>
      <c r="GQ61" s="13">
        <f>[2]DISP_MAY!$H$132</f>
        <v>0</v>
      </c>
      <c r="GR61" s="13">
        <f>(GQ61/$GK$4)*100</f>
        <v>0</v>
      </c>
      <c r="GS61" s="13">
        <f>[2]DISP_MAY!$I$132</f>
        <v>0</v>
      </c>
      <c r="GT61" s="13">
        <f>(GS61/$GK$4)*100</f>
        <v>0</v>
      </c>
      <c r="GV61" s="13">
        <f>(GL61/$GK$4)*100</f>
        <v>0</v>
      </c>
      <c r="GW61" s="13">
        <f>((GL61-GU61)/$GK$4)*100</f>
        <v>0</v>
      </c>
      <c r="GX61" s="15">
        <f t="shared" si="789"/>
        <v>0</v>
      </c>
      <c r="GY61" s="13">
        <f>(HA61/($GK$4*HB61))*100</f>
        <v>0</v>
      </c>
      <c r="GZ61" s="36">
        <v>1</v>
      </c>
      <c r="HA61" s="95">
        <f>[2]DISP_MAY!$M$132</f>
        <v>0</v>
      </c>
      <c r="HB61" s="36">
        <v>55</v>
      </c>
      <c r="HE61" s="78" t="s">
        <v>64</v>
      </c>
      <c r="HF61" s="13">
        <f>[2]DISP_JUN!$D$132</f>
        <v>0</v>
      </c>
      <c r="HG61" s="13">
        <f>[2]DISP_JUN!$E$132</f>
        <v>0</v>
      </c>
      <c r="HH61" s="13">
        <f>[2]DISP_JUN!$F$132</f>
        <v>0</v>
      </c>
      <c r="HI61" s="13">
        <f>[2]DISP_JUN!$G$132</f>
        <v>0</v>
      </c>
      <c r="HJ61" s="244">
        <f t="shared" si="76"/>
        <v>0</v>
      </c>
      <c r="HK61" s="13">
        <f>[2]DISP_JUN!$H$132</f>
        <v>0</v>
      </c>
      <c r="HL61" s="244">
        <f t="shared" si="77"/>
        <v>0</v>
      </c>
      <c r="HM61" s="13">
        <f>[2]DISP_JUN!$I$132</f>
        <v>0</v>
      </c>
      <c r="HN61" s="244">
        <f t="shared" si="78"/>
        <v>0</v>
      </c>
      <c r="HO61" s="13">
        <v>80.394545454545465</v>
      </c>
      <c r="HP61" s="244">
        <f t="shared" si="79"/>
        <v>0</v>
      </c>
      <c r="HQ61" s="244">
        <f t="shared" si="80"/>
        <v>-11.165909090909093</v>
      </c>
      <c r="HR61" s="244">
        <v>17.424251380203103</v>
      </c>
      <c r="HS61" s="238">
        <f t="shared" si="82"/>
        <v>0</v>
      </c>
      <c r="HT61" s="36">
        <v>0</v>
      </c>
      <c r="HU61" s="95">
        <f>[2]DISP_JUN!$M$132</f>
        <v>0</v>
      </c>
      <c r="HV61" s="36">
        <v>55</v>
      </c>
    </row>
    <row r="62" spans="1:231" ht="13.8" x14ac:dyDescent="0.3">
      <c r="B62" s="15">
        <v>3</v>
      </c>
      <c r="C62" s="13">
        <f>[1]DISP_JUL!$D$133</f>
        <v>744</v>
      </c>
      <c r="D62" s="13">
        <f>[1]DISP_JUL!$E$133</f>
        <v>369.5</v>
      </c>
      <c r="E62" s="13">
        <f>[1]DISP_JUL!$F$133</f>
        <v>374.5</v>
      </c>
      <c r="F62" s="13">
        <f>[1]DISP_JUL!$G$133</f>
        <v>0</v>
      </c>
      <c r="G62" s="13">
        <f t="shared" si="346"/>
        <v>0</v>
      </c>
      <c r="H62" s="13">
        <f>[1]DISP_JUL!$H$133</f>
        <v>0</v>
      </c>
      <c r="I62" s="13">
        <f t="shared" si="347"/>
        <v>0</v>
      </c>
      <c r="J62" s="13">
        <f>[1]DISP_JUL!$I$133</f>
        <v>0</v>
      </c>
      <c r="K62" s="13">
        <f t="shared" si="780"/>
        <v>0</v>
      </c>
      <c r="L62" s="15">
        <v>0</v>
      </c>
      <c r="M62" s="13">
        <f>(C62/$B$4)*100</f>
        <v>100</v>
      </c>
      <c r="N62" s="13">
        <f t="shared" si="442"/>
        <v>100</v>
      </c>
      <c r="O62" s="13">
        <f t="shared" si="443"/>
        <v>0</v>
      </c>
      <c r="P62" s="13">
        <f t="shared" si="791"/>
        <v>39.258308895405669</v>
      </c>
      <c r="Q62" s="95">
        <f>[1]DISP_JUL!$M$133</f>
        <v>16064.5</v>
      </c>
      <c r="R62" s="36">
        <v>55</v>
      </c>
      <c r="U62" s="15">
        <v>3</v>
      </c>
      <c r="V62" s="13">
        <f>[1]DISP_AGO!$D$133</f>
        <v>734</v>
      </c>
      <c r="W62" s="13">
        <f>[1]DISP_AGO!$E$133</f>
        <v>216</v>
      </c>
      <c r="X62" s="13">
        <f>[1]DISP_AGO!$F$133</f>
        <v>518</v>
      </c>
      <c r="Y62" s="13">
        <f>[1]DISP_AGO!$G$133</f>
        <v>0</v>
      </c>
      <c r="Z62" s="13">
        <f>(Y62/$U$4)*100</f>
        <v>0</v>
      </c>
      <c r="AA62" s="13">
        <f>[1]DISP_AGO!$H$133</f>
        <v>0</v>
      </c>
      <c r="AB62" s="13">
        <f>(AA62/$U$4)*100</f>
        <v>0</v>
      </c>
      <c r="AC62" s="13">
        <f>[1]DISP_AGO!$I$133</f>
        <v>10</v>
      </c>
      <c r="AD62" s="13">
        <f>(AC62/$U$4)*100</f>
        <v>1.3440860215053763</v>
      </c>
      <c r="AE62" s="15">
        <v>0</v>
      </c>
      <c r="AF62" s="13">
        <f>(V62/$U$4)*100</f>
        <v>98.655913978494624</v>
      </c>
      <c r="AG62" s="13">
        <f>((V62-AE62)/$U$4)*100</f>
        <v>98.655913978494624</v>
      </c>
      <c r="AH62" s="13">
        <f t="shared" si="444"/>
        <v>0</v>
      </c>
      <c r="AI62" s="13">
        <f>(AJ62/($U$4*AK62))*100</f>
        <v>21.005620723362657</v>
      </c>
      <c r="AJ62" s="95">
        <f>[1]DISP_AGO!$M$133</f>
        <v>8595.5</v>
      </c>
      <c r="AK62" s="36">
        <v>55</v>
      </c>
      <c r="AN62" s="15">
        <v>3</v>
      </c>
      <c r="AO62" s="13">
        <f>[1]DISP_SEP!$D$133</f>
        <v>711</v>
      </c>
      <c r="AP62" s="13">
        <f>[1]DISP_SEP!$E$133</f>
        <v>147</v>
      </c>
      <c r="AQ62" s="13">
        <f>[1]DISP_SEP!$F$133</f>
        <v>564</v>
      </c>
      <c r="AR62" s="13">
        <f>[1]DISP_SEP!$G$133</f>
        <v>0</v>
      </c>
      <c r="AS62" s="13">
        <f>(AR62/$AN$4)*100</f>
        <v>0</v>
      </c>
      <c r="AT62" s="13">
        <f>[1]DISP_SEP!$H$133</f>
        <v>0</v>
      </c>
      <c r="AU62" s="13">
        <f>(AT62/$AN$4)*100</f>
        <v>0</v>
      </c>
      <c r="AV62" s="13">
        <f>[1]DISP_SEP!$I$133</f>
        <v>9</v>
      </c>
      <c r="AW62" s="13">
        <f>(AV62/$AN$4)*100</f>
        <v>1.25</v>
      </c>
      <c r="AX62" s="15">
        <v>0</v>
      </c>
      <c r="AY62" s="13">
        <f>(AO62/$AN$4)*100</f>
        <v>98.75</v>
      </c>
      <c r="AZ62" s="13">
        <f>((AO62-AX62)/$AN$4)*100</f>
        <v>98.75</v>
      </c>
      <c r="BA62" s="13">
        <f t="shared" si="781"/>
        <v>0</v>
      </c>
      <c r="BB62" s="13">
        <f>(BC62/($AN$4*BD62))*100</f>
        <v>14.33510101010101</v>
      </c>
      <c r="BC62" s="95">
        <f>[1]DISP_SEP!$M$133</f>
        <v>5676.7</v>
      </c>
      <c r="BD62" s="36">
        <v>55</v>
      </c>
      <c r="BG62" s="15">
        <v>3</v>
      </c>
      <c r="BH62" s="13">
        <f>[1]DISP_OCT!$D$133</f>
        <v>700</v>
      </c>
      <c r="BI62" s="13">
        <f>[1]DISP_OCT!$E$133</f>
        <v>92.5</v>
      </c>
      <c r="BJ62" s="13">
        <f>[1]DISP_OCT!$F$133</f>
        <v>607.5</v>
      </c>
      <c r="BK62" s="13">
        <f>[1]DISP_OCT!$G$133</f>
        <v>23</v>
      </c>
      <c r="BL62" s="13">
        <f>(BK62/$BG$4)*100</f>
        <v>3.0913978494623655</v>
      </c>
      <c r="BM62" s="13">
        <f>[1]DISP_OCT!$H$133</f>
        <v>0</v>
      </c>
      <c r="BN62" s="13">
        <f>(BM62/$BG$4)*100</f>
        <v>0</v>
      </c>
      <c r="BO62" s="13">
        <f>[1]DISP_OCT!$I$133</f>
        <v>21</v>
      </c>
      <c r="BP62" s="13">
        <f>(BO62/$BG$4)*100</f>
        <v>2.82258064516129</v>
      </c>
      <c r="BR62" s="13">
        <f>(BH62/$BG$4)*100</f>
        <v>94.086021505376351</v>
      </c>
      <c r="BS62" s="13">
        <f>((BH62-BQ62)/$BG$4)*100</f>
        <v>94.086021505376351</v>
      </c>
      <c r="BT62" s="13">
        <f t="shared" si="782"/>
        <v>19.913419913419915</v>
      </c>
      <c r="BU62" s="13">
        <f>(BV62/($BG$4*BW62))*100</f>
        <v>8.502443792766373</v>
      </c>
      <c r="BV62" s="95">
        <f>[1]DISP_OCT!$M$133</f>
        <v>3479.2</v>
      </c>
      <c r="BW62" s="36">
        <v>55</v>
      </c>
      <c r="BZ62" s="15">
        <v>3</v>
      </c>
      <c r="CA62" s="13">
        <f>[1]DISP_NOV!$D$133</f>
        <v>702</v>
      </c>
      <c r="CB62" s="13">
        <f>[1]DISP_NOV!$E$133</f>
        <v>61</v>
      </c>
      <c r="CC62" s="13">
        <f>[1]DISP_NOV!$F$133</f>
        <v>641</v>
      </c>
      <c r="CD62" s="13">
        <f>[1]DISP_NOV!$G$133</f>
        <v>6</v>
      </c>
      <c r="CE62" s="13">
        <f>(CD62/$BZ$4)*100</f>
        <v>0.83333333333333337</v>
      </c>
      <c r="CF62" s="13">
        <f>[1]DISP_NOV!$H$133</f>
        <v>9</v>
      </c>
      <c r="CG62" s="13">
        <f>(CF62/$BZ$4)*100</f>
        <v>1.25</v>
      </c>
      <c r="CH62" s="13">
        <f>[1]DISP_NOV!$I$133</f>
        <v>3</v>
      </c>
      <c r="CI62" s="13">
        <f>(CH62/$BZ$4)*100</f>
        <v>0.41666666666666669</v>
      </c>
      <c r="CK62" s="13">
        <f>(CA62/$BZ$4)*100</f>
        <v>97.5</v>
      </c>
      <c r="CL62" s="13">
        <f>((CA62-CJ62)/$BZ$4)*100</f>
        <v>97.5</v>
      </c>
      <c r="CM62" s="13">
        <f t="shared" si="783"/>
        <v>8.9552238805970141</v>
      </c>
      <c r="CN62" s="13">
        <f>(CO62/($BZ$4*CP62))*100</f>
        <v>5.7883838383838375</v>
      </c>
      <c r="CO62" s="95">
        <f>[1]DISP_NOV!$M$133</f>
        <v>2292.1999999999998</v>
      </c>
      <c r="CP62" s="36">
        <v>55</v>
      </c>
      <c r="CS62" s="15">
        <v>3</v>
      </c>
      <c r="CT62" s="13">
        <f>[1]DISP_DIC!$D$133</f>
        <v>721</v>
      </c>
      <c r="CU62" s="13">
        <f>[1]DISP_DIC!$E$133</f>
        <v>168</v>
      </c>
      <c r="CV62" s="13">
        <f>[1]DISP_DIC!$F$133</f>
        <v>553</v>
      </c>
      <c r="CW62" s="13">
        <f>[1]DISP_DIC!$G$133</f>
        <v>0</v>
      </c>
      <c r="CX62" s="13">
        <f>(CW62/$CS$4)*100</f>
        <v>0</v>
      </c>
      <c r="CY62" s="13">
        <f>[1]DISP_DIC!$H$133</f>
        <v>1</v>
      </c>
      <c r="CZ62" s="13">
        <f>(CY62/$CS$4)*100</f>
        <v>0.13440860215053765</v>
      </c>
      <c r="DA62" s="13">
        <f>[1]DISP_DIC!$I$133</f>
        <v>22</v>
      </c>
      <c r="DB62" s="13">
        <f>(DA62/$CS$4)*100</f>
        <v>2.956989247311828</v>
      </c>
      <c r="DD62" s="13">
        <f>(CT62/$CS$4)*100</f>
        <v>96.908602150537632</v>
      </c>
      <c r="DE62" s="13">
        <f>((CT62-DC62)/$CS$4)*100</f>
        <v>96.908602150537632</v>
      </c>
      <c r="DF62" s="13">
        <f t="shared" si="784"/>
        <v>0</v>
      </c>
      <c r="DG62" s="13">
        <f>(DH62/($CS$4*DI62))*100</f>
        <v>15.737536656891496</v>
      </c>
      <c r="DH62" s="95">
        <f>[1]DISP_DIC!$M$133</f>
        <v>6439.8</v>
      </c>
      <c r="DI62" s="36">
        <v>55</v>
      </c>
      <c r="DL62" s="15">
        <v>3</v>
      </c>
      <c r="DM62" s="13">
        <f>[2]DISP_ENE!$D$133</f>
        <v>744</v>
      </c>
      <c r="DN62" s="13">
        <f>[2]DISP_ENE!$E$133</f>
        <v>286</v>
      </c>
      <c r="DO62" s="13">
        <f>[2]DISP_ENE!$F$133</f>
        <v>458</v>
      </c>
      <c r="DP62" s="13">
        <f>[2]DISP_ENE!$G$133</f>
        <v>0</v>
      </c>
      <c r="DQ62" s="13">
        <f>(DP62/$DL$4)*100</f>
        <v>0</v>
      </c>
      <c r="DR62" s="13">
        <f>[2]DISP_ENE!$H$133</f>
        <v>0</v>
      </c>
      <c r="DS62" s="13">
        <f>(DR62/$DL$4)*100</f>
        <v>0</v>
      </c>
      <c r="DT62" s="13">
        <f>[2]DISP_ENE!$I$133</f>
        <v>0</v>
      </c>
      <c r="DU62" s="13">
        <f>(DT62/$DL$4)*100</f>
        <v>0</v>
      </c>
      <c r="DW62" s="13">
        <f>(DM62/$DL$4)*100</f>
        <v>100</v>
      </c>
      <c r="DX62" s="13">
        <f>((DM62-DV62)/$DL$4)*100</f>
        <v>100</v>
      </c>
      <c r="DY62" s="13">
        <f t="shared" si="785"/>
        <v>0</v>
      </c>
      <c r="DZ62" s="13">
        <f>(EA62/($DL$4*EB62))*100</f>
        <v>32.608015640273706</v>
      </c>
      <c r="EA62" s="95">
        <f>[2]DISP_ENE!$M$133</f>
        <v>13343.2</v>
      </c>
      <c r="EB62" s="15">
        <v>55</v>
      </c>
      <c r="EE62" s="15">
        <v>3</v>
      </c>
      <c r="EF62" s="13">
        <f>[2]DISP_FEB!$D$133</f>
        <v>696</v>
      </c>
      <c r="EG62" s="13">
        <f>[2]DISP_FEB!$E$133</f>
        <v>270</v>
      </c>
      <c r="EH62" s="13">
        <f>[2]DISP_FEB!$F$133</f>
        <v>426</v>
      </c>
      <c r="EI62" s="13">
        <f>[2]DISP_FEB!$G$133</f>
        <v>0</v>
      </c>
      <c r="EJ62" s="13">
        <f>(EI62/$EE$4)*100</f>
        <v>0</v>
      </c>
      <c r="EK62" s="13">
        <f>[2]DISP_FEB!$H$133</f>
        <v>0</v>
      </c>
      <c r="EL62" s="13">
        <f>(EK62/$EE$4)*100</f>
        <v>0</v>
      </c>
      <c r="EM62" s="13">
        <f>[2]DISP_FEB!$I$133</f>
        <v>0</v>
      </c>
      <c r="EN62" s="13">
        <f>(EM62/$EE$4)*100</f>
        <v>0</v>
      </c>
      <c r="EP62" s="13">
        <f>(EF62/$EE$4)*100</f>
        <v>100</v>
      </c>
      <c r="EQ62" s="13">
        <f>((EF62-EO62)/$EE$4)*100</f>
        <v>100</v>
      </c>
      <c r="ER62" s="13">
        <f t="shared" si="786"/>
        <v>0</v>
      </c>
      <c r="ES62" s="13">
        <f>(ET62/($EE$4*EU62))*100</f>
        <v>32.586468129571578</v>
      </c>
      <c r="ET62" s="95">
        <f>[2]DISP_FEB!$M$133</f>
        <v>12474.1</v>
      </c>
      <c r="EU62" s="15">
        <v>55</v>
      </c>
      <c r="EX62" s="15">
        <v>3</v>
      </c>
      <c r="EY62" s="13">
        <f>[2]DISP_MAR!$D$133</f>
        <v>690</v>
      </c>
      <c r="EZ62" s="13">
        <f>[2]DISP_MAR!$E$133</f>
        <v>234</v>
      </c>
      <c r="FA62" s="13">
        <f>[2]DISP_MAR!$F$133</f>
        <v>456</v>
      </c>
      <c r="FB62" s="13">
        <f>[2]DISP_MAR!$G$133</f>
        <v>54</v>
      </c>
      <c r="FC62" s="13">
        <f>(FB62/$EX$4)*100</f>
        <v>7.2580645161290329</v>
      </c>
      <c r="FD62" s="13">
        <f>[2]DISP_MAR!$H$133</f>
        <v>0</v>
      </c>
      <c r="FE62" s="13">
        <f>(FD62/$EX$4)*100</f>
        <v>0</v>
      </c>
      <c r="FF62" s="13">
        <f>[2]DISP_MAR!$I$133</f>
        <v>0</v>
      </c>
      <c r="FG62" s="13">
        <f>(FF62/$EX$4)*100</f>
        <v>0</v>
      </c>
      <c r="FI62" s="13">
        <f>(EY62/$EX$4)*100</f>
        <v>92.741935483870961</v>
      </c>
      <c r="FJ62" s="13">
        <f>((EY62-FH62)/$EX$4)*100</f>
        <v>92.741935483870961</v>
      </c>
      <c r="FK62" s="13">
        <f t="shared" si="787"/>
        <v>18.75</v>
      </c>
      <c r="FL62" s="13">
        <f>(FM62/($EX$4*FN62))*100</f>
        <v>26.212365591397852</v>
      </c>
      <c r="FM62" s="95">
        <f>[2]DISP_MAR!$M$133</f>
        <v>10726.1</v>
      </c>
      <c r="FN62" s="36">
        <v>55</v>
      </c>
      <c r="FQ62" s="15">
        <v>3</v>
      </c>
      <c r="FR62" s="13">
        <f>[2]DISP_ABR!$D$133</f>
        <v>715</v>
      </c>
      <c r="FS62" s="13">
        <f>[2]DISP_ABR!$E$133</f>
        <v>388</v>
      </c>
      <c r="FT62" s="13">
        <f>[2]DISP_ABR!$F$133</f>
        <v>327</v>
      </c>
      <c r="FU62" s="13">
        <f>[2]DISP_ABR!$G$133</f>
        <v>0</v>
      </c>
      <c r="FV62" s="13">
        <f>(FU62/$FQ$4)*100</f>
        <v>0</v>
      </c>
      <c r="FW62" s="13">
        <f>[2]DISP_ABR!$H$133</f>
        <v>5</v>
      </c>
      <c r="FX62" s="13">
        <f>(FW62/$FQ$4)*100</f>
        <v>0.69444444444444442</v>
      </c>
      <c r="FY62" s="13">
        <f>[2]DISP_ABR!$I$133</f>
        <v>0</v>
      </c>
      <c r="FZ62" s="13">
        <f>(FY62/$FQ$4)*100</f>
        <v>0</v>
      </c>
      <c r="GB62" s="13">
        <f>(FR62/$FQ$4)*100</f>
        <v>99.305555555555557</v>
      </c>
      <c r="GC62" s="13">
        <f>((FR62-GA62)/$FQ$4)*100</f>
        <v>99.305555555555557</v>
      </c>
      <c r="GD62" s="13">
        <f t="shared" si="788"/>
        <v>0</v>
      </c>
      <c r="GE62" s="13">
        <f>(GG62/($FQ$4*GH62))*100</f>
        <v>38.782323232323229</v>
      </c>
      <c r="GF62" s="36">
        <v>0</v>
      </c>
      <c r="GG62" s="95">
        <f>[2]DISP_ABR!$M$133</f>
        <v>15357.8</v>
      </c>
      <c r="GH62" s="36">
        <v>55</v>
      </c>
      <c r="GK62" s="15">
        <v>3</v>
      </c>
      <c r="GL62" s="13">
        <f>[2]DISP_MAY!$D$133</f>
        <v>733</v>
      </c>
      <c r="GM62" s="13">
        <f>[2]DISP_MAY!$E$133</f>
        <v>424</v>
      </c>
      <c r="GN62" s="13">
        <f>[2]DISP_MAY!$F$133</f>
        <v>309</v>
      </c>
      <c r="GO62" s="13">
        <f>[2]DISP_MAY!$G$133</f>
        <v>4</v>
      </c>
      <c r="GP62" s="13">
        <f>(GO62/$GK$4)*100</f>
        <v>0.53763440860215062</v>
      </c>
      <c r="GQ62" s="13">
        <f>[2]DISP_MAY!$H$133</f>
        <v>2</v>
      </c>
      <c r="GR62" s="13">
        <f>(GQ62/$GK$4)*100</f>
        <v>0.26881720430107531</v>
      </c>
      <c r="GS62" s="13">
        <f>[2]DISP_MAY!$I$133</f>
        <v>5</v>
      </c>
      <c r="GT62" s="13">
        <f>(GS62/$GK$4)*100</f>
        <v>0.67204301075268813</v>
      </c>
      <c r="GV62" s="13">
        <f>(GL62/$GK$4)*100</f>
        <v>98.521505376344081</v>
      </c>
      <c r="GW62" s="13">
        <f>((GL62-GU62)/$GK$4)*100</f>
        <v>98.521505376344081</v>
      </c>
      <c r="GX62" s="13">
        <f t="shared" si="789"/>
        <v>0.93457943925233633</v>
      </c>
      <c r="GY62" s="13">
        <f>(HA62/($GK$4*HB62))*100</f>
        <v>44.898093841642229</v>
      </c>
      <c r="GZ62" s="36">
        <v>1</v>
      </c>
      <c r="HA62" s="95">
        <f>[2]DISP_MAY!$M$133</f>
        <v>18372.3</v>
      </c>
      <c r="HB62" s="36">
        <v>55</v>
      </c>
      <c r="HE62" s="15">
        <v>3</v>
      </c>
      <c r="HF62" s="13">
        <f>[2]DISP_JUN!$D$133</f>
        <v>720</v>
      </c>
      <c r="HG62" s="13">
        <f>[2]DISP_JUN!$E$133</f>
        <v>339</v>
      </c>
      <c r="HH62" s="13">
        <f>[2]DISP_JUN!$F$133</f>
        <v>381</v>
      </c>
      <c r="HI62" s="13">
        <f>[2]DISP_JUN!$G$133</f>
        <v>0</v>
      </c>
      <c r="HJ62" s="244">
        <f t="shared" si="76"/>
        <v>0</v>
      </c>
      <c r="HK62" s="13">
        <f>[2]DISP_JUN!$H$133</f>
        <v>0</v>
      </c>
      <c r="HL62" s="244">
        <f t="shared" si="77"/>
        <v>0</v>
      </c>
      <c r="HM62" s="13">
        <f>[2]DISP_JUN!$I$133</f>
        <v>0</v>
      </c>
      <c r="HN62" s="244">
        <f t="shared" si="78"/>
        <v>0</v>
      </c>
      <c r="HO62" s="13">
        <v>34.849090909090904</v>
      </c>
      <c r="HP62" s="244">
        <f t="shared" si="79"/>
        <v>100</v>
      </c>
      <c r="HQ62" s="244">
        <f t="shared" si="80"/>
        <v>95.159848484848482</v>
      </c>
      <c r="HR62" s="244">
        <v>12.679354621048242</v>
      </c>
      <c r="HS62" s="238">
        <f t="shared" si="82"/>
        <v>35.917424242424239</v>
      </c>
      <c r="HT62" s="36">
        <v>0</v>
      </c>
      <c r="HU62" s="95">
        <f>[2]DISP_JUN!$M$133</f>
        <v>14223.3</v>
      </c>
      <c r="HV62" s="36">
        <v>55</v>
      </c>
    </row>
    <row r="63" spans="1:231" ht="13.8" x14ac:dyDescent="0.3">
      <c r="B63" s="15">
        <v>4</v>
      </c>
      <c r="C63" s="13">
        <f>[1]DISP_JUL!$D$134</f>
        <v>744</v>
      </c>
      <c r="D63" s="13">
        <f>[1]DISP_JUL!$E$134</f>
        <v>405.5</v>
      </c>
      <c r="E63" s="13">
        <f>[1]DISP_JUL!$F$134</f>
        <v>338.5</v>
      </c>
      <c r="F63" s="13">
        <f>[1]DISP_JUL!$G$134</f>
        <v>0</v>
      </c>
      <c r="G63" s="13">
        <f t="shared" si="346"/>
        <v>0</v>
      </c>
      <c r="H63" s="13">
        <f>[1]DISP_JUL!$H$134</f>
        <v>0</v>
      </c>
      <c r="I63" s="13">
        <f t="shared" si="347"/>
        <v>0</v>
      </c>
      <c r="J63" s="13">
        <f>[1]DISP_JUL!$I$134</f>
        <v>0</v>
      </c>
      <c r="K63" s="13">
        <f t="shared" si="780"/>
        <v>0</v>
      </c>
      <c r="L63" s="15">
        <v>0</v>
      </c>
      <c r="M63" s="13">
        <f t="shared" ref="M63" si="792">(C63/$B$4)*100</f>
        <v>100</v>
      </c>
      <c r="N63" s="13">
        <f t="shared" si="442"/>
        <v>100</v>
      </c>
      <c r="O63" s="13">
        <f t="shared" si="443"/>
        <v>0</v>
      </c>
      <c r="P63" s="13">
        <f t="shared" si="791"/>
        <v>47.385630498533729</v>
      </c>
      <c r="Q63" s="95">
        <f>[1]DISP_JUL!$M$134</f>
        <v>19390.2</v>
      </c>
      <c r="R63" s="36">
        <v>55</v>
      </c>
      <c r="U63" s="15">
        <v>4</v>
      </c>
      <c r="V63" s="13">
        <f>[1]DISP_AGO!$D$134</f>
        <v>744</v>
      </c>
      <c r="W63" s="13">
        <f>[1]DISP_AGO!$E$134</f>
        <v>273</v>
      </c>
      <c r="X63" s="13">
        <f>[1]DISP_AGO!$F$134</f>
        <v>471</v>
      </c>
      <c r="Y63" s="13">
        <f>[1]DISP_AGO!$G$134</f>
        <v>0</v>
      </c>
      <c r="Z63" s="13">
        <f>(Y63/$U$4)*100</f>
        <v>0</v>
      </c>
      <c r="AA63" s="13">
        <f>[1]DISP_AGO!$H$134</f>
        <v>0</v>
      </c>
      <c r="AB63" s="13">
        <f>(AA63/$U$4)*100</f>
        <v>0</v>
      </c>
      <c r="AC63" s="13">
        <f>[1]DISP_AGO!$I$134</f>
        <v>0</v>
      </c>
      <c r="AD63" s="13">
        <f>(AC63/$U$4)*100</f>
        <v>0</v>
      </c>
      <c r="AE63" s="15">
        <v>0</v>
      </c>
      <c r="AF63" s="13">
        <f>(V63/$U$4)*100</f>
        <v>100</v>
      </c>
      <c r="AG63" s="13">
        <f>((V63-AE63)/$U$4)*100</f>
        <v>100</v>
      </c>
      <c r="AH63" s="13">
        <f t="shared" si="444"/>
        <v>0</v>
      </c>
      <c r="AI63" s="13">
        <f>(AJ63/($U$4*AK63))*100</f>
        <v>30.70454545454545</v>
      </c>
      <c r="AJ63" s="95">
        <f>[1]DISP_AGO!$M$134</f>
        <v>12564.3</v>
      </c>
      <c r="AK63" s="36">
        <v>55</v>
      </c>
      <c r="AN63" s="15">
        <v>4</v>
      </c>
      <c r="AO63" s="13">
        <f>[1]DISP_SEP!$D$134</f>
        <v>720</v>
      </c>
      <c r="AP63" s="13">
        <f>[1]DISP_SEP!$E$134</f>
        <v>190</v>
      </c>
      <c r="AQ63" s="13">
        <f>[1]DISP_SEP!$F$134</f>
        <v>530</v>
      </c>
      <c r="AR63" s="13">
        <f>[1]DISP_SEP!$G$134</f>
        <v>0</v>
      </c>
      <c r="AS63" s="13">
        <f>(AR63/$AN$4)*100</f>
        <v>0</v>
      </c>
      <c r="AT63" s="13">
        <f>[1]DISP_SEP!$H$134</f>
        <v>0</v>
      </c>
      <c r="AU63" s="13">
        <f>(AT63/$AN$4)*100</f>
        <v>0</v>
      </c>
      <c r="AV63" s="13">
        <f>[1]DISP_SEP!$I$134</f>
        <v>0</v>
      </c>
      <c r="AW63" s="13">
        <f>(AV63/$AN$4)*100</f>
        <v>0</v>
      </c>
      <c r="AX63" s="15">
        <v>0</v>
      </c>
      <c r="AY63" s="13">
        <f>(AO63/$AN$4)*100</f>
        <v>100</v>
      </c>
      <c r="AZ63" s="13">
        <f>((AO63-AX63)/$AN$4)*100</f>
        <v>100</v>
      </c>
      <c r="BA63" s="13">
        <f t="shared" si="781"/>
        <v>0</v>
      </c>
      <c r="BB63" s="13">
        <f>(BC63/($AN$4*BD63))*100</f>
        <v>22.002272727272725</v>
      </c>
      <c r="BC63" s="95">
        <f>[1]DISP_SEP!$M$134</f>
        <v>8712.9</v>
      </c>
      <c r="BD63" s="36">
        <v>55</v>
      </c>
      <c r="BG63" s="15">
        <v>4</v>
      </c>
      <c r="BH63" s="13">
        <f>[1]DISP_OCT!$D$134</f>
        <v>726.5</v>
      </c>
      <c r="BI63" s="13">
        <f>[1]DISP_OCT!$E$134</f>
        <v>164.5</v>
      </c>
      <c r="BJ63" s="13">
        <f>[1]DISP_OCT!$F$134</f>
        <v>562</v>
      </c>
      <c r="BK63" s="13">
        <f>[1]DISP_OCT!$G$134</f>
        <v>1.5</v>
      </c>
      <c r="BL63" s="13">
        <f>(BK63/$BG$4)*100</f>
        <v>0.20161290322580644</v>
      </c>
      <c r="BM63" s="13">
        <f>[1]DISP_OCT!$H$134</f>
        <v>0</v>
      </c>
      <c r="BN63" s="13">
        <f>(BM63/$BG$4)*100</f>
        <v>0</v>
      </c>
      <c r="BO63" s="13">
        <f>[1]DISP_OCT!$I$134</f>
        <v>16</v>
      </c>
      <c r="BP63" s="13">
        <f>(BO63/$BG$4)*100</f>
        <v>2.1505376344086025</v>
      </c>
      <c r="BR63" s="13">
        <f>(BH63/$BG$4)*100</f>
        <v>97.647849462365585</v>
      </c>
      <c r="BS63" s="13">
        <f>((BH63-BQ63)/$BG$4)*100</f>
        <v>97.647849462365585</v>
      </c>
      <c r="BT63" s="13">
        <f t="shared" si="782"/>
        <v>0.90361445783132521</v>
      </c>
      <c r="BU63" s="13">
        <f>(BV63/($BG$4*BW63))*100</f>
        <v>18.299853372434018</v>
      </c>
      <c r="BV63" s="95">
        <f>[1]DISP_OCT!$M$134</f>
        <v>7488.3</v>
      </c>
      <c r="BW63" s="36">
        <v>55</v>
      </c>
      <c r="BZ63" s="15">
        <v>4</v>
      </c>
      <c r="CA63" s="13">
        <f>[1]DISP_NOV!$D$134</f>
        <v>708</v>
      </c>
      <c r="CB63" s="13">
        <f>[1]DISP_NOV!$E$134</f>
        <v>109</v>
      </c>
      <c r="CC63" s="13">
        <f>[1]DISP_NOV!$F$134</f>
        <v>599</v>
      </c>
      <c r="CD63" s="13">
        <f>[1]DISP_NOV!$G$134</f>
        <v>5</v>
      </c>
      <c r="CE63" s="13">
        <f>(CD63/$BZ$4)*100</f>
        <v>0.69444444444444442</v>
      </c>
      <c r="CF63" s="13">
        <f>[1]DISP_NOV!$H$134</f>
        <v>7.25</v>
      </c>
      <c r="CG63" s="13">
        <f>(CF63/$BZ$4)*100</f>
        <v>1.0069444444444444</v>
      </c>
      <c r="CH63" s="13">
        <f>[1]DISP_NOV!$I$134</f>
        <v>0</v>
      </c>
      <c r="CI63" s="13">
        <f>(CH63/$BZ$4)*100</f>
        <v>0</v>
      </c>
      <c r="CK63" s="13">
        <f>(CA63/$BZ$4)*100</f>
        <v>98.333333333333329</v>
      </c>
      <c r="CL63" s="13">
        <f>((CA63-CJ63)/$BZ$4)*100</f>
        <v>98.333333333333329</v>
      </c>
      <c r="CM63" s="13">
        <f t="shared" si="783"/>
        <v>4.3859649122807012</v>
      </c>
      <c r="CN63" s="13">
        <f>(CO63/($BZ$4*CP63))*100</f>
        <v>12.301515151515151</v>
      </c>
      <c r="CO63" s="95">
        <f>[1]DISP_NOV!$M$134</f>
        <v>4871.3999999999996</v>
      </c>
      <c r="CP63" s="36">
        <v>55</v>
      </c>
      <c r="CS63" s="15">
        <v>4</v>
      </c>
      <c r="CT63" s="13">
        <f>[1]DISP_DIC!$D$134</f>
        <v>736</v>
      </c>
      <c r="CU63" s="13">
        <f>[1]DISP_DIC!$E$134</f>
        <v>234</v>
      </c>
      <c r="CV63" s="13">
        <f>[1]DISP_DIC!$F$134</f>
        <v>502</v>
      </c>
      <c r="CW63" s="13">
        <f>[1]DISP_DIC!$G$134</f>
        <v>0</v>
      </c>
      <c r="CX63" s="13">
        <f>(CW63/$CS$4)*100</f>
        <v>0</v>
      </c>
      <c r="CY63" s="13">
        <f>[1]DISP_DIC!$H$134</f>
        <v>0</v>
      </c>
      <c r="CZ63" s="13">
        <f>(CY63/$CS$4)*100</f>
        <v>0</v>
      </c>
      <c r="DA63" s="13">
        <f>[1]DISP_DIC!$I$134</f>
        <v>8</v>
      </c>
      <c r="DB63" s="13">
        <f>(DA63/$CS$4)*100</f>
        <v>1.0752688172043012</v>
      </c>
      <c r="DD63" s="13">
        <f>(CT63/$CS$4)*100</f>
        <v>98.924731182795696</v>
      </c>
      <c r="DE63" s="13">
        <f>((CT63-DC63)/$CS$4)*100</f>
        <v>98.924731182795696</v>
      </c>
      <c r="DF63" s="13">
        <f t="shared" si="784"/>
        <v>0</v>
      </c>
      <c r="DG63" s="13">
        <f>(DH63/($CS$4*DI63))*100</f>
        <v>25.855571847507331</v>
      </c>
      <c r="DH63" s="95">
        <f>[1]DISP_DIC!$M$134</f>
        <v>10580.1</v>
      </c>
      <c r="DI63" s="36">
        <v>55</v>
      </c>
      <c r="DL63" s="15">
        <v>4</v>
      </c>
      <c r="DM63" s="13">
        <f>[2]DISP_ENE!$D$134</f>
        <v>737</v>
      </c>
      <c r="DN63" s="13">
        <f>[2]DISP_ENE!$E$134</f>
        <v>261</v>
      </c>
      <c r="DO63" s="13">
        <f>[2]DISP_ENE!$F$134</f>
        <v>476</v>
      </c>
      <c r="DP63" s="13">
        <f>[2]DISP_ENE!$G$134</f>
        <v>7</v>
      </c>
      <c r="DQ63" s="13">
        <f>(DP63/$DL$4)*100</f>
        <v>0.94086021505376349</v>
      </c>
      <c r="DR63" s="13">
        <f>[2]DISP_ENE!$H$134</f>
        <v>0</v>
      </c>
      <c r="DS63" s="13">
        <f>(DR63/$DL$4)*100</f>
        <v>0</v>
      </c>
      <c r="DT63" s="13">
        <f>[2]DISP_ENE!$I$134</f>
        <v>0</v>
      </c>
      <c r="DU63" s="13">
        <f>(DT63/$DL$4)*100</f>
        <v>0</v>
      </c>
      <c r="DW63" s="13">
        <f>(DM63/$DL$4)*100</f>
        <v>99.05913978494624</v>
      </c>
      <c r="DX63" s="13">
        <f>((DM63-DV63)/$DL$4)*100</f>
        <v>99.05913978494624</v>
      </c>
      <c r="DY63" s="13">
        <f t="shared" si="785"/>
        <v>2.6119402985074625</v>
      </c>
      <c r="DZ63" s="13">
        <f>(EA63/($DL$4*EB63))*100</f>
        <v>25.050830889540563</v>
      </c>
      <c r="EA63" s="95">
        <f>[2]DISP_ENE!$M$134</f>
        <v>10250.799999999999</v>
      </c>
      <c r="EB63" s="15">
        <v>55</v>
      </c>
      <c r="EE63" s="15">
        <v>4</v>
      </c>
      <c r="EF63" s="13">
        <f>[2]DISP_FEB!$D$134</f>
        <v>666</v>
      </c>
      <c r="EG63" s="13">
        <f>[2]DISP_FEB!$E$134</f>
        <v>234</v>
      </c>
      <c r="EH63" s="13">
        <f>[2]DISP_FEB!$F$134</f>
        <v>432</v>
      </c>
      <c r="EI63" s="13">
        <f>[2]DISP_FEB!$G$134</f>
        <v>30</v>
      </c>
      <c r="EJ63" s="13">
        <f>(EI63/$EE$4)*100</f>
        <v>4.3103448275862073</v>
      </c>
      <c r="EK63" s="13">
        <f>[2]DISP_FEB!$H$134</f>
        <v>0</v>
      </c>
      <c r="EL63" s="13">
        <f>(EK63/$EE$4)*100</f>
        <v>0</v>
      </c>
      <c r="EM63" s="13">
        <f>[2]DISP_FEB!$I$134</f>
        <v>0</v>
      </c>
      <c r="EN63" s="13">
        <f>(EM63/$EE$4)*100</f>
        <v>0</v>
      </c>
      <c r="EP63" s="13">
        <f>(EF63/$EE$4)*100</f>
        <v>95.689655172413794</v>
      </c>
      <c r="EQ63" s="13">
        <f>((EF63-EO63)/$EE$4)*100</f>
        <v>95.689655172413794</v>
      </c>
      <c r="ER63" s="13">
        <f t="shared" si="786"/>
        <v>11.363636363636363</v>
      </c>
      <c r="ES63" s="13">
        <f>(ET63/($EE$4*EU63))*100</f>
        <v>24.399164054336467</v>
      </c>
      <c r="ET63" s="95">
        <f>[2]DISP_FEB!$M$134</f>
        <v>9340</v>
      </c>
      <c r="EU63" s="15">
        <v>55</v>
      </c>
      <c r="EX63" s="15">
        <v>4</v>
      </c>
      <c r="EY63" s="13">
        <f>[2]DISP_MAR!$D$134</f>
        <v>721</v>
      </c>
      <c r="EZ63" s="13">
        <f>[2]DISP_MAR!$E$134</f>
        <v>193</v>
      </c>
      <c r="FA63" s="13">
        <f>[2]DISP_MAR!$F$134</f>
        <v>528</v>
      </c>
      <c r="FB63" s="13">
        <f>[2]DISP_MAR!$G$134</f>
        <v>23</v>
      </c>
      <c r="FC63" s="13">
        <f>(FB63/$EX$4)*100</f>
        <v>3.0913978494623655</v>
      </c>
      <c r="FD63" s="13">
        <f>[2]DISP_MAR!$H$134</f>
        <v>0</v>
      </c>
      <c r="FE63" s="13">
        <f>(FD63/$EX$4)*100</f>
        <v>0</v>
      </c>
      <c r="FF63" s="13">
        <f>[2]DISP_MAR!$I$134</f>
        <v>0</v>
      </c>
      <c r="FG63" s="13">
        <f>(FF63/$EX$4)*100</f>
        <v>0</v>
      </c>
      <c r="FI63" s="13">
        <f>(EY63/$EX$4)*100</f>
        <v>96.908602150537632</v>
      </c>
      <c r="FJ63" s="13">
        <f>((EY63-FH63)/$EX$4)*100</f>
        <v>96.908602150537632</v>
      </c>
      <c r="FK63" s="13">
        <f t="shared" si="787"/>
        <v>10.648148148148149</v>
      </c>
      <c r="FL63" s="13">
        <f>(FM63/($EX$4*FN63))*100</f>
        <v>18.677908113391982</v>
      </c>
      <c r="FM63" s="95">
        <f>[2]DISP_MAR!$M$134</f>
        <v>7643</v>
      </c>
      <c r="FN63" s="36">
        <v>55</v>
      </c>
      <c r="FQ63" s="15">
        <v>4</v>
      </c>
      <c r="FR63" s="13">
        <f>[2]DISP_ABR!$D$134</f>
        <v>471</v>
      </c>
      <c r="FS63" s="13">
        <f>[2]DISP_ABR!$E$134</f>
        <v>252</v>
      </c>
      <c r="FT63" s="13">
        <f>[2]DISP_ABR!$F$134</f>
        <v>219</v>
      </c>
      <c r="FU63" s="13">
        <f>[2]DISP_ABR!$G$134</f>
        <v>249</v>
      </c>
      <c r="FV63" s="13">
        <f>(FU63/$FQ$4)*100</f>
        <v>34.583333333333336</v>
      </c>
      <c r="FW63" s="13">
        <f>[2]DISP_ABR!$H$134</f>
        <v>0</v>
      </c>
      <c r="FX63" s="13">
        <f>(FW63/$FQ$4)*100</f>
        <v>0</v>
      </c>
      <c r="FY63" s="13">
        <f>[2]DISP_ABR!$I$134</f>
        <v>0</v>
      </c>
      <c r="FZ63" s="13">
        <f>(FY63/$FQ$4)*100</f>
        <v>0</v>
      </c>
      <c r="GB63" s="13">
        <f>(FR63/$FQ$4)*100</f>
        <v>65.416666666666671</v>
      </c>
      <c r="GC63" s="13">
        <f>((FR63-GA63)/$FQ$4)*100</f>
        <v>65.416666666666671</v>
      </c>
      <c r="GD63" s="13">
        <f t="shared" si="788"/>
        <v>49.700598802395206</v>
      </c>
      <c r="GE63" s="13">
        <f>(GG63/($FQ$4*GH63))*100</f>
        <v>22.318939393939392</v>
      </c>
      <c r="GF63" s="36">
        <v>0</v>
      </c>
      <c r="GG63" s="95">
        <f>[2]DISP_ABR!$M$134</f>
        <v>8838.2999999999993</v>
      </c>
      <c r="GH63" s="36">
        <v>55</v>
      </c>
      <c r="GK63" s="15">
        <v>4</v>
      </c>
      <c r="GL63" s="13">
        <f>[2]DISP_MAY!$D$134</f>
        <v>371</v>
      </c>
      <c r="GM63" s="13">
        <f>[2]DISP_MAY!$E$134</f>
        <v>189</v>
      </c>
      <c r="GN63" s="13">
        <f>[2]DISP_MAY!$F$134</f>
        <v>182</v>
      </c>
      <c r="GO63" s="13">
        <f>[2]DISP_MAY!$G$134</f>
        <v>373</v>
      </c>
      <c r="GP63" s="13">
        <f>(GO63/$GK$4)*100</f>
        <v>50.134408602150536</v>
      </c>
      <c r="GQ63" s="13">
        <f>[2]DISP_MAY!$H$134</f>
        <v>0</v>
      </c>
      <c r="GR63" s="13">
        <f>(GQ63/$GK$4)*100</f>
        <v>0</v>
      </c>
      <c r="GS63" s="13">
        <f>[2]DISP_MAY!$I$134</f>
        <v>0</v>
      </c>
      <c r="GT63" s="13">
        <f>(GS63/$GK$4)*100</f>
        <v>0</v>
      </c>
      <c r="GV63" s="13">
        <f>(GL63/$GK$4)*100</f>
        <v>49.865591397849464</v>
      </c>
      <c r="GW63" s="13">
        <f>((GL63-GU63)/$GK$4)*100</f>
        <v>49.865591397849464</v>
      </c>
      <c r="GX63" s="13">
        <f t="shared" si="789"/>
        <v>66.370106761565836</v>
      </c>
      <c r="GY63" s="13">
        <f>(HA63/($GK$4*HB63))*100</f>
        <v>18.602150537634408</v>
      </c>
      <c r="GZ63" s="36">
        <v>0</v>
      </c>
      <c r="HA63" s="95">
        <f>[2]DISP_MAY!$M$134</f>
        <v>7612</v>
      </c>
      <c r="HB63" s="36">
        <v>55</v>
      </c>
      <c r="HE63" s="15">
        <v>4</v>
      </c>
      <c r="HF63" s="13">
        <f>[2]DISP_JUN!$D$134</f>
        <v>360</v>
      </c>
      <c r="HG63" s="13">
        <f>[2]DISP_JUN!$E$134</f>
        <v>120</v>
      </c>
      <c r="HH63" s="13">
        <f>[2]DISP_JUN!$F$134</f>
        <v>240</v>
      </c>
      <c r="HI63" s="13">
        <f>[2]DISP_JUN!$G$134</f>
        <v>360</v>
      </c>
      <c r="HJ63" s="244">
        <f t="shared" si="76"/>
        <v>50</v>
      </c>
      <c r="HK63" s="13">
        <f>[2]DISP_JUN!$H$134</f>
        <v>0</v>
      </c>
      <c r="HL63" s="244">
        <f t="shared" si="77"/>
        <v>0</v>
      </c>
      <c r="HM63" s="13">
        <f>[2]DISP_JUN!$I$134</f>
        <v>0</v>
      </c>
      <c r="HN63" s="244">
        <f t="shared" si="78"/>
        <v>0</v>
      </c>
      <c r="HO63" s="13">
        <v>127.25454545454544</v>
      </c>
      <c r="HP63" s="244">
        <f t="shared" si="79"/>
        <v>50</v>
      </c>
      <c r="HQ63" s="244">
        <f t="shared" si="80"/>
        <v>32.325757575757578</v>
      </c>
      <c r="HR63" s="249">
        <v>26.867104971559431</v>
      </c>
      <c r="HS63" s="238">
        <f t="shared" si="82"/>
        <v>11.826515151515151</v>
      </c>
      <c r="HT63" s="36">
        <v>0</v>
      </c>
      <c r="HU63" s="95">
        <f>[2]DISP_JUN!$M$134</f>
        <v>4683.3</v>
      </c>
      <c r="HV63" s="36">
        <v>55</v>
      </c>
    </row>
    <row r="64" spans="1:231" ht="13.8" hidden="1" x14ac:dyDescent="0.3">
      <c r="B64" s="51" t="s">
        <v>37</v>
      </c>
      <c r="C64" s="52">
        <f>SUM(C60:C63)</f>
        <v>2726</v>
      </c>
      <c r="D64" s="52">
        <f t="shared" ref="D64:L64" si="793">SUM(D60:D63)</f>
        <v>1375</v>
      </c>
      <c r="E64" s="52">
        <f>SUM(E60:E63)</f>
        <v>1351</v>
      </c>
      <c r="F64" s="52">
        <f t="shared" si="793"/>
        <v>244</v>
      </c>
      <c r="G64" s="53">
        <f>(G60*R60+G61*R61+G62*R62+G63*R63)/R64</f>
        <v>8.198924731182796</v>
      </c>
      <c r="H64" s="52">
        <f t="shared" si="793"/>
        <v>0</v>
      </c>
      <c r="I64" s="53">
        <f>(I60*R60+I61*R61+I62*R62+I63*R63)/R64</f>
        <v>0</v>
      </c>
      <c r="J64" s="53">
        <f>SUM(J60:J63)</f>
        <v>6</v>
      </c>
      <c r="K64" s="53">
        <f>(K60*R60+K61*R61+K62*R62+K63*R63)/R64</f>
        <v>0.20161290322580647</v>
      </c>
      <c r="L64" s="52">
        <f t="shared" si="793"/>
        <v>0</v>
      </c>
      <c r="M64" s="53">
        <f>(M60*R60+M61*R61+M62*R62+M63*R63)/R64</f>
        <v>91.599462365591407</v>
      </c>
      <c r="N64" s="14">
        <f>(N60*R60+N61*R61+N62*R62+N63*R63)/R64</f>
        <v>91.599462365591407</v>
      </c>
      <c r="O64" s="14">
        <f>(O60*R60+O61*R61+O62*R62+O63*R63)/R64</f>
        <v>13.289760348583879</v>
      </c>
      <c r="P64" s="14">
        <f>(P60*R60+P61*R61+P62*R62+P63*R63)/R64</f>
        <v>39.325146627565985</v>
      </c>
      <c r="Q64" s="90">
        <f>SUM(Q60:Q63)</f>
        <v>64367.399999999994</v>
      </c>
      <c r="R64" s="52">
        <f>SUM(R60:R63)</f>
        <v>220</v>
      </c>
      <c r="U64" s="59" t="s">
        <v>37</v>
      </c>
      <c r="V64" s="52">
        <f>SUM(V60:V63)</f>
        <v>2958</v>
      </c>
      <c r="W64" s="52">
        <f t="shared" ref="W64:AE64" si="794">SUM(W60:W63)</f>
        <v>1048</v>
      </c>
      <c r="X64" s="52">
        <f>SUM(X60:X63)</f>
        <v>1910</v>
      </c>
      <c r="Y64" s="52">
        <f t="shared" si="794"/>
        <v>4</v>
      </c>
      <c r="Z64" s="53">
        <f>(Z60*AK60+Z61*AK61+Z62*AK62+Z63*AK63)/AK64</f>
        <v>0.13440860215053765</v>
      </c>
      <c r="AA64" s="52">
        <f t="shared" si="794"/>
        <v>0</v>
      </c>
      <c r="AB64" s="53">
        <f>(AB60*AK60+AB61*AK61+AB62*AK62+AB63*AK63)/AK64</f>
        <v>0</v>
      </c>
      <c r="AC64" s="53">
        <f>SUM(AC60:AC63)</f>
        <v>14</v>
      </c>
      <c r="AD64" s="53">
        <f>(AD60*AK60+AD61*AK61+AD62*AK62+AD63*AK63)/AK64</f>
        <v>0.47043010752688175</v>
      </c>
      <c r="AE64" s="52">
        <f t="shared" si="794"/>
        <v>0</v>
      </c>
      <c r="AF64" s="53">
        <f>(AF60*AK60+AF61*AK61+AF62*AK62+AF63*AK63)/AK64</f>
        <v>99.395161290322591</v>
      </c>
      <c r="AG64" s="14">
        <f>(AG60*AK60+AG61*AK61+AG62*AK62+AG63*AK63)/AK64</f>
        <v>99.395161290322591</v>
      </c>
      <c r="AH64" s="14">
        <f>(AH60*AK60+AH61*AK61+AH62*AK62+AH63*AK63)/AK64</f>
        <v>0.33557046979865773</v>
      </c>
      <c r="AI64" s="14">
        <f>(AI60*AK60+AI61*AK61+AI62*AK62+AI63*AK63)/AK64</f>
        <v>29.129459921798627</v>
      </c>
      <c r="AJ64" s="90">
        <f>SUM(AJ60:AJ63)</f>
        <v>47679.100000000006</v>
      </c>
      <c r="AK64" s="52">
        <f>SUM(AK60:AK63)</f>
        <v>220</v>
      </c>
      <c r="AN64" s="59" t="s">
        <v>37</v>
      </c>
      <c r="AO64" s="52">
        <f>SUM(AO60:AO63)</f>
        <v>2869</v>
      </c>
      <c r="AP64" s="52">
        <f t="shared" ref="AP64" si="795">SUM(AP60:AP63)</f>
        <v>713</v>
      </c>
      <c r="AQ64" s="52">
        <f>SUM(AQ60:AQ63)</f>
        <v>2156</v>
      </c>
      <c r="AR64" s="52">
        <f t="shared" ref="AR64" si="796">SUM(AR60:AR63)</f>
        <v>0</v>
      </c>
      <c r="AS64" s="53">
        <f>(AS60*BD60+AS61*BD61+AS62*BD62+AS63*BD63)/BD64</f>
        <v>0</v>
      </c>
      <c r="AT64" s="52">
        <f t="shared" ref="AT64" si="797">SUM(AT60:AT63)</f>
        <v>0</v>
      </c>
      <c r="AU64" s="53">
        <f>(AU60*BD60+AU61*BD61+AU62*BD62+AU63*BD63)/BD64</f>
        <v>0</v>
      </c>
      <c r="AV64" s="53">
        <f>SUM(AV60:AV63)</f>
        <v>11</v>
      </c>
      <c r="AW64" s="53">
        <f>(AW60*BD60+AW61*BD61+AW62*BD62+AW63*BD63)/BD64</f>
        <v>0.38194444444444442</v>
      </c>
      <c r="AX64" s="52">
        <f t="shared" ref="AX64" si="798">SUM(AX60:AX63)</f>
        <v>0</v>
      </c>
      <c r="AY64" s="53">
        <f>(AY60*BD60+AY61*BD61+AY62*BD62+AY63*BD63)/BD64</f>
        <v>99.618055555555557</v>
      </c>
      <c r="AZ64" s="14">
        <f>(AZ60*BD60+AZ61*BD61+AZ62*BD62+AZ63*BD63)/BD64</f>
        <v>99.618055555555557</v>
      </c>
      <c r="BA64" s="14">
        <f>(BA60*BD60+BA61*BD61+BA62*BD62+BA63*BD63)/BD64</f>
        <v>0</v>
      </c>
      <c r="BB64" s="14">
        <f>(BB60*BD60+BB61*BD61+BB62*BD62+BB63*BD63)/BD64</f>
        <v>20.147348484848486</v>
      </c>
      <c r="BC64" s="90">
        <f>SUM(BC60:BC63)</f>
        <v>31913.4</v>
      </c>
      <c r="BD64" s="52">
        <f>SUM(BD60:BD63)</f>
        <v>220</v>
      </c>
      <c r="BG64" s="59" t="s">
        <v>37</v>
      </c>
      <c r="BH64" s="52">
        <f>SUM(BH60:BH63)</f>
        <v>2903</v>
      </c>
      <c r="BI64" s="52">
        <f t="shared" ref="BI64" si="799">SUM(BI60:BI63)</f>
        <v>537</v>
      </c>
      <c r="BJ64" s="52">
        <f>SUM(BJ60:BJ63)</f>
        <v>2366</v>
      </c>
      <c r="BK64" s="52">
        <f t="shared" ref="BK64" si="800">SUM(BK60:BK63)</f>
        <v>24.5</v>
      </c>
      <c r="BL64" s="53">
        <f>(BL60*BW60+BL61*BW61+BL62*BW62+BL63*BW63)/BW64</f>
        <v>0.823252688172043</v>
      </c>
      <c r="BM64" s="52">
        <f t="shared" ref="BM64" si="801">SUM(BM60:BM63)</f>
        <v>0</v>
      </c>
      <c r="BN64" s="53">
        <f>(BN60*BW60+BN61*BW61+BN62*BW62+BN63*BW63)/BW64</f>
        <v>0</v>
      </c>
      <c r="BO64" s="53">
        <f>SUM(BO60:BO63)</f>
        <v>48.5</v>
      </c>
      <c r="BP64" s="53">
        <f>(BP60*BW60+BP61*BW61+BP62*BW62+BP63*BW63)/BW64</f>
        <v>1.629704301075269</v>
      </c>
      <c r="BQ64" s="52">
        <f t="shared" ref="BQ64" si="802">SUM(BQ60:BQ63)</f>
        <v>0</v>
      </c>
      <c r="BR64" s="53">
        <f>(BR60*BW60+BR61*BW61+BR62*BW62+BR63*BW63)/BW64</f>
        <v>97.547043010752702</v>
      </c>
      <c r="BS64" s="14">
        <f>(BS60*BW60+BS61*BW61+BS62*BW62+BS63*BW63)/BW64</f>
        <v>97.547043010752702</v>
      </c>
      <c r="BT64" s="14">
        <f>(BT60*BW60+BT61*BW61+BT62*BW62+BT63*BW63)/BW64</f>
        <v>5.2042585928128107</v>
      </c>
      <c r="BU64" s="14">
        <f>(BU60*BW60+BU61*BW61+BU62*BW62+BU63*BW63)/BW64</f>
        <v>14.578812316715544</v>
      </c>
      <c r="BV64" s="90">
        <f>SUM(BV60:BV63)</f>
        <v>23862.6</v>
      </c>
      <c r="BW64" s="52">
        <f>SUM(BW60:BW63)</f>
        <v>220</v>
      </c>
      <c r="BZ64" s="59" t="s">
        <v>37</v>
      </c>
      <c r="CA64" s="52">
        <f>SUM(CA60:CA63)</f>
        <v>2804</v>
      </c>
      <c r="CB64" s="52">
        <f t="shared" ref="CB64" si="803">SUM(CB60:CB63)</f>
        <v>364</v>
      </c>
      <c r="CC64" s="52">
        <f>SUM(CC60:CC63)</f>
        <v>2440</v>
      </c>
      <c r="CD64" s="52">
        <f t="shared" ref="CD64" si="804">SUM(CD60:CD63)</f>
        <v>24</v>
      </c>
      <c r="CE64" s="53">
        <f>(CE60*CP60+CE61*CP61+CE62*CP62+CE63*CP63)/CP64</f>
        <v>0.83333333333333326</v>
      </c>
      <c r="CF64" s="52">
        <f t="shared" ref="CF64" si="805">SUM(CF60:CF63)</f>
        <v>45.25</v>
      </c>
      <c r="CG64" s="53">
        <f>(CG60*CP60+CG61*CP61+CG62*CP62+CG63*CP63)/CP64</f>
        <v>1.5711805555555556</v>
      </c>
      <c r="CH64" s="53">
        <f>SUM(CH60:CH63)</f>
        <v>7</v>
      </c>
      <c r="CI64" s="53">
        <f>(CI60*CP60+CI61*CP61+CI62*CP62+CI63*CP63)/CP64</f>
        <v>0.24305555555555558</v>
      </c>
      <c r="CJ64" s="52">
        <f t="shared" ref="CJ64" si="806">SUM(CJ60:CJ63)</f>
        <v>0</v>
      </c>
      <c r="CK64" s="53">
        <f>(CK60*CP60+CK61*CP61+CK62*CP62+CK63*CP63)/CP64</f>
        <v>97.361111111111114</v>
      </c>
      <c r="CL64" s="14">
        <f>(CL60*CP60+CL61*CP61+CL62*CP62+CL63*CP63)/CP64</f>
        <v>97.361111111111114</v>
      </c>
      <c r="CM64" s="14">
        <f>(CM60*CP60+CM61*CP61+CM62*CP62+CM63*CP63)/CP64</f>
        <v>5.8546770431806694</v>
      </c>
      <c r="CN64" s="14">
        <f>(CN60*CP60+CN61*CP61+CN62*CP62+CN63*CP63)/CP64</f>
        <v>10.159090909090908</v>
      </c>
      <c r="CO64" s="90">
        <f>SUM(CO60:CO63)</f>
        <v>16091.999999999998</v>
      </c>
      <c r="CP64" s="52">
        <f>SUM(CP60:CP63)</f>
        <v>220</v>
      </c>
      <c r="CS64" s="59" t="s">
        <v>37</v>
      </c>
      <c r="CT64" s="52">
        <f>SUM(CT60:CT63)</f>
        <v>2871</v>
      </c>
      <c r="CU64" s="52">
        <f t="shared" ref="CU64" si="807">SUM(CU60:CU63)</f>
        <v>816</v>
      </c>
      <c r="CV64" s="52">
        <f>SUM(CV60:CV63)</f>
        <v>2055</v>
      </c>
      <c r="CW64" s="52">
        <f t="shared" ref="CW64" si="808">SUM(CW60:CW63)</f>
        <v>46</v>
      </c>
      <c r="CX64" s="53">
        <f>(CX60*DI60+CX61*DI61+CX62*DI62+CX63*DI63)/DI64</f>
        <v>1.5456989247311828</v>
      </c>
      <c r="CY64" s="52">
        <f t="shared" ref="CY64" si="809">SUM(CY60:CY63)</f>
        <v>19</v>
      </c>
      <c r="CZ64" s="53">
        <f>(CZ60*DI60+CZ61*DI61+CZ62*DI62+CZ63*DI63)/DI64</f>
        <v>0.63844086021505386</v>
      </c>
      <c r="DA64" s="53">
        <f>SUM(DA60:DA63)</f>
        <v>40</v>
      </c>
      <c r="DB64" s="53">
        <f>(DB60*DI60+DB61*DI61+DB62*DI62+DB63*DI63)/DI64</f>
        <v>1.3440860215053763</v>
      </c>
      <c r="DC64" s="52">
        <f t="shared" ref="DC64" si="810">SUM(DC60:DC63)</f>
        <v>0</v>
      </c>
      <c r="DD64" s="53">
        <f>(DD60*DI60+DD61*DI61+DD62*DI62+DD63*DI63)/DI64</f>
        <v>96.471774193548384</v>
      </c>
      <c r="DE64" s="14">
        <f>(DE60*DI60+DE61*DI61+DE62*DI62+DE63*DI63)/DI64</f>
        <v>96.471774193548384</v>
      </c>
      <c r="DF64" s="14">
        <f>(DF60*DI60+DF61*DI61+DF62*DI62+DF63*DI63)/DI64</f>
        <v>4.3893129770992365</v>
      </c>
      <c r="DG64" s="14">
        <f>(DG60*DI60+DG61*DI61+DG62*DI62+DG63*DI63)/DI64</f>
        <v>22.208455522971654</v>
      </c>
      <c r="DH64" s="90">
        <f>SUM(DH60:DH63)</f>
        <v>36350.800000000003</v>
      </c>
      <c r="DI64" s="52">
        <f>SUM(DI60:DI63)</f>
        <v>220</v>
      </c>
      <c r="DL64" s="59" t="s">
        <v>37</v>
      </c>
      <c r="DM64" s="52">
        <f>SUM(DM60:DM63)</f>
        <v>2173</v>
      </c>
      <c r="DN64" s="52">
        <f t="shared" ref="DN64" si="811">SUM(DN60:DN63)</f>
        <v>906</v>
      </c>
      <c r="DO64" s="52">
        <f>SUM(DO60:DO63)</f>
        <v>1267</v>
      </c>
      <c r="DP64" s="52">
        <f t="shared" ref="DP64" si="812">SUM(DP60:DP63)</f>
        <v>49</v>
      </c>
      <c r="DQ64" s="53">
        <f>(DQ60*EB60+DQ61*EB61+DQ62*EB62+DQ63*EB63)/EB64</f>
        <v>1.6465053763440858</v>
      </c>
      <c r="DR64" s="52">
        <f t="shared" ref="DR64" si="813">SUM(DR60:DR63)</f>
        <v>0</v>
      </c>
      <c r="DS64" s="53">
        <f>(DS60*EB60+DS61*EB61+DS62*EB62+DS63*EB63)/EB64</f>
        <v>0</v>
      </c>
      <c r="DT64" s="53">
        <f>SUM(DT60:DT63)</f>
        <v>10</v>
      </c>
      <c r="DU64" s="53">
        <f>(DU60*EB60+DU61*EB61+DU62*EB62+DU63*EB63)/EB64</f>
        <v>0.33602150537634407</v>
      </c>
      <c r="DV64" s="52">
        <f t="shared" ref="DV64" si="814">SUM(DV60:DV63)</f>
        <v>0</v>
      </c>
      <c r="DW64" s="53">
        <f>(DW60*EB60+DW61*EB61+DW62*EB62+DW63*EB63)/EB64</f>
        <v>73.017473118279568</v>
      </c>
      <c r="DX64" s="14">
        <f>(DX60*EB60+DX61*EB61+DX62*EB62+DX63*EB63)/EB64</f>
        <v>73.017473118279568</v>
      </c>
      <c r="DY64" s="14">
        <f>(DY60*EB60+DY61*EB61+DY62*EB62+DY63*EB63)/EB64</f>
        <v>3.2714389399635242</v>
      </c>
      <c r="DZ64" s="14">
        <f>(DZ60*EB60+DZ61*EB61+DZ62*EB62+DZ63*EB63)/EB64</f>
        <v>25.034457478005862</v>
      </c>
      <c r="EA64" s="90">
        <f>SUM(EA60:EA63)</f>
        <v>40976.400000000001</v>
      </c>
      <c r="EB64" s="52">
        <f>SUM(EB60:EB63)</f>
        <v>220</v>
      </c>
      <c r="EE64" s="51" t="s">
        <v>37</v>
      </c>
      <c r="EF64" s="52">
        <f>SUM(EF60:EF63)</f>
        <v>2050</v>
      </c>
      <c r="EG64" s="52">
        <f t="shared" ref="EG64" si="815">SUM(EG60:EG63)</f>
        <v>812</v>
      </c>
      <c r="EH64" s="52">
        <f>SUM(EH60:EH63)</f>
        <v>1238</v>
      </c>
      <c r="EI64" s="52">
        <f t="shared" ref="EI64" si="816">SUM(EI60:EI63)</f>
        <v>38</v>
      </c>
      <c r="EJ64" s="53">
        <f>(EJ60*EU60+EJ61*EU61+EJ62*EU62+EJ63*EU63)/EU64</f>
        <v>1.364942528735632</v>
      </c>
      <c r="EK64" s="52">
        <f t="shared" ref="EK64" si="817">SUM(EK60:EK63)</f>
        <v>0</v>
      </c>
      <c r="EL64" s="53">
        <f>(EL60*EU60+EL61*EU61+EL62*EU62+EL63*EU63)/EU64</f>
        <v>0</v>
      </c>
      <c r="EM64" s="53">
        <f>SUM(EM60:EM63)</f>
        <v>0</v>
      </c>
      <c r="EN64" s="53">
        <f>(EN60*EU60+EN61*EU61+EN62*EU62+EN63*EU63)/EU64</f>
        <v>0</v>
      </c>
      <c r="EO64" s="52">
        <f t="shared" ref="EO64" si="818">SUM(EO60:EO63)</f>
        <v>0</v>
      </c>
      <c r="EP64" s="53">
        <f>(EP60*EU60+EP61*EU61+EP62*EU62+EP63*EU63)/EU64</f>
        <v>73.635057471264361</v>
      </c>
      <c r="EQ64" s="14">
        <f>(EQ60*EU60+EQ61*EU61+EQ62*EU62+EQ63*EU63)/EU64</f>
        <v>73.635057471264361</v>
      </c>
      <c r="ER64" s="14">
        <f>(ER60*EU60+ER61*EU61+ER62*EU62+ER63*EU63)/EU64</f>
        <v>3.4738204833141544</v>
      </c>
      <c r="ES64" s="14">
        <f>(ES60*EU60+ES61*EU61+ES62*EU62+ES63*EU63)/EU64</f>
        <v>23.821251306165099</v>
      </c>
      <c r="ET64" s="90">
        <f>SUM(ET60:ET63)</f>
        <v>36475.1</v>
      </c>
      <c r="EU64" s="52">
        <f>SUM(EU60:EU63)</f>
        <v>220</v>
      </c>
      <c r="EX64" s="59" t="s">
        <v>37</v>
      </c>
      <c r="EY64" s="52">
        <f>SUM(EY60:EY63)</f>
        <v>2155</v>
      </c>
      <c r="EZ64" s="52">
        <f t="shared" ref="EZ64" si="819">SUM(EZ60:EZ63)</f>
        <v>700</v>
      </c>
      <c r="FA64" s="52">
        <f>SUM(FA60:FA63)</f>
        <v>1455</v>
      </c>
      <c r="FB64" s="52">
        <f t="shared" ref="FB64" si="820">SUM(FB60:FB63)</f>
        <v>77</v>
      </c>
      <c r="FC64" s="53">
        <f>(FC60*FN60+FC61*FN61+FC62*FN62+FC63*FN63)/FN64</f>
        <v>2.5873655913978495</v>
      </c>
      <c r="FD64" s="52">
        <f t="shared" ref="FD64" si="821">SUM(FD60:FD63)</f>
        <v>0</v>
      </c>
      <c r="FE64" s="53">
        <f>(FE60*FN60+FE61*FN61+FE62*FN62+FE63*FN63)/FN64</f>
        <v>0</v>
      </c>
      <c r="FF64" s="53">
        <f>SUM(FF60:FF63)</f>
        <v>0</v>
      </c>
      <c r="FG64" s="53">
        <f>(FG60*FN60+FG61*FN61+FG62*FN62+FG63*FN63)/FN64</f>
        <v>0</v>
      </c>
      <c r="FH64" s="52">
        <f t="shared" ref="FH64" si="822">SUM(FH60:FH63)</f>
        <v>0</v>
      </c>
      <c r="FI64" s="53">
        <f>(FI60*FN60+FI61*FN61+FI62*FN62+FI63*FN63)/FN64</f>
        <v>72.412634408602145</v>
      </c>
      <c r="FJ64" s="14">
        <f>(FJ60*FN60+FJ61*FN61+FJ62*FN62+FJ63*FN63)/FN64</f>
        <v>72.412634408602145</v>
      </c>
      <c r="FK64" s="14">
        <f>(FK60*FN60+FK61*FN61+FK62*FN62+FK63*FN63)/FN64</f>
        <v>7.3495370370370372</v>
      </c>
      <c r="FL64" s="14">
        <f>(FL60*FN60+FL61*FN61+FL62*FN62+FL63*FN63)/FN64</f>
        <v>18.969330400782013</v>
      </c>
      <c r="FM64" s="90">
        <f>SUM(FM60:FM63)</f>
        <v>31049</v>
      </c>
      <c r="FN64" s="52">
        <f>SUM(FN60:FN63)</f>
        <v>220</v>
      </c>
      <c r="FQ64" s="59" t="s">
        <v>37</v>
      </c>
      <c r="FR64" s="152">
        <f>SUM(FR60:FR63)</f>
        <v>1876</v>
      </c>
      <c r="FS64" s="152">
        <f t="shared" ref="FS64" si="823">SUM(FS60:FS63)</f>
        <v>1080</v>
      </c>
      <c r="FT64" s="52">
        <f>SUM(FT60:FT63)</f>
        <v>796</v>
      </c>
      <c r="FU64" s="52">
        <f t="shared" ref="FU64" si="824">SUM(FU60:FU63)</f>
        <v>279</v>
      </c>
      <c r="FV64" s="53">
        <f>(FV60*GH60+FV61*GH61+FV62*GH62+FV63*GH63)/GH64</f>
        <v>9.6875</v>
      </c>
      <c r="FW64" s="52">
        <f t="shared" ref="FW64" si="825">SUM(FW60:FW63)</f>
        <v>5</v>
      </c>
      <c r="FX64" s="53">
        <f>(FX60*GH60+FX61*GH61+FX62*GH62+FX63*GH63)/GH64</f>
        <v>0.1736111111111111</v>
      </c>
      <c r="FY64" s="53">
        <f>SUM(FY60:FY63)</f>
        <v>0</v>
      </c>
      <c r="FZ64" s="53">
        <f>(FZ60*GH60+FZ61*GH61+FZ62*GH62+FZ63*GH63)/GH64</f>
        <v>0</v>
      </c>
      <c r="GA64" s="52">
        <f t="shared" ref="GA64" si="826">SUM(GA60:GA63)</f>
        <v>0</v>
      </c>
      <c r="GB64" s="53">
        <f>(GB60*GH60+GB61*GH61+GB62*GH62+GB63*GH63)/GH64</f>
        <v>65.1388888888889</v>
      </c>
      <c r="GC64" s="14">
        <f>(GC60*GH60+GC61*GH61+GC62*GH62+GC63*GH63)/GH64</f>
        <v>65.1388888888889</v>
      </c>
      <c r="GD64" s="14">
        <f>(GD60*GH60+GD61*GH61+GD62*GH62+GD63*GH63)/GH64</f>
        <v>14.020894381449867</v>
      </c>
      <c r="GE64" s="14">
        <f>(GE60*GH60+GE61*GH61+GE62*GH62+GE63*GH63)/GH64</f>
        <v>26.188952020202017</v>
      </c>
      <c r="GF64" s="55">
        <f>SUM(GF60:GF63)</f>
        <v>0</v>
      </c>
      <c r="GG64" s="90">
        <f>SUM(GG60:GG63)</f>
        <v>41483.300000000003</v>
      </c>
      <c r="GH64" s="52">
        <f>SUM(GH60:GH63)</f>
        <v>220</v>
      </c>
      <c r="GK64" s="51" t="s">
        <v>37</v>
      </c>
      <c r="GL64" s="52">
        <f>SUM(GL60:GL63)</f>
        <v>1848</v>
      </c>
      <c r="GM64" s="52">
        <f t="shared" ref="GM64" si="827">SUM(GM60:GM63)</f>
        <v>1096</v>
      </c>
      <c r="GN64" s="52">
        <f>SUM(GN60:GN63)</f>
        <v>752</v>
      </c>
      <c r="GO64" s="52">
        <f t="shared" ref="GO64" si="828">SUM(GO60:GO63)</f>
        <v>377</v>
      </c>
      <c r="GP64" s="53">
        <f>(GP60*HB60+GP61*HB61+GP62*HB62+GP63*HB63)/HB64</f>
        <v>12.668010752688172</v>
      </c>
      <c r="GQ64" s="52">
        <f t="shared" ref="GQ64" si="829">SUM(GQ60:GQ63)</f>
        <v>2</v>
      </c>
      <c r="GR64" s="53">
        <f>(GR60*HB60+GR61*HB61+GR62*HB62+GR63*HB63)/HB64</f>
        <v>6.7204301075268827E-2</v>
      </c>
      <c r="GS64" s="53">
        <f>SUM(GS60:GS63)</f>
        <v>5</v>
      </c>
      <c r="GT64" s="53">
        <f>(GT60*HB60+GT61*HB61+GT62*HB62+GT63*HB63)/HB64</f>
        <v>0.16801075268817203</v>
      </c>
      <c r="GU64" s="52">
        <f t="shared" ref="GU64" si="830">SUM(GU60:GU63)</f>
        <v>0</v>
      </c>
      <c r="GV64" s="53">
        <f>(GV60*HB60+GV61*HB61+GV62*HB62+GV63*HB63)/HB64</f>
        <v>62.096774193548391</v>
      </c>
      <c r="GW64" s="14">
        <f>(GW60*HB60+GW61*HB61+GW62*HB62+GW63*HB63)/HB64</f>
        <v>62.096774193548391</v>
      </c>
      <c r="GX64" s="14">
        <f>(GX60*HB60+GX61*HB61+GX62*HB62+GX63*HB63)/HB64</f>
        <v>16.826171550204542</v>
      </c>
      <c r="GY64" s="14">
        <f>(GY60*HB60+GY61*HB61+GY62*HB62+GY63*HB63)/HB64</f>
        <v>28.926625122189638</v>
      </c>
      <c r="GZ64" s="55">
        <f>SUM(GZ60:GZ63)</f>
        <v>2</v>
      </c>
      <c r="HA64" s="90">
        <f>SUM(HA60:HA63)</f>
        <v>47347.1</v>
      </c>
      <c r="HB64" s="52">
        <f>SUM(HB60:HB63)</f>
        <v>220</v>
      </c>
      <c r="HE64" s="98" t="s">
        <v>37</v>
      </c>
      <c r="HF64" s="52">
        <f>SUM(HF60:HF63)</f>
        <v>1793</v>
      </c>
      <c r="HG64" s="52">
        <f t="shared" ref="HG64" si="831">SUM(HG60:HG63)</f>
        <v>827</v>
      </c>
      <c r="HH64" s="52">
        <f>SUM(HH60:HH63)</f>
        <v>966</v>
      </c>
      <c r="HI64" s="52">
        <f t="shared" ref="HI64" si="832">SUM(HI60:HI63)</f>
        <v>360</v>
      </c>
      <c r="HJ64" s="244">
        <f t="shared" si="76"/>
        <v>50</v>
      </c>
      <c r="HK64" s="52">
        <f t="shared" ref="HK64" si="833">SUM(HK60:HK63)</f>
        <v>7</v>
      </c>
      <c r="HL64" s="244">
        <f t="shared" si="77"/>
        <v>0.97222222222222221</v>
      </c>
      <c r="HM64" s="53">
        <f>SUM(HM60:HM63)</f>
        <v>0</v>
      </c>
      <c r="HN64" s="244">
        <f t="shared" si="78"/>
        <v>0</v>
      </c>
      <c r="HO64" s="53">
        <f t="shared" ref="HO64" si="834">SUM(HO60:HO63)</f>
        <v>329.97818181818178</v>
      </c>
      <c r="HP64" s="244">
        <f t="shared" si="79"/>
        <v>249.02777777777777</v>
      </c>
      <c r="HQ64" s="244">
        <f t="shared" si="80"/>
        <v>203.19747474747473</v>
      </c>
      <c r="HR64" s="250">
        <v>19.617211282840447</v>
      </c>
      <c r="HS64" s="238">
        <f t="shared" si="82"/>
        <v>21.676262626262631</v>
      </c>
      <c r="HT64" s="55">
        <f>SUM(HT60:HT63)</f>
        <v>0</v>
      </c>
      <c r="HU64" s="90">
        <f>SUM(HU60:HU63)</f>
        <v>34335.200000000004</v>
      </c>
      <c r="HV64" s="52">
        <f>SUM(HV60:HV63)</f>
        <v>220</v>
      </c>
    </row>
    <row r="65" spans="1:230" ht="13.8" x14ac:dyDescent="0.3">
      <c r="A65" s="16" t="s">
        <v>68</v>
      </c>
      <c r="B65" s="15" t="s">
        <v>69</v>
      </c>
      <c r="C65" s="15" t="s">
        <v>70</v>
      </c>
      <c r="D65" s="15" t="s">
        <v>70</v>
      </c>
      <c r="E65" s="15" t="s">
        <v>70</v>
      </c>
      <c r="F65" s="15" t="s">
        <v>70</v>
      </c>
      <c r="G65" s="15" t="s">
        <v>70</v>
      </c>
      <c r="H65" s="15" t="s">
        <v>70</v>
      </c>
      <c r="I65" s="15" t="s">
        <v>70</v>
      </c>
      <c r="J65" s="15" t="s">
        <v>70</v>
      </c>
      <c r="K65" s="15" t="s">
        <v>70</v>
      </c>
      <c r="L65" s="15" t="s">
        <v>70</v>
      </c>
      <c r="M65" s="15" t="s">
        <v>70</v>
      </c>
      <c r="N65" s="15" t="s">
        <v>70</v>
      </c>
      <c r="O65" s="15" t="s">
        <v>70</v>
      </c>
      <c r="P65" s="15" t="s">
        <v>70</v>
      </c>
      <c r="Q65" s="15" t="s">
        <v>70</v>
      </c>
      <c r="R65" s="15" t="s">
        <v>70</v>
      </c>
      <c r="T65" s="16" t="s">
        <v>68</v>
      </c>
      <c r="U65" s="15" t="s">
        <v>69</v>
      </c>
      <c r="V65" s="15" t="s">
        <v>70</v>
      </c>
      <c r="W65" s="15" t="s">
        <v>70</v>
      </c>
      <c r="X65" s="15" t="s">
        <v>70</v>
      </c>
      <c r="Y65" s="15" t="s">
        <v>70</v>
      </c>
      <c r="Z65" s="15" t="s">
        <v>70</v>
      </c>
      <c r="AA65" s="15" t="s">
        <v>70</v>
      </c>
      <c r="AB65" s="15" t="s">
        <v>70</v>
      </c>
      <c r="AC65" s="15" t="s">
        <v>70</v>
      </c>
      <c r="AD65" s="15" t="s">
        <v>70</v>
      </c>
      <c r="AE65" s="15" t="s">
        <v>70</v>
      </c>
      <c r="AF65" s="15" t="s">
        <v>70</v>
      </c>
      <c r="AG65" s="15" t="s">
        <v>70</v>
      </c>
      <c r="AH65" s="15" t="s">
        <v>70</v>
      </c>
      <c r="AI65" s="15" t="s">
        <v>70</v>
      </c>
      <c r="AJ65" s="15" t="s">
        <v>70</v>
      </c>
      <c r="AK65" s="15" t="s">
        <v>70</v>
      </c>
      <c r="AM65" s="16" t="s">
        <v>68</v>
      </c>
      <c r="AN65" s="15" t="s">
        <v>69</v>
      </c>
      <c r="AO65" s="15" t="s">
        <v>70</v>
      </c>
      <c r="AP65" s="15" t="s">
        <v>70</v>
      </c>
      <c r="AQ65" s="15" t="s">
        <v>70</v>
      </c>
      <c r="AR65" s="15" t="s">
        <v>70</v>
      </c>
      <c r="AS65" s="15" t="s">
        <v>70</v>
      </c>
      <c r="AT65" s="15" t="s">
        <v>70</v>
      </c>
      <c r="AU65" s="15" t="s">
        <v>70</v>
      </c>
      <c r="AV65" s="15" t="s">
        <v>70</v>
      </c>
      <c r="AW65" s="15" t="s">
        <v>70</v>
      </c>
      <c r="AX65" s="15" t="s">
        <v>70</v>
      </c>
      <c r="AY65" s="15" t="s">
        <v>70</v>
      </c>
      <c r="AZ65" s="15" t="s">
        <v>70</v>
      </c>
      <c r="BA65" s="15" t="s">
        <v>70</v>
      </c>
      <c r="BB65" s="15" t="s">
        <v>70</v>
      </c>
      <c r="BC65" s="15" t="s">
        <v>70</v>
      </c>
      <c r="BD65" s="15" t="s">
        <v>70</v>
      </c>
      <c r="BF65" s="16" t="s">
        <v>68</v>
      </c>
      <c r="BG65" s="15" t="s">
        <v>69</v>
      </c>
      <c r="BH65" s="15" t="s">
        <v>70</v>
      </c>
      <c r="BI65" s="15" t="s">
        <v>70</v>
      </c>
      <c r="BJ65" s="15" t="s">
        <v>70</v>
      </c>
      <c r="BK65" s="15" t="s">
        <v>70</v>
      </c>
      <c r="BL65" s="15" t="s">
        <v>70</v>
      </c>
      <c r="BM65" s="15" t="s">
        <v>70</v>
      </c>
      <c r="BN65" s="15" t="s">
        <v>70</v>
      </c>
      <c r="BO65" s="15" t="s">
        <v>70</v>
      </c>
      <c r="BP65" s="15" t="s">
        <v>70</v>
      </c>
      <c r="BQ65" s="15" t="s">
        <v>70</v>
      </c>
      <c r="BR65" s="15" t="s">
        <v>70</v>
      </c>
      <c r="BS65" s="15" t="s">
        <v>70</v>
      </c>
      <c r="BT65" s="15" t="s">
        <v>70</v>
      </c>
      <c r="BU65" s="15" t="s">
        <v>70</v>
      </c>
      <c r="BV65" s="15" t="s">
        <v>70</v>
      </c>
      <c r="BW65" s="15" t="s">
        <v>70</v>
      </c>
      <c r="BY65" s="16" t="s">
        <v>68</v>
      </c>
      <c r="BZ65" s="15" t="s">
        <v>69</v>
      </c>
      <c r="CA65" s="15" t="s">
        <v>70</v>
      </c>
      <c r="CB65" s="15" t="s">
        <v>70</v>
      </c>
      <c r="CC65" s="15" t="s">
        <v>70</v>
      </c>
      <c r="CD65" s="15" t="s">
        <v>70</v>
      </c>
      <c r="CE65" s="15" t="s">
        <v>70</v>
      </c>
      <c r="CF65" s="15" t="s">
        <v>70</v>
      </c>
      <c r="CG65" s="15" t="s">
        <v>70</v>
      </c>
      <c r="CH65" s="15" t="s">
        <v>70</v>
      </c>
      <c r="CI65" s="15" t="s">
        <v>70</v>
      </c>
      <c r="CJ65" s="15" t="s">
        <v>70</v>
      </c>
      <c r="CK65" s="15" t="s">
        <v>70</v>
      </c>
      <c r="CL65" s="15" t="s">
        <v>70</v>
      </c>
      <c r="CM65" s="15" t="s">
        <v>70</v>
      </c>
      <c r="CN65" s="15" t="s">
        <v>70</v>
      </c>
      <c r="CO65" s="15" t="s">
        <v>70</v>
      </c>
      <c r="CP65" s="15" t="s">
        <v>70</v>
      </c>
      <c r="CR65" s="16" t="s">
        <v>68</v>
      </c>
      <c r="CS65" s="15" t="s">
        <v>69</v>
      </c>
      <c r="CT65" s="15" t="s">
        <v>70</v>
      </c>
      <c r="CU65" s="15" t="s">
        <v>70</v>
      </c>
      <c r="CV65" s="15" t="s">
        <v>70</v>
      </c>
      <c r="CW65" s="15" t="s">
        <v>70</v>
      </c>
      <c r="CX65" s="15" t="s">
        <v>70</v>
      </c>
      <c r="CY65" s="15" t="s">
        <v>70</v>
      </c>
      <c r="CZ65" s="15" t="s">
        <v>70</v>
      </c>
      <c r="DA65" s="15" t="s">
        <v>70</v>
      </c>
      <c r="DB65" s="15" t="s">
        <v>70</v>
      </c>
      <c r="DC65" s="15" t="s">
        <v>70</v>
      </c>
      <c r="DD65" s="15" t="s">
        <v>70</v>
      </c>
      <c r="DE65" s="15" t="s">
        <v>70</v>
      </c>
      <c r="DF65" s="15" t="s">
        <v>70</v>
      </c>
      <c r="DG65" s="15" t="s">
        <v>70</v>
      </c>
      <c r="DH65" s="15" t="s">
        <v>70</v>
      </c>
      <c r="DI65" s="15" t="s">
        <v>70</v>
      </c>
      <c r="DK65" s="16" t="s">
        <v>68</v>
      </c>
      <c r="DL65" s="15" t="s">
        <v>69</v>
      </c>
      <c r="DM65" s="15" t="s">
        <v>70</v>
      </c>
      <c r="DN65" s="15" t="s">
        <v>70</v>
      </c>
      <c r="DO65" s="15" t="s">
        <v>70</v>
      </c>
      <c r="DP65" s="15" t="s">
        <v>70</v>
      </c>
      <c r="DQ65" s="15" t="s">
        <v>70</v>
      </c>
      <c r="DR65" s="15" t="s">
        <v>70</v>
      </c>
      <c r="DS65" s="15" t="s">
        <v>70</v>
      </c>
      <c r="DT65" s="15" t="s">
        <v>70</v>
      </c>
      <c r="DU65" s="15" t="s">
        <v>70</v>
      </c>
      <c r="DV65" s="15" t="s">
        <v>70</v>
      </c>
      <c r="DW65" s="15" t="s">
        <v>70</v>
      </c>
      <c r="DX65" s="15" t="s">
        <v>70</v>
      </c>
      <c r="DY65" s="15" t="s">
        <v>70</v>
      </c>
      <c r="DZ65" s="15" t="s">
        <v>70</v>
      </c>
      <c r="EA65" s="15" t="s">
        <v>70</v>
      </c>
      <c r="EB65" s="15" t="s">
        <v>70</v>
      </c>
      <c r="ED65" s="16" t="s">
        <v>68</v>
      </c>
      <c r="EE65" s="15" t="s">
        <v>69</v>
      </c>
      <c r="EF65" s="15" t="s">
        <v>70</v>
      </c>
      <c r="EG65" s="15" t="s">
        <v>70</v>
      </c>
      <c r="EH65" s="15" t="s">
        <v>70</v>
      </c>
      <c r="EI65" s="15" t="s">
        <v>70</v>
      </c>
      <c r="EJ65" s="15" t="s">
        <v>70</v>
      </c>
      <c r="EK65" s="15" t="s">
        <v>70</v>
      </c>
      <c r="EL65" s="15" t="s">
        <v>70</v>
      </c>
      <c r="EM65" s="15" t="s">
        <v>70</v>
      </c>
      <c r="EN65" s="15" t="s">
        <v>70</v>
      </c>
      <c r="EO65" s="15" t="s">
        <v>70</v>
      </c>
      <c r="EP65" s="15" t="s">
        <v>70</v>
      </c>
      <c r="EQ65" s="15" t="s">
        <v>70</v>
      </c>
      <c r="ER65" s="15" t="s">
        <v>70</v>
      </c>
      <c r="ES65" s="15" t="s">
        <v>70</v>
      </c>
      <c r="ET65" s="15" t="s">
        <v>70</v>
      </c>
      <c r="EU65" s="15" t="s">
        <v>70</v>
      </c>
      <c r="EW65" s="16" t="s">
        <v>68</v>
      </c>
      <c r="EX65" s="15" t="s">
        <v>69</v>
      </c>
      <c r="EY65" s="15" t="s">
        <v>70</v>
      </c>
      <c r="EZ65" s="15" t="s">
        <v>70</v>
      </c>
      <c r="FA65" s="15" t="s">
        <v>70</v>
      </c>
      <c r="FB65" s="15" t="s">
        <v>70</v>
      </c>
      <c r="FC65" s="15" t="s">
        <v>70</v>
      </c>
      <c r="FD65" s="15" t="s">
        <v>70</v>
      </c>
      <c r="FE65" s="15" t="s">
        <v>70</v>
      </c>
      <c r="FF65" s="15" t="s">
        <v>70</v>
      </c>
      <c r="FG65" s="15" t="s">
        <v>70</v>
      </c>
      <c r="FH65" s="15" t="s">
        <v>70</v>
      </c>
      <c r="FI65" s="15" t="s">
        <v>70</v>
      </c>
      <c r="FJ65" s="15" t="s">
        <v>70</v>
      </c>
      <c r="FK65" s="15" t="s">
        <v>70</v>
      </c>
      <c r="FL65" s="15" t="s">
        <v>70</v>
      </c>
      <c r="FM65" s="15">
        <v>0</v>
      </c>
      <c r="FN65" s="15" t="s">
        <v>70</v>
      </c>
      <c r="FP65" s="16" t="s">
        <v>68</v>
      </c>
      <c r="FQ65" s="15" t="s">
        <v>69</v>
      </c>
      <c r="FR65" s="13" t="str">
        <f>[2]DISP_ABR!$C$329</f>
        <v>AH</v>
      </c>
      <c r="FS65" s="13" t="str">
        <f>[2]DISP_ABR!$D$329</f>
        <v>SH</v>
      </c>
      <c r="FT65" s="13" t="str">
        <f>[2]DISP_ABR!$E$329</f>
        <v>RSH</v>
      </c>
      <c r="FU65" s="13" t="str">
        <f>[2]DISP_ABR!$F$329</f>
        <v>FOH</v>
      </c>
      <c r="FV65" s="13" t="e">
        <f t="shared" ref="FV65:FX69" si="835">(FU65/$FQ$4)*100</f>
        <v>#VALUE!</v>
      </c>
      <c r="FW65" s="13" t="str">
        <f>[2]DISP_ABR!$G$329</f>
        <v>POH</v>
      </c>
      <c r="FX65" s="13" t="e">
        <f t="shared" si="835"/>
        <v>#VALUE!</v>
      </c>
      <c r="FY65" s="13" t="str">
        <f>[2]DISP_ABR!$H$329</f>
        <v>MOH</v>
      </c>
      <c r="FZ65" s="13" t="e">
        <f>(FY65/$FQ$4)*100</f>
        <v>#VALUE!</v>
      </c>
      <c r="GB65" s="13" t="e">
        <f t="shared" ref="GB65:GB78" si="836">(FR65/$FQ$4)*100</f>
        <v>#VALUE!</v>
      </c>
      <c r="GC65" s="13" t="e">
        <f t="shared" ref="GC65:GC69" si="837">((FR65-GA65)/$FQ$4)*100</f>
        <v>#VALUE!</v>
      </c>
      <c r="GD65" s="45" t="e">
        <f>IF((AND(FS65=0,FU65=0)),0,(FU65+GA65)/(FS65+FU65)*100)</f>
        <v>#VALUE!</v>
      </c>
      <c r="GE65" s="15">
        <f>(GG65/($FQ$4*GH65))*(100)</f>
        <v>96.222222222222214</v>
      </c>
      <c r="GF65" s="36">
        <v>0</v>
      </c>
      <c r="GG65" s="88">
        <v>17320</v>
      </c>
      <c r="GH65" s="36">
        <v>25</v>
      </c>
      <c r="GJ65" s="16" t="s">
        <v>68</v>
      </c>
      <c r="GK65" s="15" t="s">
        <v>69</v>
      </c>
      <c r="GL65" s="13" t="str">
        <f>[2]DISP_MAY!$C$329</f>
        <v>AH</v>
      </c>
      <c r="GM65" s="13" t="str">
        <f>[2]DISP_MAY!$D$329</f>
        <v>SH</v>
      </c>
      <c r="GN65" s="13" t="str">
        <f>[2]DISP_MAY!$E$329</f>
        <v>RSH</v>
      </c>
      <c r="GO65" s="13" t="str">
        <f>[2]DISP_MAY!$F$329</f>
        <v>FOH</v>
      </c>
      <c r="GP65" s="13" t="e">
        <f t="shared" ref="GP65:GP78" si="838">(GO65/$GK$4)*100</f>
        <v>#VALUE!</v>
      </c>
      <c r="GQ65" s="13" t="str">
        <f>[2]DISP_MAY!$G$329</f>
        <v>POH</v>
      </c>
      <c r="GR65" s="13" t="e">
        <f t="shared" ref="GR65:GR78" si="839">(GQ65/$GK$4)*100</f>
        <v>#VALUE!</v>
      </c>
      <c r="GS65" s="13" t="str">
        <f>[2]DISP_MAY!$H$329</f>
        <v>MOH</v>
      </c>
      <c r="GT65" s="13" t="e">
        <f t="shared" ref="GT65:GT78" si="840">(GS65/$GK$4)*100</f>
        <v>#VALUE!</v>
      </c>
      <c r="GV65" s="13" t="e">
        <f t="shared" ref="GV65:GV78" si="841">(GL65/$GK$4)*100</f>
        <v>#VALUE!</v>
      </c>
      <c r="GW65" s="13" t="e">
        <f t="shared" ref="GW65:GW78" si="842">((GL65-GU65)/$GK$4)*100</f>
        <v>#VALUE!</v>
      </c>
      <c r="GX65" s="45" t="e">
        <f>IF((AND(GM65=0,GO65=0)),0,(GO65+GU65)/(GM65+GO65)*100)</f>
        <v>#VALUE!</v>
      </c>
      <c r="GY65" s="238">
        <f>(HA65/($GK$4*HB65))*(100)</f>
        <v>82.154451612903216</v>
      </c>
      <c r="GZ65" s="36">
        <v>0</v>
      </c>
      <c r="HA65" s="95">
        <v>15280.727999999999</v>
      </c>
      <c r="HB65" s="36">
        <v>25</v>
      </c>
      <c r="HD65" s="16" t="s">
        <v>68</v>
      </c>
      <c r="HE65" s="15" t="s">
        <v>69</v>
      </c>
      <c r="HF65" s="13">
        <v>720</v>
      </c>
      <c r="HG65" s="13">
        <v>643</v>
      </c>
      <c r="HH65" s="13">
        <v>77</v>
      </c>
      <c r="HI65" s="13">
        <v>0</v>
      </c>
      <c r="HJ65" s="244">
        <f t="shared" si="76"/>
        <v>0</v>
      </c>
      <c r="HK65" s="13">
        <v>0</v>
      </c>
      <c r="HL65" s="244">
        <f t="shared" si="77"/>
        <v>0</v>
      </c>
      <c r="HM65" s="13">
        <v>0</v>
      </c>
      <c r="HN65" s="244">
        <f t="shared" si="78"/>
        <v>0</v>
      </c>
      <c r="HO65" s="13">
        <v>26.899640000000037</v>
      </c>
      <c r="HP65" s="244">
        <f t="shared" si="79"/>
        <v>100</v>
      </c>
      <c r="HQ65" s="244">
        <f t="shared" si="80"/>
        <v>96.263938888888873</v>
      </c>
      <c r="HR65" s="249">
        <v>4.0154731237055197</v>
      </c>
      <c r="HS65" s="238" t="e">
        <f t="shared" si="82"/>
        <v>#VALUE!</v>
      </c>
      <c r="HT65" s="36">
        <v>0</v>
      </c>
      <c r="HU65" s="95" t="str">
        <f>[2]DISP_JUN!$M$329</f>
        <v>LOAD</v>
      </c>
      <c r="HV65" s="36">
        <v>25</v>
      </c>
    </row>
    <row r="66" spans="1:230" ht="13.8" x14ac:dyDescent="0.3">
      <c r="B66" s="15" t="s">
        <v>71</v>
      </c>
      <c r="C66" s="15" t="s">
        <v>70</v>
      </c>
      <c r="D66" s="15" t="s">
        <v>70</v>
      </c>
      <c r="E66" s="15" t="s">
        <v>70</v>
      </c>
      <c r="F66" s="15" t="s">
        <v>70</v>
      </c>
      <c r="G66" s="15" t="s">
        <v>70</v>
      </c>
      <c r="H66" s="15" t="s">
        <v>70</v>
      </c>
      <c r="I66" s="15" t="s">
        <v>70</v>
      </c>
      <c r="J66" s="15" t="s">
        <v>70</v>
      </c>
      <c r="K66" s="15" t="s">
        <v>70</v>
      </c>
      <c r="L66" s="15" t="s">
        <v>70</v>
      </c>
      <c r="M66" s="15" t="s">
        <v>70</v>
      </c>
      <c r="N66" s="15" t="s">
        <v>70</v>
      </c>
      <c r="O66" s="15" t="s">
        <v>70</v>
      </c>
      <c r="P66" s="15" t="s">
        <v>70</v>
      </c>
      <c r="Q66" s="15" t="s">
        <v>70</v>
      </c>
      <c r="R66" s="15" t="s">
        <v>70</v>
      </c>
      <c r="U66" s="15" t="s">
        <v>71</v>
      </c>
      <c r="V66" s="15" t="s">
        <v>70</v>
      </c>
      <c r="W66" s="15" t="s">
        <v>70</v>
      </c>
      <c r="X66" s="15" t="s">
        <v>70</v>
      </c>
      <c r="Y66" s="15" t="s">
        <v>70</v>
      </c>
      <c r="Z66" s="15" t="s">
        <v>70</v>
      </c>
      <c r="AA66" s="15" t="s">
        <v>70</v>
      </c>
      <c r="AB66" s="15" t="s">
        <v>70</v>
      </c>
      <c r="AC66" s="15" t="s">
        <v>70</v>
      </c>
      <c r="AD66" s="15" t="s">
        <v>70</v>
      </c>
      <c r="AE66" s="15" t="s">
        <v>70</v>
      </c>
      <c r="AF66" s="15" t="s">
        <v>70</v>
      </c>
      <c r="AG66" s="15" t="s">
        <v>70</v>
      </c>
      <c r="AH66" s="15" t="s">
        <v>70</v>
      </c>
      <c r="AI66" s="15" t="s">
        <v>70</v>
      </c>
      <c r="AJ66" s="15" t="s">
        <v>70</v>
      </c>
      <c r="AK66" s="15" t="s">
        <v>70</v>
      </c>
      <c r="AN66" s="15" t="s">
        <v>71</v>
      </c>
      <c r="AO66" s="15" t="s">
        <v>70</v>
      </c>
      <c r="AP66" s="15" t="s">
        <v>70</v>
      </c>
      <c r="AQ66" s="15" t="s">
        <v>70</v>
      </c>
      <c r="AR66" s="15" t="s">
        <v>70</v>
      </c>
      <c r="AS66" s="15" t="s">
        <v>70</v>
      </c>
      <c r="AT66" s="15" t="s">
        <v>70</v>
      </c>
      <c r="AU66" s="15" t="s">
        <v>70</v>
      </c>
      <c r="AV66" s="15" t="s">
        <v>70</v>
      </c>
      <c r="AW66" s="15" t="s">
        <v>70</v>
      </c>
      <c r="AX66" s="15" t="s">
        <v>70</v>
      </c>
      <c r="AY66" s="15" t="s">
        <v>70</v>
      </c>
      <c r="AZ66" s="15" t="s">
        <v>70</v>
      </c>
      <c r="BA66" s="15" t="s">
        <v>70</v>
      </c>
      <c r="BB66" s="15" t="s">
        <v>70</v>
      </c>
      <c r="BC66" s="15" t="s">
        <v>70</v>
      </c>
      <c r="BD66" s="15" t="s">
        <v>70</v>
      </c>
      <c r="BG66" s="15" t="s">
        <v>71</v>
      </c>
      <c r="BH66" s="15" t="s">
        <v>70</v>
      </c>
      <c r="BI66" s="15" t="s">
        <v>70</v>
      </c>
      <c r="BJ66" s="15" t="s">
        <v>70</v>
      </c>
      <c r="BK66" s="15" t="s">
        <v>70</v>
      </c>
      <c r="BL66" s="15" t="s">
        <v>70</v>
      </c>
      <c r="BM66" s="15" t="s">
        <v>70</v>
      </c>
      <c r="BN66" s="15" t="s">
        <v>70</v>
      </c>
      <c r="BO66" s="15" t="s">
        <v>70</v>
      </c>
      <c r="BP66" s="15" t="s">
        <v>70</v>
      </c>
      <c r="BQ66" s="15" t="s">
        <v>70</v>
      </c>
      <c r="BR66" s="15" t="s">
        <v>70</v>
      </c>
      <c r="BS66" s="15" t="s">
        <v>70</v>
      </c>
      <c r="BT66" s="15" t="s">
        <v>70</v>
      </c>
      <c r="BU66" s="15" t="s">
        <v>70</v>
      </c>
      <c r="BV66" s="15" t="s">
        <v>70</v>
      </c>
      <c r="BW66" s="15" t="s">
        <v>70</v>
      </c>
      <c r="BZ66" s="15" t="s">
        <v>71</v>
      </c>
      <c r="CA66" s="15" t="s">
        <v>70</v>
      </c>
      <c r="CB66" s="15" t="s">
        <v>70</v>
      </c>
      <c r="CC66" s="15" t="s">
        <v>70</v>
      </c>
      <c r="CD66" s="15" t="s">
        <v>70</v>
      </c>
      <c r="CE66" s="15" t="s">
        <v>70</v>
      </c>
      <c r="CF66" s="15" t="s">
        <v>70</v>
      </c>
      <c r="CG66" s="15" t="s">
        <v>70</v>
      </c>
      <c r="CH66" s="15" t="s">
        <v>70</v>
      </c>
      <c r="CI66" s="15" t="s">
        <v>70</v>
      </c>
      <c r="CJ66" s="15" t="s">
        <v>70</v>
      </c>
      <c r="CK66" s="15" t="s">
        <v>70</v>
      </c>
      <c r="CL66" s="15" t="s">
        <v>70</v>
      </c>
      <c r="CM66" s="15" t="s">
        <v>70</v>
      </c>
      <c r="CN66" s="15" t="s">
        <v>70</v>
      </c>
      <c r="CO66" s="15" t="s">
        <v>70</v>
      </c>
      <c r="CP66" s="15" t="s">
        <v>70</v>
      </c>
      <c r="CS66" s="15" t="s">
        <v>71</v>
      </c>
      <c r="CT66" s="15" t="s">
        <v>70</v>
      </c>
      <c r="CU66" s="15" t="s">
        <v>70</v>
      </c>
      <c r="CV66" s="15" t="s">
        <v>70</v>
      </c>
      <c r="CW66" s="15" t="s">
        <v>70</v>
      </c>
      <c r="CX66" s="15" t="s">
        <v>70</v>
      </c>
      <c r="CY66" s="15" t="s">
        <v>70</v>
      </c>
      <c r="CZ66" s="15" t="s">
        <v>70</v>
      </c>
      <c r="DA66" s="15" t="s">
        <v>70</v>
      </c>
      <c r="DB66" s="15" t="s">
        <v>70</v>
      </c>
      <c r="DC66" s="15" t="s">
        <v>70</v>
      </c>
      <c r="DD66" s="15" t="s">
        <v>70</v>
      </c>
      <c r="DE66" s="15" t="s">
        <v>70</v>
      </c>
      <c r="DF66" s="15" t="s">
        <v>70</v>
      </c>
      <c r="DG66" s="15" t="s">
        <v>70</v>
      </c>
      <c r="DH66" s="15" t="s">
        <v>70</v>
      </c>
      <c r="DI66" s="15" t="s">
        <v>70</v>
      </c>
      <c r="DL66" s="15" t="s">
        <v>71</v>
      </c>
      <c r="DM66" s="15" t="s">
        <v>70</v>
      </c>
      <c r="DN66" s="15" t="s">
        <v>70</v>
      </c>
      <c r="DO66" s="15" t="s">
        <v>70</v>
      </c>
      <c r="DP66" s="15" t="s">
        <v>70</v>
      </c>
      <c r="DQ66" s="15" t="s">
        <v>70</v>
      </c>
      <c r="DR66" s="15" t="s">
        <v>70</v>
      </c>
      <c r="DS66" s="15" t="s">
        <v>70</v>
      </c>
      <c r="DT66" s="15" t="s">
        <v>70</v>
      </c>
      <c r="DU66" s="15" t="s">
        <v>70</v>
      </c>
      <c r="DV66" s="15" t="s">
        <v>70</v>
      </c>
      <c r="DW66" s="15" t="s">
        <v>70</v>
      </c>
      <c r="DX66" s="15" t="s">
        <v>70</v>
      </c>
      <c r="DY66" s="15" t="s">
        <v>70</v>
      </c>
      <c r="DZ66" s="15" t="s">
        <v>70</v>
      </c>
      <c r="EA66" s="15" t="s">
        <v>70</v>
      </c>
      <c r="EB66" s="15" t="s">
        <v>70</v>
      </c>
      <c r="EE66" s="15" t="s">
        <v>71</v>
      </c>
      <c r="EF66" s="15" t="s">
        <v>70</v>
      </c>
      <c r="EG66" s="15" t="s">
        <v>70</v>
      </c>
      <c r="EH66" s="15" t="s">
        <v>70</v>
      </c>
      <c r="EI66" s="15" t="s">
        <v>70</v>
      </c>
      <c r="EJ66" s="15" t="s">
        <v>70</v>
      </c>
      <c r="EK66" s="15" t="s">
        <v>70</v>
      </c>
      <c r="EL66" s="15" t="s">
        <v>70</v>
      </c>
      <c r="EM66" s="15" t="s">
        <v>70</v>
      </c>
      <c r="EN66" s="15" t="s">
        <v>70</v>
      </c>
      <c r="EO66" s="15" t="s">
        <v>70</v>
      </c>
      <c r="EP66" s="15" t="s">
        <v>70</v>
      </c>
      <c r="EQ66" s="15" t="s">
        <v>70</v>
      </c>
      <c r="ER66" s="15" t="s">
        <v>70</v>
      </c>
      <c r="ES66" s="15" t="s">
        <v>70</v>
      </c>
      <c r="ET66" s="15" t="s">
        <v>70</v>
      </c>
      <c r="EU66" s="15" t="s">
        <v>70</v>
      </c>
      <c r="EX66" s="15" t="s">
        <v>71</v>
      </c>
      <c r="EY66" s="15" t="s">
        <v>70</v>
      </c>
      <c r="EZ66" s="15" t="s">
        <v>70</v>
      </c>
      <c r="FA66" s="15" t="s">
        <v>70</v>
      </c>
      <c r="FB66" s="15" t="s">
        <v>70</v>
      </c>
      <c r="FC66" s="15" t="s">
        <v>70</v>
      </c>
      <c r="FD66" s="15" t="s">
        <v>70</v>
      </c>
      <c r="FE66" s="15" t="s">
        <v>70</v>
      </c>
      <c r="FF66" s="15" t="s">
        <v>70</v>
      </c>
      <c r="FG66" s="15" t="s">
        <v>70</v>
      </c>
      <c r="FH66" s="15" t="s">
        <v>70</v>
      </c>
      <c r="FI66" s="15" t="s">
        <v>70</v>
      </c>
      <c r="FJ66" s="15" t="s">
        <v>70</v>
      </c>
      <c r="FK66" s="15" t="s">
        <v>70</v>
      </c>
      <c r="FL66" s="15" t="s">
        <v>70</v>
      </c>
      <c r="FM66" s="15">
        <v>0</v>
      </c>
      <c r="FN66" s="15" t="s">
        <v>70</v>
      </c>
      <c r="FQ66" s="15" t="s">
        <v>71</v>
      </c>
      <c r="FR66" s="13">
        <f>[2]DISP_ABR!$C$330</f>
        <v>720</v>
      </c>
      <c r="FS66" s="13">
        <f>[2]DISP_ABR!$D$330</f>
        <v>691</v>
      </c>
      <c r="FT66" s="13">
        <f>[2]DISP_ABR!$E$330</f>
        <v>29</v>
      </c>
      <c r="FU66" s="13" t="str">
        <f>[2]DISP_ABR!$F$329</f>
        <v>FOH</v>
      </c>
      <c r="FV66" s="13" t="e">
        <f t="shared" si="835"/>
        <v>#VALUE!</v>
      </c>
      <c r="FW66" s="13">
        <f>[2]DISP_ABR!$G$330</f>
        <v>0</v>
      </c>
      <c r="FX66" s="13">
        <f t="shared" si="835"/>
        <v>0</v>
      </c>
      <c r="FY66" s="13">
        <f>[2]DISP_ABR!$H$330</f>
        <v>0</v>
      </c>
      <c r="FZ66" s="13">
        <f t="shared" ref="FZ66:FZ78" si="843">(FY66/$FQ$4)*100</f>
        <v>0</v>
      </c>
      <c r="GB66" s="13">
        <f t="shared" si="836"/>
        <v>100</v>
      </c>
      <c r="GC66" s="13">
        <f t="shared" si="837"/>
        <v>100</v>
      </c>
      <c r="GD66" s="45" t="e">
        <f t="shared" ref="GD66:GD69" si="844">IF((AND(FS66=0,FU66=0)),0,(FU66+GA66)/(FS66+FU66)*100)</f>
        <v>#VALUE!</v>
      </c>
      <c r="GE66" s="88">
        <f>(GG66/($FQ$4*GH66))*(100)</f>
        <v>87.961111111111109</v>
      </c>
      <c r="GF66" s="36">
        <v>0</v>
      </c>
      <c r="GG66" s="88">
        <v>15833</v>
      </c>
      <c r="GH66" s="36">
        <v>25</v>
      </c>
      <c r="GK66" s="15" t="s">
        <v>71</v>
      </c>
      <c r="GL66" s="13">
        <f>[2]DISP_MAY!$C$330</f>
        <v>744</v>
      </c>
      <c r="GM66" s="13">
        <f>[2]DISP_MAY!$D$330</f>
        <v>634</v>
      </c>
      <c r="GN66" s="13">
        <f>[2]DISP_MAY!$E$330</f>
        <v>110</v>
      </c>
      <c r="GO66" s="13" t="str">
        <f>[2]DISP_MAY!$F$329</f>
        <v>FOH</v>
      </c>
      <c r="GP66" s="13" t="e">
        <f t="shared" si="838"/>
        <v>#VALUE!</v>
      </c>
      <c r="GQ66" s="13">
        <f>[2]DISP_MAY!$G$330</f>
        <v>0</v>
      </c>
      <c r="GR66" s="13">
        <f t="shared" si="839"/>
        <v>0</v>
      </c>
      <c r="GS66" s="13">
        <f>[2]DISP_MAY!$H$330</f>
        <v>0</v>
      </c>
      <c r="GT66" s="13">
        <f t="shared" si="840"/>
        <v>0</v>
      </c>
      <c r="GV66" s="13">
        <f t="shared" si="841"/>
        <v>100</v>
      </c>
      <c r="GW66" s="13">
        <f t="shared" si="842"/>
        <v>100</v>
      </c>
      <c r="GX66" s="45" t="e">
        <f t="shared" ref="GX66:GX69" si="845">IF((AND(GM66=0,GO66=0)),0,(GO66+GU66)/(GM66+GO66)*100)</f>
        <v>#VALUE!</v>
      </c>
      <c r="GY66" s="238">
        <f t="shared" ref="GY66:GY78" si="846">(HA66/($GK$4*HB66))*(100)</f>
        <v>91.522467741935486</v>
      </c>
      <c r="GZ66" s="36">
        <v>0</v>
      </c>
      <c r="HA66" s="95">
        <v>17023.179</v>
      </c>
      <c r="HB66" s="36">
        <v>25</v>
      </c>
      <c r="HE66" s="15" t="s">
        <v>71</v>
      </c>
      <c r="HF66" s="13">
        <v>720</v>
      </c>
      <c r="HG66" s="13">
        <v>644</v>
      </c>
      <c r="HH66" s="13">
        <v>76</v>
      </c>
      <c r="HI66" s="13">
        <v>0</v>
      </c>
      <c r="HJ66" s="244">
        <f t="shared" si="76"/>
        <v>0</v>
      </c>
      <c r="HK66" s="13">
        <v>0</v>
      </c>
      <c r="HL66" s="244">
        <f t="shared" si="77"/>
        <v>0</v>
      </c>
      <c r="HM66" s="13">
        <v>0</v>
      </c>
      <c r="HN66" s="244">
        <f t="shared" si="78"/>
        <v>0</v>
      </c>
      <c r="HO66" s="13">
        <v>10.562960000000011</v>
      </c>
      <c r="HP66" s="244">
        <f t="shared" si="79"/>
        <v>100</v>
      </c>
      <c r="HQ66" s="244">
        <f t="shared" si="80"/>
        <v>98.532922222222226</v>
      </c>
      <c r="HR66" s="249">
        <v>1.6137423969116753</v>
      </c>
      <c r="HS66" s="238">
        <f t="shared" si="82"/>
        <v>85.569494444444445</v>
      </c>
      <c r="HT66" s="36">
        <v>0</v>
      </c>
      <c r="HU66" s="95">
        <f>[2]DISP_JUN!$M$330</f>
        <v>15402.509</v>
      </c>
      <c r="HV66" s="36">
        <v>25</v>
      </c>
    </row>
    <row r="67" spans="1:230" ht="13.8" x14ac:dyDescent="0.3">
      <c r="B67" s="15" t="s">
        <v>72</v>
      </c>
      <c r="C67" s="15" t="s">
        <v>70</v>
      </c>
      <c r="D67" s="15" t="s">
        <v>70</v>
      </c>
      <c r="E67" s="15" t="s">
        <v>70</v>
      </c>
      <c r="F67" s="15" t="s">
        <v>70</v>
      </c>
      <c r="G67" s="15" t="s">
        <v>70</v>
      </c>
      <c r="H67" s="15" t="s">
        <v>70</v>
      </c>
      <c r="I67" s="15" t="s">
        <v>70</v>
      </c>
      <c r="J67" s="15" t="s">
        <v>70</v>
      </c>
      <c r="K67" s="15" t="s">
        <v>70</v>
      </c>
      <c r="L67" s="15" t="s">
        <v>70</v>
      </c>
      <c r="M67" s="15" t="s">
        <v>70</v>
      </c>
      <c r="N67" s="15" t="s">
        <v>70</v>
      </c>
      <c r="O67" s="15" t="s">
        <v>70</v>
      </c>
      <c r="P67" s="15" t="s">
        <v>70</v>
      </c>
      <c r="Q67" s="15" t="s">
        <v>70</v>
      </c>
      <c r="R67" s="15" t="s">
        <v>70</v>
      </c>
      <c r="U67" s="15" t="s">
        <v>72</v>
      </c>
      <c r="V67" s="15" t="s">
        <v>70</v>
      </c>
      <c r="W67" s="15" t="s">
        <v>70</v>
      </c>
      <c r="X67" s="15" t="s">
        <v>70</v>
      </c>
      <c r="Y67" s="15" t="s">
        <v>70</v>
      </c>
      <c r="Z67" s="15" t="s">
        <v>70</v>
      </c>
      <c r="AA67" s="15" t="s">
        <v>70</v>
      </c>
      <c r="AB67" s="15" t="s">
        <v>70</v>
      </c>
      <c r="AC67" s="15" t="s">
        <v>70</v>
      </c>
      <c r="AD67" s="15" t="s">
        <v>70</v>
      </c>
      <c r="AE67" s="15" t="s">
        <v>70</v>
      </c>
      <c r="AF67" s="15" t="s">
        <v>70</v>
      </c>
      <c r="AG67" s="15" t="s">
        <v>70</v>
      </c>
      <c r="AH67" s="15" t="s">
        <v>70</v>
      </c>
      <c r="AI67" s="15" t="s">
        <v>70</v>
      </c>
      <c r="AJ67" s="15" t="s">
        <v>70</v>
      </c>
      <c r="AK67" s="15" t="s">
        <v>70</v>
      </c>
      <c r="AN67" s="15" t="s">
        <v>72</v>
      </c>
      <c r="AO67" s="15" t="s">
        <v>70</v>
      </c>
      <c r="AP67" s="15" t="s">
        <v>70</v>
      </c>
      <c r="AQ67" s="15" t="s">
        <v>70</v>
      </c>
      <c r="AR67" s="15" t="s">
        <v>70</v>
      </c>
      <c r="AS67" s="15" t="s">
        <v>70</v>
      </c>
      <c r="AT67" s="15" t="s">
        <v>70</v>
      </c>
      <c r="AU67" s="15" t="s">
        <v>70</v>
      </c>
      <c r="AV67" s="15" t="s">
        <v>70</v>
      </c>
      <c r="AW67" s="15" t="s">
        <v>70</v>
      </c>
      <c r="AX67" s="15" t="s">
        <v>70</v>
      </c>
      <c r="AY67" s="15" t="s">
        <v>70</v>
      </c>
      <c r="AZ67" s="15" t="s">
        <v>70</v>
      </c>
      <c r="BA67" s="15" t="s">
        <v>70</v>
      </c>
      <c r="BB67" s="15" t="s">
        <v>70</v>
      </c>
      <c r="BC67" s="15" t="s">
        <v>70</v>
      </c>
      <c r="BD67" s="15" t="s">
        <v>70</v>
      </c>
      <c r="BG67" s="15" t="s">
        <v>72</v>
      </c>
      <c r="BH67" s="15" t="s">
        <v>70</v>
      </c>
      <c r="BI67" s="15" t="s">
        <v>70</v>
      </c>
      <c r="BJ67" s="15" t="s">
        <v>70</v>
      </c>
      <c r="BK67" s="15" t="s">
        <v>70</v>
      </c>
      <c r="BL67" s="15" t="s">
        <v>70</v>
      </c>
      <c r="BM67" s="15" t="s">
        <v>70</v>
      </c>
      <c r="BN67" s="15" t="s">
        <v>70</v>
      </c>
      <c r="BO67" s="15" t="s">
        <v>70</v>
      </c>
      <c r="BP67" s="15" t="s">
        <v>70</v>
      </c>
      <c r="BQ67" s="15" t="s">
        <v>70</v>
      </c>
      <c r="BR67" s="15" t="s">
        <v>70</v>
      </c>
      <c r="BS67" s="15" t="s">
        <v>70</v>
      </c>
      <c r="BT67" s="15" t="s">
        <v>70</v>
      </c>
      <c r="BU67" s="15" t="s">
        <v>70</v>
      </c>
      <c r="BV67" s="15" t="s">
        <v>70</v>
      </c>
      <c r="BW67" s="15" t="s">
        <v>70</v>
      </c>
      <c r="BZ67" s="15" t="s">
        <v>72</v>
      </c>
      <c r="CA67" s="15" t="s">
        <v>70</v>
      </c>
      <c r="CB67" s="15" t="s">
        <v>70</v>
      </c>
      <c r="CC67" s="15" t="s">
        <v>70</v>
      </c>
      <c r="CD67" s="15" t="s">
        <v>70</v>
      </c>
      <c r="CE67" s="15" t="s">
        <v>70</v>
      </c>
      <c r="CF67" s="15" t="s">
        <v>70</v>
      </c>
      <c r="CG67" s="15" t="s">
        <v>70</v>
      </c>
      <c r="CH67" s="15" t="s">
        <v>70</v>
      </c>
      <c r="CI67" s="15" t="s">
        <v>70</v>
      </c>
      <c r="CJ67" s="15" t="s">
        <v>70</v>
      </c>
      <c r="CK67" s="15" t="s">
        <v>70</v>
      </c>
      <c r="CL67" s="15" t="s">
        <v>70</v>
      </c>
      <c r="CM67" s="15" t="s">
        <v>70</v>
      </c>
      <c r="CN67" s="15" t="s">
        <v>70</v>
      </c>
      <c r="CO67" s="15" t="s">
        <v>70</v>
      </c>
      <c r="CP67" s="15" t="s">
        <v>70</v>
      </c>
      <c r="CS67" s="15" t="s">
        <v>72</v>
      </c>
      <c r="CT67" s="15" t="s">
        <v>70</v>
      </c>
      <c r="CU67" s="15" t="s">
        <v>70</v>
      </c>
      <c r="CV67" s="15" t="s">
        <v>70</v>
      </c>
      <c r="CW67" s="15" t="s">
        <v>70</v>
      </c>
      <c r="CX67" s="15" t="s">
        <v>70</v>
      </c>
      <c r="CY67" s="15" t="s">
        <v>70</v>
      </c>
      <c r="CZ67" s="15" t="s">
        <v>70</v>
      </c>
      <c r="DA67" s="15" t="s">
        <v>70</v>
      </c>
      <c r="DB67" s="15" t="s">
        <v>70</v>
      </c>
      <c r="DC67" s="15" t="s">
        <v>70</v>
      </c>
      <c r="DD67" s="15" t="s">
        <v>70</v>
      </c>
      <c r="DE67" s="15" t="s">
        <v>70</v>
      </c>
      <c r="DF67" s="15" t="s">
        <v>70</v>
      </c>
      <c r="DG67" s="15" t="s">
        <v>70</v>
      </c>
      <c r="DH67" s="15" t="s">
        <v>70</v>
      </c>
      <c r="DI67" s="15" t="s">
        <v>70</v>
      </c>
      <c r="DL67" s="15" t="s">
        <v>72</v>
      </c>
      <c r="DM67" s="15" t="s">
        <v>70</v>
      </c>
      <c r="DN67" s="15" t="s">
        <v>70</v>
      </c>
      <c r="DO67" s="15" t="s">
        <v>70</v>
      </c>
      <c r="DP67" s="15" t="s">
        <v>70</v>
      </c>
      <c r="DQ67" s="15" t="s">
        <v>70</v>
      </c>
      <c r="DR67" s="15" t="s">
        <v>70</v>
      </c>
      <c r="DS67" s="15" t="s">
        <v>70</v>
      </c>
      <c r="DT67" s="15" t="s">
        <v>70</v>
      </c>
      <c r="DU67" s="15" t="s">
        <v>70</v>
      </c>
      <c r="DV67" s="15" t="s">
        <v>70</v>
      </c>
      <c r="DW67" s="15" t="s">
        <v>70</v>
      </c>
      <c r="DX67" s="15" t="s">
        <v>70</v>
      </c>
      <c r="DY67" s="15" t="s">
        <v>70</v>
      </c>
      <c r="DZ67" s="15" t="s">
        <v>70</v>
      </c>
      <c r="EA67" s="15" t="s">
        <v>70</v>
      </c>
      <c r="EB67" s="15" t="s">
        <v>70</v>
      </c>
      <c r="EE67" s="15" t="s">
        <v>72</v>
      </c>
      <c r="EF67" s="15" t="s">
        <v>70</v>
      </c>
      <c r="EG67" s="15" t="s">
        <v>70</v>
      </c>
      <c r="EH67" s="15" t="s">
        <v>70</v>
      </c>
      <c r="EI67" s="15" t="s">
        <v>70</v>
      </c>
      <c r="EJ67" s="15" t="s">
        <v>70</v>
      </c>
      <c r="EK67" s="15" t="s">
        <v>70</v>
      </c>
      <c r="EL67" s="15" t="s">
        <v>70</v>
      </c>
      <c r="EM67" s="15" t="s">
        <v>70</v>
      </c>
      <c r="EN67" s="15" t="s">
        <v>70</v>
      </c>
      <c r="EO67" s="15" t="s">
        <v>70</v>
      </c>
      <c r="EP67" s="15" t="s">
        <v>70</v>
      </c>
      <c r="EQ67" s="15" t="s">
        <v>70</v>
      </c>
      <c r="ER67" s="15" t="s">
        <v>70</v>
      </c>
      <c r="ES67" s="15" t="s">
        <v>70</v>
      </c>
      <c r="ET67" s="15" t="s">
        <v>70</v>
      </c>
      <c r="EU67" s="15" t="s">
        <v>70</v>
      </c>
      <c r="EX67" s="15" t="s">
        <v>72</v>
      </c>
      <c r="EY67" s="15" t="s">
        <v>70</v>
      </c>
      <c r="EZ67" s="15" t="s">
        <v>70</v>
      </c>
      <c r="FA67" s="15" t="s">
        <v>70</v>
      </c>
      <c r="FB67" s="15" t="s">
        <v>70</v>
      </c>
      <c r="FC67" s="15" t="s">
        <v>70</v>
      </c>
      <c r="FD67" s="15" t="s">
        <v>70</v>
      </c>
      <c r="FE67" s="15" t="s">
        <v>70</v>
      </c>
      <c r="FF67" s="15" t="s">
        <v>70</v>
      </c>
      <c r="FG67" s="15" t="s">
        <v>70</v>
      </c>
      <c r="FH67" s="15" t="s">
        <v>70</v>
      </c>
      <c r="FI67" s="15" t="s">
        <v>70</v>
      </c>
      <c r="FJ67" s="15" t="s">
        <v>70</v>
      </c>
      <c r="FK67" s="15" t="s">
        <v>70</v>
      </c>
      <c r="FL67" s="15" t="s">
        <v>70</v>
      </c>
      <c r="FM67" s="15">
        <v>0</v>
      </c>
      <c r="FN67" s="15" t="s">
        <v>70</v>
      </c>
      <c r="FQ67" s="15" t="s">
        <v>72</v>
      </c>
      <c r="FR67" s="13">
        <f>[2]DISP_ABR!$C$331</f>
        <v>720</v>
      </c>
      <c r="FS67" s="13">
        <f>[2]DISP_ABR!$D$331</f>
        <v>630</v>
      </c>
      <c r="FT67" s="13">
        <f>[2]DISP_ABR!$E$331</f>
        <v>90</v>
      </c>
      <c r="FU67" s="13" t="str">
        <f>[2]DISP_ABR!$F$329</f>
        <v>FOH</v>
      </c>
      <c r="FV67" s="13" t="e">
        <f t="shared" si="835"/>
        <v>#VALUE!</v>
      </c>
      <c r="FW67" s="13">
        <f>[2]DISP_ABR!$G$331</f>
        <v>0</v>
      </c>
      <c r="FX67" s="13">
        <f t="shared" si="835"/>
        <v>0</v>
      </c>
      <c r="FY67" s="13">
        <f>[2]DISP_ABR!$H$331</f>
        <v>0</v>
      </c>
      <c r="FZ67" s="13">
        <f t="shared" si="843"/>
        <v>0</v>
      </c>
      <c r="GB67" s="13">
        <f t="shared" si="836"/>
        <v>100</v>
      </c>
      <c r="GC67" s="13">
        <f t="shared" si="837"/>
        <v>100</v>
      </c>
      <c r="GD67" s="45" t="e">
        <f t="shared" si="844"/>
        <v>#VALUE!</v>
      </c>
      <c r="GE67" s="88">
        <f t="shared" ref="GE67:GE78" si="847">(GG67/($FQ$4*GH67))*(100)</f>
        <v>101.19444444444446</v>
      </c>
      <c r="GF67" s="36">
        <v>0</v>
      </c>
      <c r="GG67" s="88">
        <v>18215</v>
      </c>
      <c r="GH67" s="36">
        <v>25</v>
      </c>
      <c r="GK67" s="15" t="s">
        <v>72</v>
      </c>
      <c r="GL67" s="13">
        <f>[2]DISP_MAY!$C$331</f>
        <v>744</v>
      </c>
      <c r="GM67" s="13">
        <f>[2]DISP_MAY!$D$331</f>
        <v>668</v>
      </c>
      <c r="GN67" s="13">
        <f>[2]DISP_MAY!$E$331</f>
        <v>76</v>
      </c>
      <c r="GO67" s="13" t="str">
        <f>[2]DISP_MAY!$F$329</f>
        <v>FOH</v>
      </c>
      <c r="GP67" s="13" t="e">
        <f t="shared" si="838"/>
        <v>#VALUE!</v>
      </c>
      <c r="GQ67" s="13">
        <f>[2]DISP_MAY!$G$331</f>
        <v>0</v>
      </c>
      <c r="GR67" s="13">
        <f t="shared" si="839"/>
        <v>0</v>
      </c>
      <c r="GS67" s="13">
        <f>[2]DISP_MAY!$H$331</f>
        <v>0</v>
      </c>
      <c r="GT67" s="13">
        <f t="shared" si="840"/>
        <v>0</v>
      </c>
      <c r="GV67" s="13">
        <f t="shared" si="841"/>
        <v>100</v>
      </c>
      <c r="GW67" s="13">
        <f t="shared" si="842"/>
        <v>100</v>
      </c>
      <c r="GX67" s="45" t="e">
        <f t="shared" si="845"/>
        <v>#VALUE!</v>
      </c>
      <c r="GY67" s="238">
        <f t="shared" si="846"/>
        <v>83.414327956989254</v>
      </c>
      <c r="GZ67" s="36">
        <v>0</v>
      </c>
      <c r="HA67" s="95">
        <v>15515.065000000001</v>
      </c>
      <c r="HB67" s="36">
        <v>25</v>
      </c>
      <c r="HE67" s="15" t="s">
        <v>72</v>
      </c>
      <c r="HF67" s="13">
        <v>205</v>
      </c>
      <c r="HG67" s="13">
        <v>205</v>
      </c>
      <c r="HH67" s="13">
        <v>0</v>
      </c>
      <c r="HI67" s="13">
        <v>515</v>
      </c>
      <c r="HJ67" s="244">
        <f t="shared" si="76"/>
        <v>71.527777777777786</v>
      </c>
      <c r="HK67" s="13">
        <v>0</v>
      </c>
      <c r="HL67" s="244">
        <f t="shared" si="77"/>
        <v>0</v>
      </c>
      <c r="HM67" s="13">
        <v>0</v>
      </c>
      <c r="HN67" s="244">
        <f t="shared" si="78"/>
        <v>0</v>
      </c>
      <c r="HO67" s="13">
        <v>13.673559999999993</v>
      </c>
      <c r="HP67" s="244">
        <f t="shared" si="79"/>
        <v>28.472222222222221</v>
      </c>
      <c r="HQ67" s="244">
        <f t="shared" si="80"/>
        <v>26.573116666666667</v>
      </c>
      <c r="HR67" s="249">
        <v>72.058417915455479</v>
      </c>
      <c r="HS67" s="238">
        <f t="shared" si="82"/>
        <v>87.977366666666668</v>
      </c>
      <c r="HT67" s="36">
        <v>0</v>
      </c>
      <c r="HU67" s="95">
        <f>[2]DISP_JUN!$M$331</f>
        <v>15835.925999999999</v>
      </c>
      <c r="HV67" s="36">
        <v>25</v>
      </c>
    </row>
    <row r="68" spans="1:230" ht="13.8" x14ac:dyDescent="0.3">
      <c r="B68" s="15" t="s">
        <v>73</v>
      </c>
      <c r="C68" s="15" t="s">
        <v>70</v>
      </c>
      <c r="D68" s="15" t="s">
        <v>70</v>
      </c>
      <c r="E68" s="15" t="s">
        <v>70</v>
      </c>
      <c r="F68" s="15" t="s">
        <v>70</v>
      </c>
      <c r="G68" s="15" t="s">
        <v>70</v>
      </c>
      <c r="H68" s="15" t="s">
        <v>70</v>
      </c>
      <c r="I68" s="15" t="s">
        <v>70</v>
      </c>
      <c r="J68" s="15" t="s">
        <v>70</v>
      </c>
      <c r="K68" s="15" t="s">
        <v>70</v>
      </c>
      <c r="L68" s="15" t="s">
        <v>70</v>
      </c>
      <c r="M68" s="15" t="s">
        <v>70</v>
      </c>
      <c r="N68" s="15" t="s">
        <v>70</v>
      </c>
      <c r="O68" s="15" t="s">
        <v>70</v>
      </c>
      <c r="P68" s="15" t="s">
        <v>70</v>
      </c>
      <c r="Q68" s="15" t="s">
        <v>70</v>
      </c>
      <c r="R68" s="15" t="s">
        <v>70</v>
      </c>
      <c r="U68" s="15" t="s">
        <v>73</v>
      </c>
      <c r="V68" s="15" t="s">
        <v>70</v>
      </c>
      <c r="W68" s="15" t="s">
        <v>70</v>
      </c>
      <c r="X68" s="15" t="s">
        <v>70</v>
      </c>
      <c r="Y68" s="15" t="s">
        <v>70</v>
      </c>
      <c r="Z68" s="15" t="s">
        <v>70</v>
      </c>
      <c r="AA68" s="15" t="s">
        <v>70</v>
      </c>
      <c r="AB68" s="15" t="s">
        <v>70</v>
      </c>
      <c r="AC68" s="15" t="s">
        <v>70</v>
      </c>
      <c r="AD68" s="15" t="s">
        <v>70</v>
      </c>
      <c r="AE68" s="15" t="s">
        <v>70</v>
      </c>
      <c r="AF68" s="15" t="s">
        <v>70</v>
      </c>
      <c r="AG68" s="15" t="s">
        <v>70</v>
      </c>
      <c r="AH68" s="15" t="s">
        <v>70</v>
      </c>
      <c r="AI68" s="15" t="s">
        <v>70</v>
      </c>
      <c r="AJ68" s="15" t="s">
        <v>70</v>
      </c>
      <c r="AK68" s="15" t="s">
        <v>70</v>
      </c>
      <c r="AN68" s="15" t="s">
        <v>73</v>
      </c>
      <c r="AO68" s="15" t="s">
        <v>70</v>
      </c>
      <c r="AP68" s="15" t="s">
        <v>70</v>
      </c>
      <c r="AQ68" s="15" t="s">
        <v>70</v>
      </c>
      <c r="AR68" s="15" t="s">
        <v>70</v>
      </c>
      <c r="AS68" s="15" t="s">
        <v>70</v>
      </c>
      <c r="AT68" s="15" t="s">
        <v>70</v>
      </c>
      <c r="AU68" s="15" t="s">
        <v>70</v>
      </c>
      <c r="AV68" s="15" t="s">
        <v>70</v>
      </c>
      <c r="AW68" s="15" t="s">
        <v>70</v>
      </c>
      <c r="AX68" s="15" t="s">
        <v>70</v>
      </c>
      <c r="AY68" s="15" t="s">
        <v>70</v>
      </c>
      <c r="AZ68" s="15" t="s">
        <v>70</v>
      </c>
      <c r="BA68" s="15" t="s">
        <v>70</v>
      </c>
      <c r="BB68" s="15" t="s">
        <v>70</v>
      </c>
      <c r="BC68" s="15" t="s">
        <v>70</v>
      </c>
      <c r="BD68" s="15" t="s">
        <v>70</v>
      </c>
      <c r="BG68" s="15" t="s">
        <v>73</v>
      </c>
      <c r="BH68" s="15" t="s">
        <v>70</v>
      </c>
      <c r="BI68" s="15" t="s">
        <v>70</v>
      </c>
      <c r="BJ68" s="15" t="s">
        <v>70</v>
      </c>
      <c r="BK68" s="15" t="s">
        <v>70</v>
      </c>
      <c r="BL68" s="15" t="s">
        <v>70</v>
      </c>
      <c r="BM68" s="15" t="s">
        <v>70</v>
      </c>
      <c r="BN68" s="15" t="s">
        <v>70</v>
      </c>
      <c r="BO68" s="15" t="s">
        <v>70</v>
      </c>
      <c r="BP68" s="15" t="s">
        <v>70</v>
      </c>
      <c r="BQ68" s="15" t="s">
        <v>70</v>
      </c>
      <c r="BR68" s="15" t="s">
        <v>70</v>
      </c>
      <c r="BS68" s="15" t="s">
        <v>70</v>
      </c>
      <c r="BT68" s="15" t="s">
        <v>70</v>
      </c>
      <c r="BU68" s="15" t="s">
        <v>70</v>
      </c>
      <c r="BV68" s="15" t="s">
        <v>70</v>
      </c>
      <c r="BW68" s="15" t="s">
        <v>70</v>
      </c>
      <c r="BZ68" s="15" t="s">
        <v>73</v>
      </c>
      <c r="CA68" s="15" t="s">
        <v>70</v>
      </c>
      <c r="CB68" s="15" t="s">
        <v>70</v>
      </c>
      <c r="CC68" s="15" t="s">
        <v>70</v>
      </c>
      <c r="CD68" s="15" t="s">
        <v>70</v>
      </c>
      <c r="CE68" s="15" t="s">
        <v>70</v>
      </c>
      <c r="CF68" s="15" t="s">
        <v>70</v>
      </c>
      <c r="CG68" s="15" t="s">
        <v>70</v>
      </c>
      <c r="CH68" s="15" t="s">
        <v>70</v>
      </c>
      <c r="CI68" s="15" t="s">
        <v>70</v>
      </c>
      <c r="CJ68" s="15" t="s">
        <v>70</v>
      </c>
      <c r="CK68" s="15" t="s">
        <v>70</v>
      </c>
      <c r="CL68" s="15" t="s">
        <v>70</v>
      </c>
      <c r="CM68" s="15" t="s">
        <v>70</v>
      </c>
      <c r="CN68" s="15" t="s">
        <v>70</v>
      </c>
      <c r="CO68" s="15" t="s">
        <v>70</v>
      </c>
      <c r="CP68" s="15" t="s">
        <v>70</v>
      </c>
      <c r="CS68" s="15" t="s">
        <v>73</v>
      </c>
      <c r="CT68" s="15" t="s">
        <v>70</v>
      </c>
      <c r="CU68" s="15" t="s">
        <v>70</v>
      </c>
      <c r="CV68" s="15" t="s">
        <v>70</v>
      </c>
      <c r="CW68" s="15" t="s">
        <v>70</v>
      </c>
      <c r="CX68" s="15" t="s">
        <v>70</v>
      </c>
      <c r="CY68" s="15" t="s">
        <v>70</v>
      </c>
      <c r="CZ68" s="15" t="s">
        <v>70</v>
      </c>
      <c r="DA68" s="15" t="s">
        <v>70</v>
      </c>
      <c r="DB68" s="15" t="s">
        <v>70</v>
      </c>
      <c r="DC68" s="15" t="s">
        <v>70</v>
      </c>
      <c r="DD68" s="15" t="s">
        <v>70</v>
      </c>
      <c r="DE68" s="15" t="s">
        <v>70</v>
      </c>
      <c r="DF68" s="15" t="s">
        <v>70</v>
      </c>
      <c r="DG68" s="15" t="s">
        <v>70</v>
      </c>
      <c r="DH68" s="15" t="s">
        <v>70</v>
      </c>
      <c r="DI68" s="15" t="s">
        <v>70</v>
      </c>
      <c r="DL68" s="15" t="s">
        <v>73</v>
      </c>
      <c r="DM68" s="15" t="s">
        <v>70</v>
      </c>
      <c r="DN68" s="15" t="s">
        <v>70</v>
      </c>
      <c r="DO68" s="15" t="s">
        <v>70</v>
      </c>
      <c r="DP68" s="15" t="s">
        <v>70</v>
      </c>
      <c r="DQ68" s="15" t="s">
        <v>70</v>
      </c>
      <c r="DR68" s="15" t="s">
        <v>70</v>
      </c>
      <c r="DS68" s="15" t="s">
        <v>70</v>
      </c>
      <c r="DT68" s="15" t="s">
        <v>70</v>
      </c>
      <c r="DU68" s="15" t="s">
        <v>70</v>
      </c>
      <c r="DV68" s="15" t="s">
        <v>70</v>
      </c>
      <c r="DW68" s="15" t="s">
        <v>70</v>
      </c>
      <c r="DX68" s="15" t="s">
        <v>70</v>
      </c>
      <c r="DY68" s="15" t="s">
        <v>70</v>
      </c>
      <c r="DZ68" s="15" t="s">
        <v>70</v>
      </c>
      <c r="EA68" s="15" t="s">
        <v>70</v>
      </c>
      <c r="EB68" s="15" t="s">
        <v>70</v>
      </c>
      <c r="EE68" s="15" t="s">
        <v>73</v>
      </c>
      <c r="EF68" s="15" t="s">
        <v>70</v>
      </c>
      <c r="EG68" s="15" t="s">
        <v>70</v>
      </c>
      <c r="EH68" s="15" t="s">
        <v>70</v>
      </c>
      <c r="EI68" s="15" t="s">
        <v>70</v>
      </c>
      <c r="EJ68" s="15" t="s">
        <v>70</v>
      </c>
      <c r="EK68" s="15" t="s">
        <v>70</v>
      </c>
      <c r="EL68" s="15" t="s">
        <v>70</v>
      </c>
      <c r="EM68" s="15" t="s">
        <v>70</v>
      </c>
      <c r="EN68" s="15" t="s">
        <v>70</v>
      </c>
      <c r="EO68" s="15" t="s">
        <v>70</v>
      </c>
      <c r="EP68" s="15" t="s">
        <v>70</v>
      </c>
      <c r="EQ68" s="15" t="s">
        <v>70</v>
      </c>
      <c r="ER68" s="15" t="s">
        <v>70</v>
      </c>
      <c r="ES68" s="15" t="s">
        <v>70</v>
      </c>
      <c r="ET68" s="15" t="s">
        <v>70</v>
      </c>
      <c r="EU68" s="15" t="s">
        <v>70</v>
      </c>
      <c r="EX68" s="15" t="s">
        <v>73</v>
      </c>
      <c r="EY68" s="15" t="s">
        <v>70</v>
      </c>
      <c r="EZ68" s="15" t="s">
        <v>70</v>
      </c>
      <c r="FA68" s="15" t="s">
        <v>70</v>
      </c>
      <c r="FB68" s="15" t="s">
        <v>70</v>
      </c>
      <c r="FC68" s="15" t="s">
        <v>70</v>
      </c>
      <c r="FD68" s="15" t="s">
        <v>70</v>
      </c>
      <c r="FE68" s="15" t="s">
        <v>70</v>
      </c>
      <c r="FF68" s="15" t="s">
        <v>70</v>
      </c>
      <c r="FG68" s="15" t="s">
        <v>70</v>
      </c>
      <c r="FH68" s="15" t="s">
        <v>70</v>
      </c>
      <c r="FI68" s="15" t="s">
        <v>70</v>
      </c>
      <c r="FJ68" s="15" t="s">
        <v>70</v>
      </c>
      <c r="FK68" s="15" t="s">
        <v>70</v>
      </c>
      <c r="FL68" s="15" t="s">
        <v>70</v>
      </c>
      <c r="FM68" s="15">
        <v>0</v>
      </c>
      <c r="FN68" s="15" t="s">
        <v>70</v>
      </c>
      <c r="FQ68" s="15" t="s">
        <v>73</v>
      </c>
      <c r="FR68" s="13">
        <f>[2]DISP_ABR!$C$332</f>
        <v>720</v>
      </c>
      <c r="FS68" s="13">
        <f>[2]DISP_ABR!$D$332</f>
        <v>692</v>
      </c>
      <c r="FT68" s="13">
        <f>[2]DISP_ABR!$E$332</f>
        <v>28</v>
      </c>
      <c r="FU68" s="13" t="str">
        <f>[2]DISP_ABR!$F$329</f>
        <v>FOH</v>
      </c>
      <c r="FV68" s="13" t="e">
        <f t="shared" si="835"/>
        <v>#VALUE!</v>
      </c>
      <c r="FW68" s="13">
        <f>[2]DISP_ABR!$G$332</f>
        <v>0</v>
      </c>
      <c r="FX68" s="13">
        <f t="shared" si="835"/>
        <v>0</v>
      </c>
      <c r="FY68" s="13">
        <f>[2]DISP_ABR!$H$332</f>
        <v>0</v>
      </c>
      <c r="FZ68" s="13">
        <f t="shared" si="843"/>
        <v>0</v>
      </c>
      <c r="GB68" s="13">
        <f t="shared" si="836"/>
        <v>100</v>
      </c>
      <c r="GC68" s="13">
        <f t="shared" si="837"/>
        <v>100</v>
      </c>
      <c r="GD68" s="45" t="e">
        <f t="shared" si="844"/>
        <v>#VALUE!</v>
      </c>
      <c r="GE68" s="88">
        <f t="shared" si="847"/>
        <v>100.37777777777779</v>
      </c>
      <c r="GF68" s="36">
        <v>0</v>
      </c>
      <c r="GG68" s="88">
        <v>18068</v>
      </c>
      <c r="GH68" s="36">
        <v>25</v>
      </c>
      <c r="GK68" s="15" t="s">
        <v>73</v>
      </c>
      <c r="GL68" s="13">
        <f>[2]DISP_MAY!$C$332</f>
        <v>744</v>
      </c>
      <c r="GM68" s="13">
        <f>[2]DISP_MAY!$D$332</f>
        <v>634</v>
      </c>
      <c r="GN68" s="13">
        <f>[2]DISP_MAY!$E$332</f>
        <v>110</v>
      </c>
      <c r="GO68" s="13" t="str">
        <f>[2]DISP_MAY!$F$329</f>
        <v>FOH</v>
      </c>
      <c r="GP68" s="13" t="e">
        <f t="shared" si="838"/>
        <v>#VALUE!</v>
      </c>
      <c r="GQ68" s="13">
        <f>[2]DISP_MAY!$G$332</f>
        <v>0</v>
      </c>
      <c r="GR68" s="13">
        <f t="shared" si="839"/>
        <v>0</v>
      </c>
      <c r="GS68" s="13">
        <f>[2]DISP_MAY!$H$332</f>
        <v>0</v>
      </c>
      <c r="GT68" s="13">
        <f t="shared" si="840"/>
        <v>0</v>
      </c>
      <c r="GV68" s="13">
        <f t="shared" si="841"/>
        <v>100</v>
      </c>
      <c r="GW68" s="13">
        <f t="shared" si="842"/>
        <v>100</v>
      </c>
      <c r="GX68" s="45" t="e">
        <f t="shared" si="845"/>
        <v>#VALUE!</v>
      </c>
      <c r="GY68" s="238">
        <f t="shared" si="846"/>
        <v>88.771053763440861</v>
      </c>
      <c r="GZ68" s="36">
        <v>0</v>
      </c>
      <c r="HA68" s="95">
        <v>16511.416000000001</v>
      </c>
      <c r="HB68" s="36">
        <v>25</v>
      </c>
      <c r="HE68" s="15" t="s">
        <v>73</v>
      </c>
      <c r="HF68" s="13">
        <v>720</v>
      </c>
      <c r="HG68" s="13">
        <v>637</v>
      </c>
      <c r="HH68" s="13">
        <v>83</v>
      </c>
      <c r="HI68" s="13">
        <v>0</v>
      </c>
      <c r="HJ68" s="244">
        <f t="shared" si="76"/>
        <v>0</v>
      </c>
      <c r="HK68" s="13">
        <v>0</v>
      </c>
      <c r="HL68" s="244">
        <f t="shared" si="77"/>
        <v>0</v>
      </c>
      <c r="HM68" s="13">
        <v>0</v>
      </c>
      <c r="HN68" s="244">
        <f t="shared" si="78"/>
        <v>0</v>
      </c>
      <c r="HO68" s="13">
        <v>0</v>
      </c>
      <c r="HP68" s="244">
        <f t="shared" si="79"/>
        <v>100</v>
      </c>
      <c r="HQ68" s="244">
        <f t="shared" si="80"/>
        <v>100</v>
      </c>
      <c r="HR68" s="249">
        <v>0</v>
      </c>
      <c r="HS68" s="238">
        <f t="shared" si="82"/>
        <v>26.573116666666667</v>
      </c>
      <c r="HT68" s="36">
        <v>0</v>
      </c>
      <c r="HU68" s="95">
        <f>[2]DISP_JUN!$M$332</f>
        <v>4783.1610000000001</v>
      </c>
      <c r="HV68" s="36">
        <v>25</v>
      </c>
    </row>
    <row r="69" spans="1:230" ht="13.8" x14ac:dyDescent="0.3">
      <c r="B69" s="15" t="s">
        <v>74</v>
      </c>
      <c r="C69" s="15" t="s">
        <v>70</v>
      </c>
      <c r="D69" s="15" t="s">
        <v>70</v>
      </c>
      <c r="E69" s="15" t="s">
        <v>70</v>
      </c>
      <c r="F69" s="15" t="s">
        <v>70</v>
      </c>
      <c r="G69" s="15" t="s">
        <v>70</v>
      </c>
      <c r="H69" s="15" t="s">
        <v>70</v>
      </c>
      <c r="I69" s="15" t="s">
        <v>70</v>
      </c>
      <c r="J69" s="15" t="s">
        <v>70</v>
      </c>
      <c r="K69" s="15" t="s">
        <v>70</v>
      </c>
      <c r="L69" s="15" t="s">
        <v>70</v>
      </c>
      <c r="M69" s="15" t="s">
        <v>70</v>
      </c>
      <c r="N69" s="15" t="s">
        <v>70</v>
      </c>
      <c r="O69" s="15" t="s">
        <v>70</v>
      </c>
      <c r="P69" s="15" t="s">
        <v>70</v>
      </c>
      <c r="Q69" s="15" t="s">
        <v>70</v>
      </c>
      <c r="R69" s="15" t="s">
        <v>70</v>
      </c>
      <c r="U69" s="15" t="s">
        <v>74</v>
      </c>
      <c r="V69" s="15" t="s">
        <v>70</v>
      </c>
      <c r="W69" s="15" t="s">
        <v>70</v>
      </c>
      <c r="X69" s="15" t="s">
        <v>70</v>
      </c>
      <c r="Y69" s="15" t="s">
        <v>70</v>
      </c>
      <c r="Z69" s="15" t="s">
        <v>70</v>
      </c>
      <c r="AA69" s="15" t="s">
        <v>70</v>
      </c>
      <c r="AB69" s="15" t="s">
        <v>70</v>
      </c>
      <c r="AC69" s="15" t="s">
        <v>70</v>
      </c>
      <c r="AD69" s="15" t="s">
        <v>70</v>
      </c>
      <c r="AE69" s="15" t="s">
        <v>70</v>
      </c>
      <c r="AF69" s="15" t="s">
        <v>70</v>
      </c>
      <c r="AG69" s="15" t="s">
        <v>70</v>
      </c>
      <c r="AH69" s="15" t="s">
        <v>70</v>
      </c>
      <c r="AI69" s="15" t="s">
        <v>70</v>
      </c>
      <c r="AJ69" s="15" t="s">
        <v>70</v>
      </c>
      <c r="AK69" s="15" t="s">
        <v>70</v>
      </c>
      <c r="AN69" s="15" t="s">
        <v>74</v>
      </c>
      <c r="AO69" s="15" t="s">
        <v>70</v>
      </c>
      <c r="AP69" s="15" t="s">
        <v>70</v>
      </c>
      <c r="AQ69" s="15" t="s">
        <v>70</v>
      </c>
      <c r="AR69" s="15" t="s">
        <v>70</v>
      </c>
      <c r="AS69" s="15" t="s">
        <v>70</v>
      </c>
      <c r="AT69" s="15" t="s">
        <v>70</v>
      </c>
      <c r="AU69" s="15" t="s">
        <v>70</v>
      </c>
      <c r="AV69" s="15" t="s">
        <v>70</v>
      </c>
      <c r="AW69" s="15" t="s">
        <v>70</v>
      </c>
      <c r="AX69" s="15" t="s">
        <v>70</v>
      </c>
      <c r="AY69" s="15" t="s">
        <v>70</v>
      </c>
      <c r="AZ69" s="15" t="s">
        <v>70</v>
      </c>
      <c r="BA69" s="15" t="s">
        <v>70</v>
      </c>
      <c r="BB69" s="15" t="s">
        <v>70</v>
      </c>
      <c r="BC69" s="15" t="s">
        <v>70</v>
      </c>
      <c r="BD69" s="15" t="s">
        <v>70</v>
      </c>
      <c r="BG69" s="15" t="s">
        <v>74</v>
      </c>
      <c r="BH69" s="15" t="s">
        <v>70</v>
      </c>
      <c r="BI69" s="15" t="s">
        <v>70</v>
      </c>
      <c r="BJ69" s="15" t="s">
        <v>70</v>
      </c>
      <c r="BK69" s="15" t="s">
        <v>70</v>
      </c>
      <c r="BL69" s="15" t="s">
        <v>70</v>
      </c>
      <c r="BM69" s="15" t="s">
        <v>70</v>
      </c>
      <c r="BN69" s="15" t="s">
        <v>70</v>
      </c>
      <c r="BO69" s="15" t="s">
        <v>70</v>
      </c>
      <c r="BP69" s="15" t="s">
        <v>70</v>
      </c>
      <c r="BQ69" s="15" t="s">
        <v>70</v>
      </c>
      <c r="BR69" s="15" t="s">
        <v>70</v>
      </c>
      <c r="BS69" s="15" t="s">
        <v>70</v>
      </c>
      <c r="BT69" s="15" t="s">
        <v>70</v>
      </c>
      <c r="BU69" s="15" t="s">
        <v>70</v>
      </c>
      <c r="BV69" s="15" t="s">
        <v>70</v>
      </c>
      <c r="BW69" s="15" t="s">
        <v>70</v>
      </c>
      <c r="BZ69" s="15" t="s">
        <v>74</v>
      </c>
      <c r="CA69" s="15" t="s">
        <v>70</v>
      </c>
      <c r="CB69" s="15" t="s">
        <v>70</v>
      </c>
      <c r="CC69" s="15" t="s">
        <v>70</v>
      </c>
      <c r="CD69" s="15" t="s">
        <v>70</v>
      </c>
      <c r="CE69" s="15" t="s">
        <v>70</v>
      </c>
      <c r="CF69" s="15" t="s">
        <v>70</v>
      </c>
      <c r="CG69" s="15" t="s">
        <v>70</v>
      </c>
      <c r="CH69" s="15" t="s">
        <v>70</v>
      </c>
      <c r="CI69" s="15" t="s">
        <v>70</v>
      </c>
      <c r="CJ69" s="15" t="s">
        <v>70</v>
      </c>
      <c r="CK69" s="15" t="s">
        <v>70</v>
      </c>
      <c r="CL69" s="15" t="s">
        <v>70</v>
      </c>
      <c r="CM69" s="15" t="s">
        <v>70</v>
      </c>
      <c r="CN69" s="15" t="s">
        <v>70</v>
      </c>
      <c r="CO69" s="15" t="s">
        <v>70</v>
      </c>
      <c r="CP69" s="15" t="s">
        <v>70</v>
      </c>
      <c r="CS69" s="15" t="s">
        <v>74</v>
      </c>
      <c r="CT69" s="15" t="s">
        <v>70</v>
      </c>
      <c r="CU69" s="15" t="s">
        <v>70</v>
      </c>
      <c r="CV69" s="15" t="s">
        <v>70</v>
      </c>
      <c r="CW69" s="15" t="s">
        <v>70</v>
      </c>
      <c r="CX69" s="15" t="s">
        <v>70</v>
      </c>
      <c r="CY69" s="15" t="s">
        <v>70</v>
      </c>
      <c r="CZ69" s="15" t="s">
        <v>70</v>
      </c>
      <c r="DA69" s="15" t="s">
        <v>70</v>
      </c>
      <c r="DB69" s="15" t="s">
        <v>70</v>
      </c>
      <c r="DC69" s="15" t="s">
        <v>70</v>
      </c>
      <c r="DD69" s="15" t="s">
        <v>70</v>
      </c>
      <c r="DE69" s="15" t="s">
        <v>70</v>
      </c>
      <c r="DF69" s="15" t="s">
        <v>70</v>
      </c>
      <c r="DG69" s="15" t="s">
        <v>70</v>
      </c>
      <c r="DH69" s="15" t="s">
        <v>70</v>
      </c>
      <c r="DI69" s="15" t="s">
        <v>70</v>
      </c>
      <c r="DL69" s="15" t="s">
        <v>74</v>
      </c>
      <c r="DM69" s="15" t="s">
        <v>70</v>
      </c>
      <c r="DN69" s="15" t="s">
        <v>70</v>
      </c>
      <c r="DO69" s="15" t="s">
        <v>70</v>
      </c>
      <c r="DP69" s="15" t="s">
        <v>70</v>
      </c>
      <c r="DQ69" s="15" t="s">
        <v>70</v>
      </c>
      <c r="DR69" s="15" t="s">
        <v>70</v>
      </c>
      <c r="DS69" s="15" t="s">
        <v>70</v>
      </c>
      <c r="DT69" s="15" t="s">
        <v>70</v>
      </c>
      <c r="DU69" s="15" t="s">
        <v>70</v>
      </c>
      <c r="DV69" s="15" t="s">
        <v>70</v>
      </c>
      <c r="DW69" s="15" t="s">
        <v>70</v>
      </c>
      <c r="DX69" s="15" t="s">
        <v>70</v>
      </c>
      <c r="DY69" s="15" t="s">
        <v>70</v>
      </c>
      <c r="DZ69" s="15" t="s">
        <v>70</v>
      </c>
      <c r="EA69" s="15" t="s">
        <v>70</v>
      </c>
      <c r="EB69" s="15" t="s">
        <v>70</v>
      </c>
      <c r="EE69" s="15" t="s">
        <v>74</v>
      </c>
      <c r="EF69" s="15" t="s">
        <v>70</v>
      </c>
      <c r="EG69" s="15" t="s">
        <v>70</v>
      </c>
      <c r="EH69" s="15" t="s">
        <v>70</v>
      </c>
      <c r="EI69" s="15" t="s">
        <v>70</v>
      </c>
      <c r="EJ69" s="15" t="s">
        <v>70</v>
      </c>
      <c r="EK69" s="15" t="s">
        <v>70</v>
      </c>
      <c r="EL69" s="15" t="s">
        <v>70</v>
      </c>
      <c r="EM69" s="15" t="s">
        <v>70</v>
      </c>
      <c r="EN69" s="15" t="s">
        <v>70</v>
      </c>
      <c r="EO69" s="15" t="s">
        <v>70</v>
      </c>
      <c r="EP69" s="15" t="s">
        <v>70</v>
      </c>
      <c r="EQ69" s="15" t="s">
        <v>70</v>
      </c>
      <c r="ER69" s="15" t="s">
        <v>70</v>
      </c>
      <c r="ES69" s="15" t="s">
        <v>70</v>
      </c>
      <c r="ET69" s="15" t="s">
        <v>70</v>
      </c>
      <c r="EU69" s="15" t="s">
        <v>70</v>
      </c>
      <c r="EX69" s="15" t="s">
        <v>74</v>
      </c>
      <c r="EY69" s="15" t="s">
        <v>70</v>
      </c>
      <c r="EZ69" s="15" t="s">
        <v>70</v>
      </c>
      <c r="FA69" s="15" t="s">
        <v>70</v>
      </c>
      <c r="FB69" s="15" t="s">
        <v>70</v>
      </c>
      <c r="FC69" s="15" t="s">
        <v>70</v>
      </c>
      <c r="FD69" s="15" t="s">
        <v>70</v>
      </c>
      <c r="FE69" s="15" t="s">
        <v>70</v>
      </c>
      <c r="FF69" s="15" t="s">
        <v>70</v>
      </c>
      <c r="FG69" s="15" t="s">
        <v>70</v>
      </c>
      <c r="FH69" s="15" t="s">
        <v>70</v>
      </c>
      <c r="FI69" s="15" t="s">
        <v>70</v>
      </c>
      <c r="FJ69" s="15" t="s">
        <v>70</v>
      </c>
      <c r="FK69" s="15" t="s">
        <v>70</v>
      </c>
      <c r="FL69" s="15" t="s">
        <v>70</v>
      </c>
      <c r="FM69" s="15">
        <v>0</v>
      </c>
      <c r="FN69" s="15" t="s">
        <v>70</v>
      </c>
      <c r="FQ69" s="15" t="s">
        <v>74</v>
      </c>
      <c r="FR69" s="13">
        <f>[2]DISP_ABR!$C$333</f>
        <v>720</v>
      </c>
      <c r="FS69" s="13">
        <f>[2]DISP_ABR!$D$333</f>
        <v>696</v>
      </c>
      <c r="FT69" s="13">
        <f>[2]DISP_ABR!$E$333</f>
        <v>24</v>
      </c>
      <c r="FU69" s="13" t="str">
        <f>[2]DISP_ABR!$F$329</f>
        <v>FOH</v>
      </c>
      <c r="FV69" s="13" t="e">
        <f t="shared" si="835"/>
        <v>#VALUE!</v>
      </c>
      <c r="FW69" s="13">
        <f>[2]DISP_ABR!$G$333</f>
        <v>0</v>
      </c>
      <c r="FX69" s="13">
        <f t="shared" si="835"/>
        <v>0</v>
      </c>
      <c r="FY69" s="13">
        <f>[2]DISP_ABR!$H$333</f>
        <v>0</v>
      </c>
      <c r="FZ69" s="13">
        <f t="shared" si="843"/>
        <v>0</v>
      </c>
      <c r="GB69" s="13">
        <f t="shared" si="836"/>
        <v>100</v>
      </c>
      <c r="GC69" s="13">
        <f t="shared" si="837"/>
        <v>100</v>
      </c>
      <c r="GD69" s="45" t="e">
        <f t="shared" si="844"/>
        <v>#VALUE!</v>
      </c>
      <c r="GE69" s="88">
        <f t="shared" si="847"/>
        <v>91.811111111111103</v>
      </c>
      <c r="GF69" s="36">
        <v>0</v>
      </c>
      <c r="GG69" s="88">
        <v>16526</v>
      </c>
      <c r="GH69" s="36">
        <v>25</v>
      </c>
      <c r="GK69" s="15" t="s">
        <v>74</v>
      </c>
      <c r="GL69" s="13">
        <f>[2]DISP_MAY!$C$333</f>
        <v>744</v>
      </c>
      <c r="GM69" s="13">
        <f>[2]DISP_MAY!$D$333</f>
        <v>650</v>
      </c>
      <c r="GN69" s="13">
        <f>[2]DISP_MAY!$E$333</f>
        <v>94</v>
      </c>
      <c r="GO69" s="13" t="str">
        <f>[2]DISP_MAY!$F$329</f>
        <v>FOH</v>
      </c>
      <c r="GP69" s="13" t="e">
        <f t="shared" si="838"/>
        <v>#VALUE!</v>
      </c>
      <c r="GQ69" s="13">
        <f>[2]DISP_MAY!$G$333</f>
        <v>0</v>
      </c>
      <c r="GR69" s="13">
        <f t="shared" si="839"/>
        <v>0</v>
      </c>
      <c r="GS69" s="13">
        <f>[2]DISP_MAY!$H$333</f>
        <v>0</v>
      </c>
      <c r="GT69" s="13">
        <f t="shared" si="840"/>
        <v>0</v>
      </c>
      <c r="GV69" s="13">
        <f t="shared" si="841"/>
        <v>100</v>
      </c>
      <c r="GW69" s="13">
        <f t="shared" si="842"/>
        <v>100</v>
      </c>
      <c r="GX69" s="45" t="e">
        <f t="shared" si="845"/>
        <v>#VALUE!</v>
      </c>
      <c r="GY69" s="238">
        <f t="shared" si="846"/>
        <v>90.951268817204308</v>
      </c>
      <c r="GZ69" s="36">
        <v>0</v>
      </c>
      <c r="HA69" s="95">
        <v>16916.936000000002</v>
      </c>
      <c r="HB69" s="36">
        <v>25</v>
      </c>
      <c r="HE69" s="15" t="s">
        <v>74</v>
      </c>
      <c r="HF69" s="13">
        <v>720</v>
      </c>
      <c r="HG69" s="13">
        <v>595</v>
      </c>
      <c r="HH69" s="13">
        <v>125</v>
      </c>
      <c r="HI69" s="13">
        <v>0</v>
      </c>
      <c r="HJ69" s="244">
        <f t="shared" si="76"/>
        <v>0</v>
      </c>
      <c r="HK69" s="13">
        <v>0</v>
      </c>
      <c r="HL69" s="244">
        <f t="shared" si="77"/>
        <v>0</v>
      </c>
      <c r="HM69" s="13">
        <v>0</v>
      </c>
      <c r="HN69" s="244">
        <f t="shared" si="78"/>
        <v>0</v>
      </c>
      <c r="HO69" s="13">
        <v>0</v>
      </c>
      <c r="HP69" s="244">
        <f t="shared" si="79"/>
        <v>100</v>
      </c>
      <c r="HQ69" s="244">
        <f t="shared" si="80"/>
        <v>100</v>
      </c>
      <c r="HR69" s="249">
        <v>0</v>
      </c>
      <c r="HS69" s="238">
        <f t="shared" si="82"/>
        <v>88.6006</v>
      </c>
      <c r="HT69" s="36">
        <v>0</v>
      </c>
      <c r="HU69" s="95">
        <f>[2]DISP_JUN!$M$333</f>
        <v>15948.108</v>
      </c>
      <c r="HV69" s="36">
        <v>25</v>
      </c>
    </row>
    <row r="70" spans="1:230" ht="13.8" x14ac:dyDescent="0.3">
      <c r="B70" s="15" t="s">
        <v>75</v>
      </c>
      <c r="C70" s="15" t="s">
        <v>70</v>
      </c>
      <c r="D70" s="15" t="s">
        <v>70</v>
      </c>
      <c r="E70" s="15" t="s">
        <v>70</v>
      </c>
      <c r="F70" s="15" t="s">
        <v>70</v>
      </c>
      <c r="G70" s="15" t="s">
        <v>70</v>
      </c>
      <c r="H70" s="15" t="s">
        <v>70</v>
      </c>
      <c r="I70" s="15" t="s">
        <v>70</v>
      </c>
      <c r="J70" s="15" t="s">
        <v>70</v>
      </c>
      <c r="K70" s="15" t="s">
        <v>70</v>
      </c>
      <c r="L70" s="15" t="s">
        <v>70</v>
      </c>
      <c r="M70" s="15" t="s">
        <v>70</v>
      </c>
      <c r="N70" s="15" t="s">
        <v>70</v>
      </c>
      <c r="O70" s="15" t="s">
        <v>70</v>
      </c>
      <c r="P70" s="15" t="s">
        <v>70</v>
      </c>
      <c r="Q70" s="15" t="s">
        <v>70</v>
      </c>
      <c r="R70" s="15" t="s">
        <v>70</v>
      </c>
      <c r="U70" s="15" t="s">
        <v>75</v>
      </c>
      <c r="V70" s="15" t="s">
        <v>70</v>
      </c>
      <c r="W70" s="15" t="s">
        <v>70</v>
      </c>
      <c r="X70" s="15" t="s">
        <v>70</v>
      </c>
      <c r="Y70" s="15" t="s">
        <v>70</v>
      </c>
      <c r="Z70" s="15" t="s">
        <v>70</v>
      </c>
      <c r="AA70" s="15" t="s">
        <v>70</v>
      </c>
      <c r="AB70" s="15" t="s">
        <v>70</v>
      </c>
      <c r="AC70" s="15" t="s">
        <v>70</v>
      </c>
      <c r="AD70" s="15" t="s">
        <v>70</v>
      </c>
      <c r="AE70" s="15" t="s">
        <v>70</v>
      </c>
      <c r="AF70" s="15" t="s">
        <v>70</v>
      </c>
      <c r="AG70" s="15" t="s">
        <v>70</v>
      </c>
      <c r="AH70" s="15" t="s">
        <v>70</v>
      </c>
      <c r="AI70" s="15" t="s">
        <v>70</v>
      </c>
      <c r="AJ70" s="15" t="s">
        <v>70</v>
      </c>
      <c r="AK70" s="15" t="s">
        <v>70</v>
      </c>
      <c r="AN70" s="15" t="s">
        <v>75</v>
      </c>
      <c r="AO70" s="15" t="s">
        <v>70</v>
      </c>
      <c r="AP70" s="15" t="s">
        <v>70</v>
      </c>
      <c r="AQ70" s="15" t="s">
        <v>70</v>
      </c>
      <c r="AR70" s="15" t="s">
        <v>70</v>
      </c>
      <c r="AS70" s="15" t="s">
        <v>70</v>
      </c>
      <c r="AT70" s="15" t="s">
        <v>70</v>
      </c>
      <c r="AU70" s="15" t="s">
        <v>70</v>
      </c>
      <c r="AV70" s="15" t="s">
        <v>70</v>
      </c>
      <c r="AW70" s="15" t="s">
        <v>70</v>
      </c>
      <c r="AX70" s="15" t="s">
        <v>70</v>
      </c>
      <c r="AY70" s="15" t="s">
        <v>70</v>
      </c>
      <c r="AZ70" s="15" t="s">
        <v>70</v>
      </c>
      <c r="BA70" s="15" t="s">
        <v>70</v>
      </c>
      <c r="BB70" s="15" t="s">
        <v>70</v>
      </c>
      <c r="BC70" s="15" t="s">
        <v>70</v>
      </c>
      <c r="BD70" s="15" t="s">
        <v>70</v>
      </c>
      <c r="BG70" s="15" t="s">
        <v>75</v>
      </c>
      <c r="BH70" s="15" t="s">
        <v>70</v>
      </c>
      <c r="BI70" s="15" t="s">
        <v>70</v>
      </c>
      <c r="BJ70" s="15" t="s">
        <v>70</v>
      </c>
      <c r="BK70" s="15" t="s">
        <v>70</v>
      </c>
      <c r="BL70" s="15" t="s">
        <v>70</v>
      </c>
      <c r="BM70" s="15" t="s">
        <v>70</v>
      </c>
      <c r="BN70" s="15" t="s">
        <v>70</v>
      </c>
      <c r="BO70" s="15" t="s">
        <v>70</v>
      </c>
      <c r="BP70" s="15" t="s">
        <v>70</v>
      </c>
      <c r="BQ70" s="15" t="s">
        <v>70</v>
      </c>
      <c r="BR70" s="15" t="s">
        <v>70</v>
      </c>
      <c r="BS70" s="15" t="s">
        <v>70</v>
      </c>
      <c r="BT70" s="15" t="s">
        <v>70</v>
      </c>
      <c r="BU70" s="15" t="s">
        <v>70</v>
      </c>
      <c r="BV70" s="15" t="s">
        <v>70</v>
      </c>
      <c r="BW70" s="15" t="s">
        <v>70</v>
      </c>
      <c r="BZ70" s="15" t="s">
        <v>75</v>
      </c>
      <c r="CA70" s="15" t="s">
        <v>70</v>
      </c>
      <c r="CB70" s="15" t="s">
        <v>70</v>
      </c>
      <c r="CC70" s="15" t="s">
        <v>70</v>
      </c>
      <c r="CD70" s="15" t="s">
        <v>70</v>
      </c>
      <c r="CE70" s="15" t="s">
        <v>70</v>
      </c>
      <c r="CF70" s="15" t="s">
        <v>70</v>
      </c>
      <c r="CG70" s="15" t="s">
        <v>70</v>
      </c>
      <c r="CH70" s="15" t="s">
        <v>70</v>
      </c>
      <c r="CI70" s="15" t="s">
        <v>70</v>
      </c>
      <c r="CJ70" s="15" t="s">
        <v>70</v>
      </c>
      <c r="CK70" s="15" t="s">
        <v>70</v>
      </c>
      <c r="CL70" s="15" t="s">
        <v>70</v>
      </c>
      <c r="CM70" s="15" t="s">
        <v>70</v>
      </c>
      <c r="CN70" s="15" t="s">
        <v>70</v>
      </c>
      <c r="CO70" s="15" t="s">
        <v>70</v>
      </c>
      <c r="CP70" s="15" t="s">
        <v>70</v>
      </c>
      <c r="CS70" s="15" t="s">
        <v>75</v>
      </c>
      <c r="CT70" s="15" t="s">
        <v>70</v>
      </c>
      <c r="CU70" s="15" t="s">
        <v>70</v>
      </c>
      <c r="CV70" s="15" t="s">
        <v>70</v>
      </c>
      <c r="CW70" s="15" t="s">
        <v>70</v>
      </c>
      <c r="CX70" s="15" t="s">
        <v>70</v>
      </c>
      <c r="CY70" s="15" t="s">
        <v>70</v>
      </c>
      <c r="CZ70" s="15" t="s">
        <v>70</v>
      </c>
      <c r="DA70" s="15" t="s">
        <v>70</v>
      </c>
      <c r="DB70" s="15" t="s">
        <v>70</v>
      </c>
      <c r="DC70" s="15" t="s">
        <v>70</v>
      </c>
      <c r="DD70" s="15" t="s">
        <v>70</v>
      </c>
      <c r="DE70" s="15" t="s">
        <v>70</v>
      </c>
      <c r="DF70" s="15" t="s">
        <v>70</v>
      </c>
      <c r="DG70" s="15" t="s">
        <v>70</v>
      </c>
      <c r="DH70" s="15" t="s">
        <v>70</v>
      </c>
      <c r="DI70" s="15" t="s">
        <v>70</v>
      </c>
      <c r="DL70" s="15" t="s">
        <v>75</v>
      </c>
      <c r="DM70" s="15" t="s">
        <v>70</v>
      </c>
      <c r="DN70" s="15" t="s">
        <v>70</v>
      </c>
      <c r="DO70" s="15" t="s">
        <v>70</v>
      </c>
      <c r="DP70" s="15" t="s">
        <v>70</v>
      </c>
      <c r="DQ70" s="15" t="s">
        <v>70</v>
      </c>
      <c r="DR70" s="15" t="s">
        <v>70</v>
      </c>
      <c r="DS70" s="15" t="s">
        <v>70</v>
      </c>
      <c r="DT70" s="15" t="s">
        <v>70</v>
      </c>
      <c r="DU70" s="15" t="s">
        <v>70</v>
      </c>
      <c r="DV70" s="15" t="s">
        <v>70</v>
      </c>
      <c r="DW70" s="15" t="s">
        <v>70</v>
      </c>
      <c r="DX70" s="15" t="s">
        <v>70</v>
      </c>
      <c r="DY70" s="15" t="s">
        <v>70</v>
      </c>
      <c r="DZ70" s="15" t="s">
        <v>70</v>
      </c>
      <c r="EA70" s="15" t="s">
        <v>70</v>
      </c>
      <c r="EB70" s="15" t="s">
        <v>70</v>
      </c>
      <c r="EE70" s="15" t="s">
        <v>75</v>
      </c>
      <c r="EF70" s="15" t="s">
        <v>70</v>
      </c>
      <c r="EG70" s="15" t="s">
        <v>70</v>
      </c>
      <c r="EH70" s="15" t="s">
        <v>70</v>
      </c>
      <c r="EI70" s="15" t="s">
        <v>70</v>
      </c>
      <c r="EJ70" s="15" t="s">
        <v>70</v>
      </c>
      <c r="EK70" s="15" t="s">
        <v>70</v>
      </c>
      <c r="EL70" s="15" t="s">
        <v>70</v>
      </c>
      <c r="EM70" s="15" t="s">
        <v>70</v>
      </c>
      <c r="EN70" s="15" t="s">
        <v>70</v>
      </c>
      <c r="EO70" s="15" t="s">
        <v>70</v>
      </c>
      <c r="EP70" s="15" t="s">
        <v>70</v>
      </c>
      <c r="EQ70" s="15" t="s">
        <v>70</v>
      </c>
      <c r="ER70" s="15" t="s">
        <v>70</v>
      </c>
      <c r="ES70" s="15" t="s">
        <v>70</v>
      </c>
      <c r="ET70" s="15" t="s">
        <v>70</v>
      </c>
      <c r="EU70" s="15" t="s">
        <v>70</v>
      </c>
      <c r="EX70" s="15" t="s">
        <v>75</v>
      </c>
      <c r="EY70" s="15" t="s">
        <v>70</v>
      </c>
      <c r="EZ70" s="15" t="s">
        <v>70</v>
      </c>
      <c r="FA70" s="15" t="s">
        <v>70</v>
      </c>
      <c r="FB70" s="15" t="s">
        <v>70</v>
      </c>
      <c r="FC70" s="15" t="s">
        <v>70</v>
      </c>
      <c r="FD70" s="15" t="s">
        <v>70</v>
      </c>
      <c r="FE70" s="15" t="s">
        <v>70</v>
      </c>
      <c r="FF70" s="15" t="s">
        <v>70</v>
      </c>
      <c r="FG70" s="15" t="s">
        <v>70</v>
      </c>
      <c r="FH70" s="15" t="s">
        <v>70</v>
      </c>
      <c r="FI70" s="15" t="s">
        <v>70</v>
      </c>
      <c r="FJ70" s="15" t="s">
        <v>70</v>
      </c>
      <c r="FK70" s="15" t="s">
        <v>70</v>
      </c>
      <c r="FL70" s="15" t="s">
        <v>70</v>
      </c>
      <c r="FM70" s="15">
        <v>0</v>
      </c>
      <c r="FN70" s="15" t="s">
        <v>70</v>
      </c>
      <c r="FQ70" s="15" t="s">
        <v>75</v>
      </c>
      <c r="FR70" s="13">
        <f>[2]DISP_ABR!$C$334</f>
        <v>720</v>
      </c>
      <c r="FS70" s="13">
        <f>[2]DISP_ABR!$D$334</f>
        <v>631</v>
      </c>
      <c r="FT70" s="13">
        <f>[2]DISP_ABR!$E$334</f>
        <v>89</v>
      </c>
      <c r="FU70" s="13" t="str">
        <f>[2]DISP_ABR!$F$329</f>
        <v>FOH</v>
      </c>
      <c r="FV70" s="13" t="e">
        <f>(FU70/$FQ$4)*100</f>
        <v>#VALUE!</v>
      </c>
      <c r="FW70" s="13">
        <f>[2]DISP_ABR!$G$334</f>
        <v>0</v>
      </c>
      <c r="FX70" s="13">
        <f>(FW70/$FQ$4)*100</f>
        <v>0</v>
      </c>
      <c r="FY70" s="13">
        <f>[2]DISP_ABR!$H$334</f>
        <v>0</v>
      </c>
      <c r="FZ70" s="13">
        <f t="shared" si="843"/>
        <v>0</v>
      </c>
      <c r="GB70" s="13">
        <f t="shared" si="836"/>
        <v>100</v>
      </c>
      <c r="GC70" s="13">
        <f>((FR70-GA70)/$FQ$4)*100</f>
        <v>100</v>
      </c>
      <c r="GD70" s="45" t="e">
        <f>IF((AND(FS70=0,FU70=0)),0,(FU70+GA70)/(FS70+FU70)*100)</f>
        <v>#VALUE!</v>
      </c>
      <c r="GE70" s="88">
        <f t="shared" si="847"/>
        <v>99.316666666666663</v>
      </c>
      <c r="GF70" s="36">
        <v>0</v>
      </c>
      <c r="GG70" s="88">
        <v>17877</v>
      </c>
      <c r="GH70" s="36">
        <v>25</v>
      </c>
      <c r="GK70" s="15" t="s">
        <v>75</v>
      </c>
      <c r="GL70" s="13">
        <f>[2]DISP_MAY!$C$334</f>
        <v>744</v>
      </c>
      <c r="GM70" s="13">
        <f>[2]DISP_MAY!$D$334</f>
        <v>662</v>
      </c>
      <c r="GN70" s="13">
        <f>[2]DISP_MAY!$E$334</f>
        <v>82</v>
      </c>
      <c r="GO70" s="13" t="str">
        <f>[2]DISP_MAY!$F$329</f>
        <v>FOH</v>
      </c>
      <c r="GP70" s="13" t="e">
        <f t="shared" si="838"/>
        <v>#VALUE!</v>
      </c>
      <c r="GQ70" s="13">
        <f>[2]DISP_MAY!$G$334</f>
        <v>0</v>
      </c>
      <c r="GR70" s="13">
        <f t="shared" si="839"/>
        <v>0</v>
      </c>
      <c r="GS70" s="13">
        <f>[2]DISP_MAY!$H$334</f>
        <v>0</v>
      </c>
      <c r="GT70" s="13">
        <f t="shared" si="840"/>
        <v>0</v>
      </c>
      <c r="GV70" s="13">
        <f t="shared" si="841"/>
        <v>100</v>
      </c>
      <c r="GW70" s="13">
        <f t="shared" si="842"/>
        <v>100</v>
      </c>
      <c r="GX70" s="45" t="e">
        <f>IF((AND(GM70=0,GO70=0)),0,(GO70+GU70)/(GM70+GO70)*100)</f>
        <v>#VALUE!</v>
      </c>
      <c r="GY70" s="238">
        <f t="shared" si="846"/>
        <v>92.142327956989263</v>
      </c>
      <c r="GZ70" s="36">
        <v>0</v>
      </c>
      <c r="HA70" s="95">
        <v>17138.473000000002</v>
      </c>
      <c r="HB70" s="36">
        <v>25</v>
      </c>
      <c r="HE70" s="15" t="s">
        <v>75</v>
      </c>
      <c r="HF70" s="13">
        <v>720</v>
      </c>
      <c r="HG70" s="13">
        <v>593</v>
      </c>
      <c r="HH70" s="13">
        <v>127</v>
      </c>
      <c r="HI70" s="13">
        <v>0</v>
      </c>
      <c r="HJ70" s="244">
        <f t="shared" si="76"/>
        <v>0</v>
      </c>
      <c r="HK70" s="13">
        <v>0</v>
      </c>
      <c r="HL70" s="244">
        <f t="shared" si="77"/>
        <v>0</v>
      </c>
      <c r="HM70" s="13">
        <v>0</v>
      </c>
      <c r="HN70" s="244">
        <f t="shared" si="78"/>
        <v>0</v>
      </c>
      <c r="HO70" s="13">
        <v>4.3329600000000479</v>
      </c>
      <c r="HP70" s="244">
        <f t="shared" si="79"/>
        <v>100</v>
      </c>
      <c r="HQ70" s="244">
        <f t="shared" si="80"/>
        <v>99.398199999999989</v>
      </c>
      <c r="HR70" s="249">
        <v>0.7253843819366752</v>
      </c>
      <c r="HS70" s="238">
        <f t="shared" si="82"/>
        <v>82.772094444444448</v>
      </c>
      <c r="HT70" s="36">
        <v>0</v>
      </c>
      <c r="HU70" s="95">
        <f>[2]DISP_JUN!$M$334</f>
        <v>14898.977000000001</v>
      </c>
      <c r="HV70" s="36">
        <v>25</v>
      </c>
    </row>
    <row r="71" spans="1:230" ht="13.8" x14ac:dyDescent="0.3">
      <c r="B71" s="15" t="s">
        <v>76</v>
      </c>
      <c r="C71" s="15" t="s">
        <v>70</v>
      </c>
      <c r="D71" s="15" t="s">
        <v>70</v>
      </c>
      <c r="E71" s="15" t="s">
        <v>70</v>
      </c>
      <c r="F71" s="15" t="s">
        <v>70</v>
      </c>
      <c r="G71" s="15" t="s">
        <v>70</v>
      </c>
      <c r="H71" s="15" t="s">
        <v>70</v>
      </c>
      <c r="I71" s="15" t="s">
        <v>70</v>
      </c>
      <c r="J71" s="15" t="s">
        <v>70</v>
      </c>
      <c r="K71" s="15" t="s">
        <v>70</v>
      </c>
      <c r="L71" s="15" t="s">
        <v>70</v>
      </c>
      <c r="M71" s="15" t="s">
        <v>70</v>
      </c>
      <c r="N71" s="15" t="s">
        <v>70</v>
      </c>
      <c r="O71" s="15" t="s">
        <v>70</v>
      </c>
      <c r="P71" s="15" t="s">
        <v>70</v>
      </c>
      <c r="Q71" s="15" t="s">
        <v>70</v>
      </c>
      <c r="R71" s="15" t="s">
        <v>70</v>
      </c>
      <c r="U71" s="15" t="s">
        <v>76</v>
      </c>
      <c r="V71" s="15" t="s">
        <v>70</v>
      </c>
      <c r="W71" s="15" t="s">
        <v>70</v>
      </c>
      <c r="X71" s="15" t="s">
        <v>70</v>
      </c>
      <c r="Y71" s="15" t="s">
        <v>70</v>
      </c>
      <c r="Z71" s="15" t="s">
        <v>70</v>
      </c>
      <c r="AA71" s="15" t="s">
        <v>70</v>
      </c>
      <c r="AB71" s="15" t="s">
        <v>70</v>
      </c>
      <c r="AC71" s="15" t="s">
        <v>70</v>
      </c>
      <c r="AD71" s="15" t="s">
        <v>70</v>
      </c>
      <c r="AE71" s="15" t="s">
        <v>70</v>
      </c>
      <c r="AF71" s="15" t="s">
        <v>70</v>
      </c>
      <c r="AG71" s="15" t="s">
        <v>70</v>
      </c>
      <c r="AH71" s="15" t="s">
        <v>70</v>
      </c>
      <c r="AI71" s="15" t="s">
        <v>70</v>
      </c>
      <c r="AJ71" s="15" t="s">
        <v>70</v>
      </c>
      <c r="AK71" s="15" t="s">
        <v>70</v>
      </c>
      <c r="AN71" s="15" t="s">
        <v>76</v>
      </c>
      <c r="AO71" s="15" t="s">
        <v>70</v>
      </c>
      <c r="AP71" s="15" t="s">
        <v>70</v>
      </c>
      <c r="AQ71" s="15" t="s">
        <v>70</v>
      </c>
      <c r="AR71" s="15" t="s">
        <v>70</v>
      </c>
      <c r="AS71" s="15" t="s">
        <v>70</v>
      </c>
      <c r="AT71" s="15" t="s">
        <v>70</v>
      </c>
      <c r="AU71" s="15" t="s">
        <v>70</v>
      </c>
      <c r="AV71" s="15" t="s">
        <v>70</v>
      </c>
      <c r="AW71" s="15" t="s">
        <v>70</v>
      </c>
      <c r="AX71" s="15" t="s">
        <v>70</v>
      </c>
      <c r="AY71" s="15" t="s">
        <v>70</v>
      </c>
      <c r="AZ71" s="15" t="s">
        <v>70</v>
      </c>
      <c r="BA71" s="15" t="s">
        <v>70</v>
      </c>
      <c r="BB71" s="15" t="s">
        <v>70</v>
      </c>
      <c r="BC71" s="15" t="s">
        <v>70</v>
      </c>
      <c r="BD71" s="15" t="s">
        <v>70</v>
      </c>
      <c r="BG71" s="15" t="s">
        <v>76</v>
      </c>
      <c r="BH71" s="15" t="s">
        <v>70</v>
      </c>
      <c r="BI71" s="15" t="s">
        <v>70</v>
      </c>
      <c r="BJ71" s="15" t="s">
        <v>70</v>
      </c>
      <c r="BK71" s="15" t="s">
        <v>70</v>
      </c>
      <c r="BL71" s="15" t="s">
        <v>70</v>
      </c>
      <c r="BM71" s="15" t="s">
        <v>70</v>
      </c>
      <c r="BN71" s="15" t="s">
        <v>70</v>
      </c>
      <c r="BO71" s="15" t="s">
        <v>70</v>
      </c>
      <c r="BP71" s="15" t="s">
        <v>70</v>
      </c>
      <c r="BQ71" s="15" t="s">
        <v>70</v>
      </c>
      <c r="BR71" s="15" t="s">
        <v>70</v>
      </c>
      <c r="BS71" s="15" t="s">
        <v>70</v>
      </c>
      <c r="BT71" s="15" t="s">
        <v>70</v>
      </c>
      <c r="BU71" s="15" t="s">
        <v>70</v>
      </c>
      <c r="BV71" s="15" t="s">
        <v>70</v>
      </c>
      <c r="BW71" s="15" t="s">
        <v>70</v>
      </c>
      <c r="BZ71" s="15" t="s">
        <v>76</v>
      </c>
      <c r="CA71" s="15" t="s">
        <v>70</v>
      </c>
      <c r="CB71" s="15" t="s">
        <v>70</v>
      </c>
      <c r="CC71" s="15" t="s">
        <v>70</v>
      </c>
      <c r="CD71" s="15" t="s">
        <v>70</v>
      </c>
      <c r="CE71" s="15" t="s">
        <v>70</v>
      </c>
      <c r="CF71" s="15" t="s">
        <v>70</v>
      </c>
      <c r="CG71" s="15" t="s">
        <v>70</v>
      </c>
      <c r="CH71" s="15" t="s">
        <v>70</v>
      </c>
      <c r="CI71" s="15" t="s">
        <v>70</v>
      </c>
      <c r="CJ71" s="15" t="s">
        <v>70</v>
      </c>
      <c r="CK71" s="15" t="s">
        <v>70</v>
      </c>
      <c r="CL71" s="15" t="s">
        <v>70</v>
      </c>
      <c r="CM71" s="15" t="s">
        <v>70</v>
      </c>
      <c r="CN71" s="15" t="s">
        <v>70</v>
      </c>
      <c r="CO71" s="15" t="s">
        <v>70</v>
      </c>
      <c r="CP71" s="15" t="s">
        <v>70</v>
      </c>
      <c r="CS71" s="15" t="s">
        <v>76</v>
      </c>
      <c r="CT71" s="15" t="s">
        <v>70</v>
      </c>
      <c r="CU71" s="15" t="s">
        <v>70</v>
      </c>
      <c r="CV71" s="15" t="s">
        <v>70</v>
      </c>
      <c r="CW71" s="15" t="s">
        <v>70</v>
      </c>
      <c r="CX71" s="15" t="s">
        <v>70</v>
      </c>
      <c r="CY71" s="15" t="s">
        <v>70</v>
      </c>
      <c r="CZ71" s="15" t="s">
        <v>70</v>
      </c>
      <c r="DA71" s="15" t="s">
        <v>70</v>
      </c>
      <c r="DB71" s="15" t="s">
        <v>70</v>
      </c>
      <c r="DC71" s="15" t="s">
        <v>70</v>
      </c>
      <c r="DD71" s="15" t="s">
        <v>70</v>
      </c>
      <c r="DE71" s="15" t="s">
        <v>70</v>
      </c>
      <c r="DF71" s="15" t="s">
        <v>70</v>
      </c>
      <c r="DG71" s="15" t="s">
        <v>70</v>
      </c>
      <c r="DH71" s="15" t="s">
        <v>70</v>
      </c>
      <c r="DI71" s="15" t="s">
        <v>70</v>
      </c>
      <c r="DL71" s="15" t="s">
        <v>76</v>
      </c>
      <c r="DM71" s="15" t="s">
        <v>70</v>
      </c>
      <c r="DN71" s="15" t="s">
        <v>70</v>
      </c>
      <c r="DO71" s="15" t="s">
        <v>70</v>
      </c>
      <c r="DP71" s="15" t="s">
        <v>70</v>
      </c>
      <c r="DQ71" s="15" t="s">
        <v>70</v>
      </c>
      <c r="DR71" s="15" t="s">
        <v>70</v>
      </c>
      <c r="DS71" s="15" t="s">
        <v>70</v>
      </c>
      <c r="DT71" s="15" t="s">
        <v>70</v>
      </c>
      <c r="DU71" s="15" t="s">
        <v>70</v>
      </c>
      <c r="DV71" s="15" t="s">
        <v>70</v>
      </c>
      <c r="DW71" s="15" t="s">
        <v>70</v>
      </c>
      <c r="DX71" s="15" t="s">
        <v>70</v>
      </c>
      <c r="DY71" s="15" t="s">
        <v>70</v>
      </c>
      <c r="DZ71" s="15" t="s">
        <v>70</v>
      </c>
      <c r="EA71" s="15" t="s">
        <v>70</v>
      </c>
      <c r="EB71" s="15" t="s">
        <v>70</v>
      </c>
      <c r="EE71" s="15" t="s">
        <v>76</v>
      </c>
      <c r="EF71" s="15" t="s">
        <v>70</v>
      </c>
      <c r="EG71" s="15" t="s">
        <v>70</v>
      </c>
      <c r="EH71" s="15" t="s">
        <v>70</v>
      </c>
      <c r="EI71" s="15" t="s">
        <v>70</v>
      </c>
      <c r="EJ71" s="15" t="s">
        <v>70</v>
      </c>
      <c r="EK71" s="15" t="s">
        <v>70</v>
      </c>
      <c r="EL71" s="15" t="s">
        <v>70</v>
      </c>
      <c r="EM71" s="15" t="s">
        <v>70</v>
      </c>
      <c r="EN71" s="15" t="s">
        <v>70</v>
      </c>
      <c r="EO71" s="15" t="s">
        <v>70</v>
      </c>
      <c r="EP71" s="15" t="s">
        <v>70</v>
      </c>
      <c r="EQ71" s="15" t="s">
        <v>70</v>
      </c>
      <c r="ER71" s="15" t="s">
        <v>70</v>
      </c>
      <c r="ES71" s="15" t="s">
        <v>70</v>
      </c>
      <c r="ET71" s="15" t="s">
        <v>70</v>
      </c>
      <c r="EU71" s="15" t="s">
        <v>70</v>
      </c>
      <c r="EX71" s="15" t="s">
        <v>76</v>
      </c>
      <c r="EY71" s="15" t="s">
        <v>70</v>
      </c>
      <c r="EZ71" s="15" t="s">
        <v>70</v>
      </c>
      <c r="FA71" s="15" t="s">
        <v>70</v>
      </c>
      <c r="FB71" s="15" t="s">
        <v>70</v>
      </c>
      <c r="FC71" s="15" t="s">
        <v>70</v>
      </c>
      <c r="FD71" s="15" t="s">
        <v>70</v>
      </c>
      <c r="FE71" s="15" t="s">
        <v>70</v>
      </c>
      <c r="FF71" s="15" t="s">
        <v>70</v>
      </c>
      <c r="FG71" s="15" t="s">
        <v>70</v>
      </c>
      <c r="FH71" s="15" t="s">
        <v>70</v>
      </c>
      <c r="FI71" s="15" t="s">
        <v>70</v>
      </c>
      <c r="FJ71" s="15" t="s">
        <v>70</v>
      </c>
      <c r="FK71" s="15" t="s">
        <v>70</v>
      </c>
      <c r="FL71" s="15" t="s">
        <v>70</v>
      </c>
      <c r="FM71" s="15">
        <v>0</v>
      </c>
      <c r="FN71" s="15" t="s">
        <v>70</v>
      </c>
      <c r="FQ71" s="15" t="s">
        <v>76</v>
      </c>
      <c r="FR71" s="13">
        <f>[2]DISP_ABR!$C$335</f>
        <v>720</v>
      </c>
      <c r="FS71" s="13">
        <f>[2]DISP_ABR!$D$335</f>
        <v>685</v>
      </c>
      <c r="FT71" s="13">
        <f>[2]DISP_ABR!$E$335</f>
        <v>35</v>
      </c>
      <c r="FU71" s="13" t="str">
        <f>[2]DISP_ABR!$F$329</f>
        <v>FOH</v>
      </c>
      <c r="FV71" s="13" t="e">
        <f t="shared" ref="FV71:FX78" si="848">(FU71/$FQ$4)*100</f>
        <v>#VALUE!</v>
      </c>
      <c r="FW71" s="13">
        <f>[2]DISP_ABR!$G$335</f>
        <v>0</v>
      </c>
      <c r="FX71" s="13">
        <f t="shared" si="848"/>
        <v>0</v>
      </c>
      <c r="FY71" s="13">
        <f>[2]DISP_ABR!$H$335</f>
        <v>0</v>
      </c>
      <c r="FZ71" s="13">
        <f t="shared" si="843"/>
        <v>0</v>
      </c>
      <c r="GB71" s="13">
        <f t="shared" si="836"/>
        <v>100</v>
      </c>
      <c r="GC71" s="13">
        <f t="shared" ref="GC71:GC78" si="849">((FR71-GA71)/$FQ$4)*100</f>
        <v>100</v>
      </c>
      <c r="GD71" s="45" t="e">
        <f t="shared" ref="GD71:GD74" si="850">IF((AND(FS71=0,FU71=0)),0,(FU71+GA71)/(FS71+FU71)*100)</f>
        <v>#VALUE!</v>
      </c>
      <c r="GE71" s="88">
        <f t="shared" si="847"/>
        <v>99.716666666666669</v>
      </c>
      <c r="GF71" s="36">
        <v>0</v>
      </c>
      <c r="GG71" s="88">
        <v>17949</v>
      </c>
      <c r="GH71" s="36">
        <v>25</v>
      </c>
      <c r="GK71" s="15" t="s">
        <v>76</v>
      </c>
      <c r="GL71" s="13">
        <f>[2]DISP_MAY!$C$335</f>
        <v>744</v>
      </c>
      <c r="GM71" s="13">
        <f>[2]DISP_MAY!$D$335</f>
        <v>675</v>
      </c>
      <c r="GN71" s="13">
        <f>[2]DISP_MAY!$E$335</f>
        <v>69</v>
      </c>
      <c r="GO71" s="13" t="str">
        <f>[2]DISP_MAY!$F$329</f>
        <v>FOH</v>
      </c>
      <c r="GP71" s="13" t="e">
        <f t="shared" si="838"/>
        <v>#VALUE!</v>
      </c>
      <c r="GQ71" s="13">
        <f>[2]DISP_MAY!$G$335</f>
        <v>0</v>
      </c>
      <c r="GR71" s="13">
        <f t="shared" si="839"/>
        <v>0</v>
      </c>
      <c r="GS71" s="13">
        <f>[2]DISP_MAY!$H$335</f>
        <v>0</v>
      </c>
      <c r="GT71" s="13">
        <f t="shared" si="840"/>
        <v>0</v>
      </c>
      <c r="GV71" s="13">
        <f t="shared" si="841"/>
        <v>100</v>
      </c>
      <c r="GW71" s="13">
        <f t="shared" si="842"/>
        <v>100</v>
      </c>
      <c r="GX71" s="45" t="e">
        <f t="shared" ref="GX71:GX74" si="851">IF((AND(GM71=0,GO71=0)),0,(GO71+GU71)/(GM71+GO71)*100)</f>
        <v>#VALUE!</v>
      </c>
      <c r="GY71" s="238">
        <f t="shared" si="846"/>
        <v>89.152284946236563</v>
      </c>
      <c r="GZ71" s="36">
        <v>0</v>
      </c>
      <c r="HA71" s="95">
        <v>16582.325000000001</v>
      </c>
      <c r="HB71" s="36">
        <v>25</v>
      </c>
      <c r="HE71" s="15" t="s">
        <v>76</v>
      </c>
      <c r="HF71" s="13">
        <v>720</v>
      </c>
      <c r="HG71" s="13">
        <v>659</v>
      </c>
      <c r="HH71" s="13">
        <v>61</v>
      </c>
      <c r="HI71" s="13">
        <v>0</v>
      </c>
      <c r="HJ71" s="244">
        <f t="shared" ref="HJ71:HJ78" si="852">(HI71/$HE$4)*(100)</f>
        <v>0</v>
      </c>
      <c r="HK71" s="13">
        <v>0</v>
      </c>
      <c r="HL71" s="244">
        <f t="shared" ref="HL71:HL78" si="853">(HK71/$HE$4)*(100)</f>
        <v>0</v>
      </c>
      <c r="HM71" s="13">
        <v>0</v>
      </c>
      <c r="HN71" s="244">
        <f t="shared" ref="HN71:HN78" si="854">(HM71/$HE$4)*(100)</f>
        <v>0</v>
      </c>
      <c r="HO71" s="13">
        <v>12.950359999999996</v>
      </c>
      <c r="HP71" s="244">
        <f t="shared" ref="HP71:HP78" si="855">(HF71/$HE$4)*(100)</f>
        <v>100</v>
      </c>
      <c r="HQ71" s="244">
        <f t="shared" ref="HQ71:HQ78" si="856">((HF71-HO71)/$HE$4)*(100)</f>
        <v>98.201338888888884</v>
      </c>
      <c r="HR71" s="249">
        <v>1.9272792710461524</v>
      </c>
      <c r="HS71" s="238">
        <f t="shared" ref="HS71:HS78" si="857">(HU71/($HE$4*HV71))*(100)</f>
        <v>81.759311111111117</v>
      </c>
      <c r="HT71" s="36">
        <v>0</v>
      </c>
      <c r="HU71" s="95">
        <f>[2]DISP_JUN!$M$335</f>
        <v>14716.675999999999</v>
      </c>
      <c r="HV71" s="36">
        <v>25</v>
      </c>
    </row>
    <row r="72" spans="1:230" ht="13.8" x14ac:dyDescent="0.3">
      <c r="B72" s="15" t="s">
        <v>77</v>
      </c>
      <c r="C72" s="15" t="s">
        <v>70</v>
      </c>
      <c r="D72" s="15" t="s">
        <v>70</v>
      </c>
      <c r="E72" s="15" t="s">
        <v>70</v>
      </c>
      <c r="F72" s="15" t="s">
        <v>70</v>
      </c>
      <c r="G72" s="15" t="s">
        <v>70</v>
      </c>
      <c r="H72" s="15" t="s">
        <v>70</v>
      </c>
      <c r="I72" s="15" t="s">
        <v>70</v>
      </c>
      <c r="J72" s="15" t="s">
        <v>70</v>
      </c>
      <c r="K72" s="15" t="s">
        <v>70</v>
      </c>
      <c r="L72" s="15" t="s">
        <v>70</v>
      </c>
      <c r="M72" s="15" t="s">
        <v>70</v>
      </c>
      <c r="N72" s="15" t="s">
        <v>70</v>
      </c>
      <c r="O72" s="15" t="s">
        <v>70</v>
      </c>
      <c r="P72" s="15" t="s">
        <v>70</v>
      </c>
      <c r="Q72" s="15" t="s">
        <v>70</v>
      </c>
      <c r="R72" s="15" t="s">
        <v>70</v>
      </c>
      <c r="U72" s="15" t="s">
        <v>77</v>
      </c>
      <c r="V72" s="15" t="s">
        <v>70</v>
      </c>
      <c r="W72" s="15" t="s">
        <v>70</v>
      </c>
      <c r="X72" s="15" t="s">
        <v>70</v>
      </c>
      <c r="Y72" s="15" t="s">
        <v>70</v>
      </c>
      <c r="Z72" s="15" t="s">
        <v>70</v>
      </c>
      <c r="AA72" s="15" t="s">
        <v>70</v>
      </c>
      <c r="AB72" s="15" t="s">
        <v>70</v>
      </c>
      <c r="AC72" s="15" t="s">
        <v>70</v>
      </c>
      <c r="AD72" s="15" t="s">
        <v>70</v>
      </c>
      <c r="AE72" s="15" t="s">
        <v>70</v>
      </c>
      <c r="AF72" s="15" t="s">
        <v>70</v>
      </c>
      <c r="AG72" s="15" t="s">
        <v>70</v>
      </c>
      <c r="AH72" s="15" t="s">
        <v>70</v>
      </c>
      <c r="AI72" s="15" t="s">
        <v>70</v>
      </c>
      <c r="AJ72" s="15" t="s">
        <v>70</v>
      </c>
      <c r="AK72" s="15" t="s">
        <v>70</v>
      </c>
      <c r="AN72" s="15" t="s">
        <v>77</v>
      </c>
      <c r="AO72" s="15" t="s">
        <v>70</v>
      </c>
      <c r="AP72" s="15" t="s">
        <v>70</v>
      </c>
      <c r="AQ72" s="15" t="s">
        <v>70</v>
      </c>
      <c r="AR72" s="15" t="s">
        <v>70</v>
      </c>
      <c r="AS72" s="15" t="s">
        <v>70</v>
      </c>
      <c r="AT72" s="15" t="s">
        <v>70</v>
      </c>
      <c r="AU72" s="15" t="s">
        <v>70</v>
      </c>
      <c r="AV72" s="15" t="s">
        <v>70</v>
      </c>
      <c r="AW72" s="15" t="s">
        <v>70</v>
      </c>
      <c r="AX72" s="15" t="s">
        <v>70</v>
      </c>
      <c r="AY72" s="15" t="s">
        <v>70</v>
      </c>
      <c r="AZ72" s="15" t="s">
        <v>70</v>
      </c>
      <c r="BA72" s="15" t="s">
        <v>70</v>
      </c>
      <c r="BB72" s="15" t="s">
        <v>70</v>
      </c>
      <c r="BC72" s="15" t="s">
        <v>70</v>
      </c>
      <c r="BD72" s="15" t="s">
        <v>70</v>
      </c>
      <c r="BG72" s="15" t="s">
        <v>77</v>
      </c>
      <c r="BH72" s="15" t="s">
        <v>70</v>
      </c>
      <c r="BI72" s="15" t="s">
        <v>70</v>
      </c>
      <c r="BJ72" s="15" t="s">
        <v>70</v>
      </c>
      <c r="BK72" s="15" t="s">
        <v>70</v>
      </c>
      <c r="BL72" s="15" t="s">
        <v>70</v>
      </c>
      <c r="BM72" s="15" t="s">
        <v>70</v>
      </c>
      <c r="BN72" s="15" t="s">
        <v>70</v>
      </c>
      <c r="BO72" s="15" t="s">
        <v>70</v>
      </c>
      <c r="BP72" s="15" t="s">
        <v>70</v>
      </c>
      <c r="BQ72" s="15" t="s">
        <v>70</v>
      </c>
      <c r="BR72" s="15" t="s">
        <v>70</v>
      </c>
      <c r="BS72" s="15" t="s">
        <v>70</v>
      </c>
      <c r="BT72" s="15" t="s">
        <v>70</v>
      </c>
      <c r="BU72" s="15" t="s">
        <v>70</v>
      </c>
      <c r="BV72" s="15" t="s">
        <v>70</v>
      </c>
      <c r="BW72" s="15" t="s">
        <v>70</v>
      </c>
      <c r="BZ72" s="15" t="s">
        <v>77</v>
      </c>
      <c r="CA72" s="15" t="s">
        <v>70</v>
      </c>
      <c r="CB72" s="15" t="s">
        <v>70</v>
      </c>
      <c r="CC72" s="15" t="s">
        <v>70</v>
      </c>
      <c r="CD72" s="15" t="s">
        <v>70</v>
      </c>
      <c r="CE72" s="15" t="s">
        <v>70</v>
      </c>
      <c r="CF72" s="15" t="s">
        <v>70</v>
      </c>
      <c r="CG72" s="15" t="s">
        <v>70</v>
      </c>
      <c r="CH72" s="15" t="s">
        <v>70</v>
      </c>
      <c r="CI72" s="15" t="s">
        <v>70</v>
      </c>
      <c r="CJ72" s="15" t="s">
        <v>70</v>
      </c>
      <c r="CK72" s="15" t="s">
        <v>70</v>
      </c>
      <c r="CL72" s="15" t="s">
        <v>70</v>
      </c>
      <c r="CM72" s="15" t="s">
        <v>70</v>
      </c>
      <c r="CN72" s="15" t="s">
        <v>70</v>
      </c>
      <c r="CO72" s="15" t="s">
        <v>70</v>
      </c>
      <c r="CP72" s="15" t="s">
        <v>70</v>
      </c>
      <c r="CS72" s="15" t="s">
        <v>77</v>
      </c>
      <c r="CT72" s="15" t="s">
        <v>70</v>
      </c>
      <c r="CU72" s="15" t="s">
        <v>70</v>
      </c>
      <c r="CV72" s="15" t="s">
        <v>70</v>
      </c>
      <c r="CW72" s="15" t="s">
        <v>70</v>
      </c>
      <c r="CX72" s="15" t="s">
        <v>70</v>
      </c>
      <c r="CY72" s="15" t="s">
        <v>70</v>
      </c>
      <c r="CZ72" s="15" t="s">
        <v>70</v>
      </c>
      <c r="DA72" s="15" t="s">
        <v>70</v>
      </c>
      <c r="DB72" s="15" t="s">
        <v>70</v>
      </c>
      <c r="DC72" s="15" t="s">
        <v>70</v>
      </c>
      <c r="DD72" s="15" t="s">
        <v>70</v>
      </c>
      <c r="DE72" s="15" t="s">
        <v>70</v>
      </c>
      <c r="DF72" s="15" t="s">
        <v>70</v>
      </c>
      <c r="DG72" s="15" t="s">
        <v>70</v>
      </c>
      <c r="DH72" s="15" t="s">
        <v>70</v>
      </c>
      <c r="DI72" s="15" t="s">
        <v>70</v>
      </c>
      <c r="DL72" s="15" t="s">
        <v>77</v>
      </c>
      <c r="DM72" s="15" t="s">
        <v>70</v>
      </c>
      <c r="DN72" s="15" t="s">
        <v>70</v>
      </c>
      <c r="DO72" s="15" t="s">
        <v>70</v>
      </c>
      <c r="DP72" s="15" t="s">
        <v>70</v>
      </c>
      <c r="DQ72" s="15" t="s">
        <v>70</v>
      </c>
      <c r="DR72" s="15" t="s">
        <v>70</v>
      </c>
      <c r="DS72" s="15" t="s">
        <v>70</v>
      </c>
      <c r="DT72" s="15" t="s">
        <v>70</v>
      </c>
      <c r="DU72" s="15" t="s">
        <v>70</v>
      </c>
      <c r="DV72" s="15" t="s">
        <v>70</v>
      </c>
      <c r="DW72" s="15" t="s">
        <v>70</v>
      </c>
      <c r="DX72" s="15" t="s">
        <v>70</v>
      </c>
      <c r="DY72" s="15" t="s">
        <v>70</v>
      </c>
      <c r="DZ72" s="15" t="s">
        <v>70</v>
      </c>
      <c r="EA72" s="15" t="s">
        <v>70</v>
      </c>
      <c r="EB72" s="15" t="s">
        <v>70</v>
      </c>
      <c r="EE72" s="15" t="s">
        <v>77</v>
      </c>
      <c r="EF72" s="15" t="s">
        <v>70</v>
      </c>
      <c r="EG72" s="15" t="s">
        <v>70</v>
      </c>
      <c r="EH72" s="15" t="s">
        <v>70</v>
      </c>
      <c r="EI72" s="15" t="s">
        <v>70</v>
      </c>
      <c r="EJ72" s="15" t="s">
        <v>70</v>
      </c>
      <c r="EK72" s="15" t="s">
        <v>70</v>
      </c>
      <c r="EL72" s="15" t="s">
        <v>70</v>
      </c>
      <c r="EM72" s="15" t="s">
        <v>70</v>
      </c>
      <c r="EN72" s="15" t="s">
        <v>70</v>
      </c>
      <c r="EO72" s="15" t="s">
        <v>70</v>
      </c>
      <c r="EP72" s="15" t="s">
        <v>70</v>
      </c>
      <c r="EQ72" s="15" t="s">
        <v>70</v>
      </c>
      <c r="ER72" s="15" t="s">
        <v>70</v>
      </c>
      <c r="ES72" s="15" t="s">
        <v>70</v>
      </c>
      <c r="ET72" s="15" t="s">
        <v>70</v>
      </c>
      <c r="EU72" s="15" t="s">
        <v>70</v>
      </c>
      <c r="EX72" s="15" t="s">
        <v>77</v>
      </c>
      <c r="EY72" s="15" t="s">
        <v>70</v>
      </c>
      <c r="EZ72" s="15" t="s">
        <v>70</v>
      </c>
      <c r="FA72" s="15" t="s">
        <v>70</v>
      </c>
      <c r="FB72" s="15" t="s">
        <v>70</v>
      </c>
      <c r="FC72" s="15" t="s">
        <v>70</v>
      </c>
      <c r="FD72" s="15" t="s">
        <v>70</v>
      </c>
      <c r="FE72" s="15" t="s">
        <v>70</v>
      </c>
      <c r="FF72" s="15" t="s">
        <v>70</v>
      </c>
      <c r="FG72" s="15" t="s">
        <v>70</v>
      </c>
      <c r="FH72" s="15" t="s">
        <v>70</v>
      </c>
      <c r="FI72" s="15" t="s">
        <v>70</v>
      </c>
      <c r="FJ72" s="15" t="s">
        <v>70</v>
      </c>
      <c r="FK72" s="15" t="s">
        <v>70</v>
      </c>
      <c r="FL72" s="15" t="s">
        <v>70</v>
      </c>
      <c r="FM72" s="15">
        <v>0</v>
      </c>
      <c r="FN72" s="15" t="s">
        <v>70</v>
      </c>
      <c r="FQ72" s="15" t="s">
        <v>77</v>
      </c>
      <c r="FR72" s="13">
        <f>[2]DISP_ABR!$C$336</f>
        <v>720</v>
      </c>
      <c r="FS72" s="13">
        <f>[2]DISP_ABR!$D$336</f>
        <v>698</v>
      </c>
      <c r="FT72" s="13">
        <f>[2]DISP_ABR!$E$336</f>
        <v>22</v>
      </c>
      <c r="FU72" s="13" t="str">
        <f>[2]DISP_ABR!$F$329</f>
        <v>FOH</v>
      </c>
      <c r="FV72" s="13" t="e">
        <f t="shared" si="848"/>
        <v>#VALUE!</v>
      </c>
      <c r="FW72" s="13">
        <f>[2]DISP_ABR!$G$336</f>
        <v>0</v>
      </c>
      <c r="FX72" s="13">
        <f t="shared" si="848"/>
        <v>0</v>
      </c>
      <c r="FY72" s="13">
        <f>[2]DISP_ABR!$H$336</f>
        <v>0</v>
      </c>
      <c r="FZ72" s="13">
        <f t="shared" si="843"/>
        <v>0</v>
      </c>
      <c r="GB72" s="13">
        <f t="shared" si="836"/>
        <v>100</v>
      </c>
      <c r="GC72" s="13">
        <f t="shared" si="849"/>
        <v>100</v>
      </c>
      <c r="GD72" s="45" t="e">
        <f t="shared" si="850"/>
        <v>#VALUE!</v>
      </c>
      <c r="GE72" s="88">
        <f t="shared" si="847"/>
        <v>97.966666666666669</v>
      </c>
      <c r="GF72" s="36">
        <v>0</v>
      </c>
      <c r="GG72" s="88">
        <v>17634</v>
      </c>
      <c r="GH72" s="36">
        <v>25</v>
      </c>
      <c r="GK72" s="15" t="s">
        <v>77</v>
      </c>
      <c r="GL72" s="13">
        <f>[2]DISP_MAY!$C$336</f>
        <v>744</v>
      </c>
      <c r="GM72" s="13">
        <f>[2]DISP_MAY!$D$336</f>
        <v>666</v>
      </c>
      <c r="GN72" s="13">
        <f>[2]DISP_MAY!$E$336</f>
        <v>78</v>
      </c>
      <c r="GO72" s="13" t="str">
        <f>[2]DISP_MAY!$F$329</f>
        <v>FOH</v>
      </c>
      <c r="GP72" s="13" t="e">
        <f t="shared" si="838"/>
        <v>#VALUE!</v>
      </c>
      <c r="GQ72" s="13">
        <f>[2]DISP_MAY!$G$336</f>
        <v>0</v>
      </c>
      <c r="GR72" s="13">
        <f t="shared" si="839"/>
        <v>0</v>
      </c>
      <c r="GS72" s="13">
        <f>[2]DISP_MAY!$H$336</f>
        <v>0</v>
      </c>
      <c r="GT72" s="13">
        <f t="shared" si="840"/>
        <v>0</v>
      </c>
      <c r="GV72" s="13">
        <f t="shared" si="841"/>
        <v>100</v>
      </c>
      <c r="GW72" s="13">
        <f t="shared" si="842"/>
        <v>100</v>
      </c>
      <c r="GX72" s="45" t="e">
        <f t="shared" si="851"/>
        <v>#VALUE!</v>
      </c>
      <c r="GY72" s="238">
        <f t="shared" si="846"/>
        <v>91.252408602150538</v>
      </c>
      <c r="GZ72" s="36">
        <v>0</v>
      </c>
      <c r="HA72" s="95">
        <v>16972.948</v>
      </c>
      <c r="HB72" s="36">
        <v>25</v>
      </c>
      <c r="HE72" s="15" t="s">
        <v>77</v>
      </c>
      <c r="HF72" s="13">
        <v>720</v>
      </c>
      <c r="HG72" s="13">
        <v>605</v>
      </c>
      <c r="HH72" s="13">
        <v>115</v>
      </c>
      <c r="HI72" s="13">
        <v>0</v>
      </c>
      <c r="HJ72" s="244">
        <f t="shared" si="852"/>
        <v>0</v>
      </c>
      <c r="HK72" s="13">
        <v>0</v>
      </c>
      <c r="HL72" s="244">
        <f t="shared" si="853"/>
        <v>0</v>
      </c>
      <c r="HM72" s="13">
        <v>0</v>
      </c>
      <c r="HN72" s="244">
        <f t="shared" si="854"/>
        <v>0</v>
      </c>
      <c r="HO72" s="13">
        <v>14.48959999999995</v>
      </c>
      <c r="HP72" s="244">
        <f t="shared" si="855"/>
        <v>100</v>
      </c>
      <c r="HQ72" s="244">
        <f t="shared" si="856"/>
        <v>97.987555555555559</v>
      </c>
      <c r="HR72" s="249">
        <v>2.3389577484432262</v>
      </c>
      <c r="HS72" s="238">
        <f t="shared" si="857"/>
        <v>89.72911666666667</v>
      </c>
      <c r="HT72" s="36">
        <v>0</v>
      </c>
      <c r="HU72" s="95">
        <f>[2]DISP_JUN!$M$336</f>
        <v>16151.241</v>
      </c>
      <c r="HV72" s="36">
        <v>25</v>
      </c>
    </row>
    <row r="73" spans="1:230" ht="13.8" x14ac:dyDescent="0.3">
      <c r="B73" s="15" t="s">
        <v>78</v>
      </c>
      <c r="C73" s="15" t="s">
        <v>70</v>
      </c>
      <c r="D73" s="15" t="s">
        <v>70</v>
      </c>
      <c r="E73" s="15" t="s">
        <v>70</v>
      </c>
      <c r="F73" s="15" t="s">
        <v>70</v>
      </c>
      <c r="G73" s="15" t="s">
        <v>70</v>
      </c>
      <c r="H73" s="15" t="s">
        <v>70</v>
      </c>
      <c r="I73" s="15" t="s">
        <v>70</v>
      </c>
      <c r="J73" s="15" t="s">
        <v>70</v>
      </c>
      <c r="K73" s="15" t="s">
        <v>70</v>
      </c>
      <c r="L73" s="15" t="s">
        <v>70</v>
      </c>
      <c r="M73" s="15" t="s">
        <v>70</v>
      </c>
      <c r="N73" s="15" t="s">
        <v>70</v>
      </c>
      <c r="O73" s="15" t="s">
        <v>70</v>
      </c>
      <c r="P73" s="15" t="s">
        <v>70</v>
      </c>
      <c r="Q73" s="15" t="s">
        <v>70</v>
      </c>
      <c r="R73" s="15" t="s">
        <v>70</v>
      </c>
      <c r="U73" s="15" t="s">
        <v>78</v>
      </c>
      <c r="V73" s="15" t="s">
        <v>70</v>
      </c>
      <c r="W73" s="15" t="s">
        <v>70</v>
      </c>
      <c r="X73" s="15" t="s">
        <v>70</v>
      </c>
      <c r="Y73" s="15" t="s">
        <v>70</v>
      </c>
      <c r="Z73" s="15" t="s">
        <v>70</v>
      </c>
      <c r="AA73" s="15" t="s">
        <v>70</v>
      </c>
      <c r="AB73" s="15" t="s">
        <v>70</v>
      </c>
      <c r="AC73" s="15" t="s">
        <v>70</v>
      </c>
      <c r="AD73" s="15" t="s">
        <v>70</v>
      </c>
      <c r="AE73" s="15" t="s">
        <v>70</v>
      </c>
      <c r="AF73" s="15" t="s">
        <v>70</v>
      </c>
      <c r="AG73" s="15" t="s">
        <v>70</v>
      </c>
      <c r="AH73" s="15" t="s">
        <v>70</v>
      </c>
      <c r="AI73" s="15" t="s">
        <v>70</v>
      </c>
      <c r="AJ73" s="15" t="s">
        <v>70</v>
      </c>
      <c r="AK73" s="15" t="s">
        <v>70</v>
      </c>
      <c r="AN73" s="15" t="s">
        <v>78</v>
      </c>
      <c r="AO73" s="15" t="s">
        <v>70</v>
      </c>
      <c r="AP73" s="15" t="s">
        <v>70</v>
      </c>
      <c r="AQ73" s="15" t="s">
        <v>70</v>
      </c>
      <c r="AR73" s="15" t="s">
        <v>70</v>
      </c>
      <c r="AS73" s="15" t="s">
        <v>70</v>
      </c>
      <c r="AT73" s="15" t="s">
        <v>70</v>
      </c>
      <c r="AU73" s="15" t="s">
        <v>70</v>
      </c>
      <c r="AV73" s="15" t="s">
        <v>70</v>
      </c>
      <c r="AW73" s="15" t="s">
        <v>70</v>
      </c>
      <c r="AX73" s="15" t="s">
        <v>70</v>
      </c>
      <c r="AY73" s="15" t="s">
        <v>70</v>
      </c>
      <c r="AZ73" s="15" t="s">
        <v>70</v>
      </c>
      <c r="BA73" s="15" t="s">
        <v>70</v>
      </c>
      <c r="BB73" s="15" t="s">
        <v>70</v>
      </c>
      <c r="BC73" s="15" t="s">
        <v>70</v>
      </c>
      <c r="BD73" s="15" t="s">
        <v>70</v>
      </c>
      <c r="BG73" s="15" t="s">
        <v>78</v>
      </c>
      <c r="BH73" s="15" t="s">
        <v>70</v>
      </c>
      <c r="BI73" s="15" t="s">
        <v>70</v>
      </c>
      <c r="BJ73" s="15" t="s">
        <v>70</v>
      </c>
      <c r="BK73" s="15" t="s">
        <v>70</v>
      </c>
      <c r="BL73" s="15" t="s">
        <v>70</v>
      </c>
      <c r="BM73" s="15" t="s">
        <v>70</v>
      </c>
      <c r="BN73" s="15" t="s">
        <v>70</v>
      </c>
      <c r="BO73" s="15" t="s">
        <v>70</v>
      </c>
      <c r="BP73" s="15" t="s">
        <v>70</v>
      </c>
      <c r="BQ73" s="15" t="s">
        <v>70</v>
      </c>
      <c r="BR73" s="15" t="s">
        <v>70</v>
      </c>
      <c r="BS73" s="15" t="s">
        <v>70</v>
      </c>
      <c r="BT73" s="15" t="s">
        <v>70</v>
      </c>
      <c r="BU73" s="15" t="s">
        <v>70</v>
      </c>
      <c r="BV73" s="15" t="s">
        <v>70</v>
      </c>
      <c r="BW73" s="15" t="s">
        <v>70</v>
      </c>
      <c r="BZ73" s="15" t="s">
        <v>78</v>
      </c>
      <c r="CA73" s="15" t="s">
        <v>70</v>
      </c>
      <c r="CB73" s="15" t="s">
        <v>70</v>
      </c>
      <c r="CC73" s="15" t="s">
        <v>70</v>
      </c>
      <c r="CD73" s="15" t="s">
        <v>70</v>
      </c>
      <c r="CE73" s="15" t="s">
        <v>70</v>
      </c>
      <c r="CF73" s="15" t="s">
        <v>70</v>
      </c>
      <c r="CG73" s="15" t="s">
        <v>70</v>
      </c>
      <c r="CH73" s="15" t="s">
        <v>70</v>
      </c>
      <c r="CI73" s="15" t="s">
        <v>70</v>
      </c>
      <c r="CJ73" s="15" t="s">
        <v>70</v>
      </c>
      <c r="CK73" s="15" t="s">
        <v>70</v>
      </c>
      <c r="CL73" s="15" t="s">
        <v>70</v>
      </c>
      <c r="CM73" s="15" t="s">
        <v>70</v>
      </c>
      <c r="CN73" s="15" t="s">
        <v>70</v>
      </c>
      <c r="CO73" s="15" t="s">
        <v>70</v>
      </c>
      <c r="CP73" s="15" t="s">
        <v>70</v>
      </c>
      <c r="CS73" s="15" t="s">
        <v>78</v>
      </c>
      <c r="CT73" s="15" t="s">
        <v>70</v>
      </c>
      <c r="CU73" s="15" t="s">
        <v>70</v>
      </c>
      <c r="CV73" s="15" t="s">
        <v>70</v>
      </c>
      <c r="CW73" s="15" t="s">
        <v>70</v>
      </c>
      <c r="CX73" s="15" t="s">
        <v>70</v>
      </c>
      <c r="CY73" s="15" t="s">
        <v>70</v>
      </c>
      <c r="CZ73" s="15" t="s">
        <v>70</v>
      </c>
      <c r="DA73" s="15" t="s">
        <v>70</v>
      </c>
      <c r="DB73" s="15" t="s">
        <v>70</v>
      </c>
      <c r="DC73" s="15" t="s">
        <v>70</v>
      </c>
      <c r="DD73" s="15" t="s">
        <v>70</v>
      </c>
      <c r="DE73" s="15" t="s">
        <v>70</v>
      </c>
      <c r="DF73" s="15" t="s">
        <v>70</v>
      </c>
      <c r="DG73" s="15" t="s">
        <v>70</v>
      </c>
      <c r="DH73" s="15" t="s">
        <v>70</v>
      </c>
      <c r="DI73" s="15" t="s">
        <v>70</v>
      </c>
      <c r="DL73" s="15" t="s">
        <v>78</v>
      </c>
      <c r="DM73" s="15" t="s">
        <v>70</v>
      </c>
      <c r="DN73" s="15" t="s">
        <v>70</v>
      </c>
      <c r="DO73" s="15" t="s">
        <v>70</v>
      </c>
      <c r="DP73" s="15" t="s">
        <v>70</v>
      </c>
      <c r="DQ73" s="15" t="s">
        <v>70</v>
      </c>
      <c r="DR73" s="15" t="s">
        <v>70</v>
      </c>
      <c r="DS73" s="15" t="s">
        <v>70</v>
      </c>
      <c r="DT73" s="15" t="s">
        <v>70</v>
      </c>
      <c r="DU73" s="15" t="s">
        <v>70</v>
      </c>
      <c r="DV73" s="15" t="s">
        <v>70</v>
      </c>
      <c r="DW73" s="15" t="s">
        <v>70</v>
      </c>
      <c r="DX73" s="15" t="s">
        <v>70</v>
      </c>
      <c r="DY73" s="15" t="s">
        <v>70</v>
      </c>
      <c r="DZ73" s="15" t="s">
        <v>70</v>
      </c>
      <c r="EA73" s="15" t="s">
        <v>70</v>
      </c>
      <c r="EB73" s="15" t="s">
        <v>70</v>
      </c>
      <c r="EE73" s="15" t="s">
        <v>78</v>
      </c>
      <c r="EF73" s="15" t="s">
        <v>70</v>
      </c>
      <c r="EG73" s="15" t="s">
        <v>70</v>
      </c>
      <c r="EH73" s="15" t="s">
        <v>70</v>
      </c>
      <c r="EI73" s="15" t="s">
        <v>70</v>
      </c>
      <c r="EJ73" s="15" t="s">
        <v>70</v>
      </c>
      <c r="EK73" s="15" t="s">
        <v>70</v>
      </c>
      <c r="EL73" s="15" t="s">
        <v>70</v>
      </c>
      <c r="EM73" s="15" t="s">
        <v>70</v>
      </c>
      <c r="EN73" s="15" t="s">
        <v>70</v>
      </c>
      <c r="EO73" s="15" t="s">
        <v>70</v>
      </c>
      <c r="EP73" s="15" t="s">
        <v>70</v>
      </c>
      <c r="EQ73" s="15" t="s">
        <v>70</v>
      </c>
      <c r="ER73" s="15" t="s">
        <v>70</v>
      </c>
      <c r="ES73" s="15" t="s">
        <v>70</v>
      </c>
      <c r="ET73" s="15" t="s">
        <v>70</v>
      </c>
      <c r="EU73" s="15" t="s">
        <v>70</v>
      </c>
      <c r="EX73" s="15" t="s">
        <v>78</v>
      </c>
      <c r="EY73" s="15" t="s">
        <v>70</v>
      </c>
      <c r="EZ73" s="15" t="s">
        <v>70</v>
      </c>
      <c r="FA73" s="15" t="s">
        <v>70</v>
      </c>
      <c r="FB73" s="15" t="s">
        <v>70</v>
      </c>
      <c r="FC73" s="15" t="s">
        <v>70</v>
      </c>
      <c r="FD73" s="15" t="s">
        <v>70</v>
      </c>
      <c r="FE73" s="15" t="s">
        <v>70</v>
      </c>
      <c r="FF73" s="15" t="s">
        <v>70</v>
      </c>
      <c r="FG73" s="15" t="s">
        <v>70</v>
      </c>
      <c r="FH73" s="15" t="s">
        <v>70</v>
      </c>
      <c r="FI73" s="15" t="s">
        <v>70</v>
      </c>
      <c r="FJ73" s="15" t="s">
        <v>70</v>
      </c>
      <c r="FK73" s="15" t="s">
        <v>70</v>
      </c>
      <c r="FL73" s="15" t="s">
        <v>70</v>
      </c>
      <c r="FM73" s="15">
        <v>0</v>
      </c>
      <c r="FN73" s="15" t="s">
        <v>70</v>
      </c>
      <c r="FQ73" s="15" t="s">
        <v>78</v>
      </c>
      <c r="FR73" s="13">
        <f>[2]DISP_ABR!$C$337</f>
        <v>720</v>
      </c>
      <c r="FS73" s="13">
        <f>[2]DISP_ABR!$D$337</f>
        <v>701</v>
      </c>
      <c r="FT73" s="13">
        <f>[2]DISP_ABR!$E$337</f>
        <v>19</v>
      </c>
      <c r="FU73" s="13" t="str">
        <f>[2]DISP_ABR!$F$329</f>
        <v>FOH</v>
      </c>
      <c r="FV73" s="13" t="e">
        <f t="shared" si="848"/>
        <v>#VALUE!</v>
      </c>
      <c r="FW73" s="13">
        <f>[2]DISP_ABR!$G$337</f>
        <v>0</v>
      </c>
      <c r="FX73" s="13">
        <f t="shared" si="848"/>
        <v>0</v>
      </c>
      <c r="FY73" s="13">
        <f>[2]DISP_ABR!$H$337</f>
        <v>0</v>
      </c>
      <c r="FZ73" s="13">
        <f t="shared" si="843"/>
        <v>0</v>
      </c>
      <c r="GB73" s="13">
        <f t="shared" si="836"/>
        <v>100</v>
      </c>
      <c r="GC73" s="13">
        <f t="shared" si="849"/>
        <v>100</v>
      </c>
      <c r="GD73" s="45" t="e">
        <f t="shared" si="850"/>
        <v>#VALUE!</v>
      </c>
      <c r="GE73" s="88">
        <f t="shared" si="847"/>
        <v>95.411111111111111</v>
      </c>
      <c r="GF73" s="36">
        <v>0</v>
      </c>
      <c r="GG73" s="88">
        <v>17174</v>
      </c>
      <c r="GH73" s="36">
        <v>25</v>
      </c>
      <c r="GK73" s="15" t="s">
        <v>78</v>
      </c>
      <c r="GL73" s="13">
        <f>[2]DISP_MAY!$C$337</f>
        <v>744</v>
      </c>
      <c r="GM73" s="13">
        <f>[2]DISP_MAY!$D$337</f>
        <v>698</v>
      </c>
      <c r="GN73" s="13">
        <f>[2]DISP_MAY!$E$337</f>
        <v>46</v>
      </c>
      <c r="GO73" s="13" t="str">
        <f>[2]DISP_MAY!$F$329</f>
        <v>FOH</v>
      </c>
      <c r="GP73" s="13" t="e">
        <f t="shared" si="838"/>
        <v>#VALUE!</v>
      </c>
      <c r="GQ73" s="13">
        <f>[2]DISP_MAY!$G$337</f>
        <v>0</v>
      </c>
      <c r="GR73" s="13">
        <f t="shared" si="839"/>
        <v>0</v>
      </c>
      <c r="GS73" s="13">
        <f>[2]DISP_MAY!$H$337</f>
        <v>0</v>
      </c>
      <c r="GT73" s="13">
        <f t="shared" si="840"/>
        <v>0</v>
      </c>
      <c r="GV73" s="13">
        <f t="shared" si="841"/>
        <v>100</v>
      </c>
      <c r="GW73" s="13">
        <f t="shared" si="842"/>
        <v>100</v>
      </c>
      <c r="GX73" s="45" t="e">
        <f t="shared" si="851"/>
        <v>#VALUE!</v>
      </c>
      <c r="GY73" s="238">
        <f t="shared" si="846"/>
        <v>94.969247311827957</v>
      </c>
      <c r="GZ73" s="36">
        <v>0</v>
      </c>
      <c r="HA73" s="95">
        <v>17664.28</v>
      </c>
      <c r="HB73" s="36">
        <v>25</v>
      </c>
      <c r="HE73" s="15" t="s">
        <v>78</v>
      </c>
      <c r="HF73" s="13">
        <v>720</v>
      </c>
      <c r="HG73" s="13">
        <v>628</v>
      </c>
      <c r="HH73" s="13">
        <v>92</v>
      </c>
      <c r="HI73" s="13">
        <v>0</v>
      </c>
      <c r="HJ73" s="244">
        <f t="shared" si="852"/>
        <v>0</v>
      </c>
      <c r="HK73" s="13">
        <v>0</v>
      </c>
      <c r="HL73" s="244">
        <f t="shared" si="853"/>
        <v>0</v>
      </c>
      <c r="HM73" s="13">
        <v>0</v>
      </c>
      <c r="HN73" s="244">
        <f t="shared" si="854"/>
        <v>0</v>
      </c>
      <c r="HO73" s="13">
        <v>16.902040000000014</v>
      </c>
      <c r="HP73" s="244">
        <f t="shared" si="855"/>
        <v>100</v>
      </c>
      <c r="HQ73" s="244">
        <f t="shared" si="856"/>
        <v>97.652494444444443</v>
      </c>
      <c r="HR73" s="249">
        <v>2.6208693649038559</v>
      </c>
      <c r="HS73" s="238">
        <f t="shared" si="857"/>
        <v>82.015333333333345</v>
      </c>
      <c r="HT73" s="36">
        <v>0</v>
      </c>
      <c r="HU73" s="95">
        <f>[2]DISP_JUN!$M$337</f>
        <v>14762.76</v>
      </c>
      <c r="HV73" s="36">
        <v>25</v>
      </c>
    </row>
    <row r="74" spans="1:230" ht="13.8" x14ac:dyDescent="0.3">
      <c r="B74" s="15" t="s">
        <v>79</v>
      </c>
      <c r="C74" s="15" t="s">
        <v>70</v>
      </c>
      <c r="D74" s="15" t="s">
        <v>70</v>
      </c>
      <c r="E74" s="15" t="s">
        <v>70</v>
      </c>
      <c r="F74" s="15" t="s">
        <v>70</v>
      </c>
      <c r="G74" s="15" t="s">
        <v>70</v>
      </c>
      <c r="H74" s="15" t="s">
        <v>70</v>
      </c>
      <c r="I74" s="15" t="s">
        <v>70</v>
      </c>
      <c r="J74" s="15" t="s">
        <v>70</v>
      </c>
      <c r="K74" s="15" t="s">
        <v>70</v>
      </c>
      <c r="L74" s="15" t="s">
        <v>70</v>
      </c>
      <c r="M74" s="15" t="s">
        <v>70</v>
      </c>
      <c r="N74" s="15" t="s">
        <v>70</v>
      </c>
      <c r="O74" s="15" t="s">
        <v>70</v>
      </c>
      <c r="P74" s="15" t="s">
        <v>70</v>
      </c>
      <c r="Q74" s="15" t="s">
        <v>70</v>
      </c>
      <c r="R74" s="15" t="s">
        <v>70</v>
      </c>
      <c r="U74" s="15" t="s">
        <v>79</v>
      </c>
      <c r="V74" s="15" t="s">
        <v>70</v>
      </c>
      <c r="W74" s="15" t="s">
        <v>70</v>
      </c>
      <c r="X74" s="15" t="s">
        <v>70</v>
      </c>
      <c r="Y74" s="15" t="s">
        <v>70</v>
      </c>
      <c r="Z74" s="15" t="s">
        <v>70</v>
      </c>
      <c r="AA74" s="15" t="s">
        <v>70</v>
      </c>
      <c r="AB74" s="15" t="s">
        <v>70</v>
      </c>
      <c r="AC74" s="15" t="s">
        <v>70</v>
      </c>
      <c r="AD74" s="15" t="s">
        <v>70</v>
      </c>
      <c r="AE74" s="15" t="s">
        <v>70</v>
      </c>
      <c r="AF74" s="15" t="s">
        <v>70</v>
      </c>
      <c r="AG74" s="15" t="s">
        <v>70</v>
      </c>
      <c r="AH74" s="15" t="s">
        <v>70</v>
      </c>
      <c r="AI74" s="15" t="s">
        <v>70</v>
      </c>
      <c r="AJ74" s="15" t="s">
        <v>70</v>
      </c>
      <c r="AK74" s="15" t="s">
        <v>70</v>
      </c>
      <c r="AN74" s="15" t="s">
        <v>79</v>
      </c>
      <c r="AO74" s="15" t="s">
        <v>70</v>
      </c>
      <c r="AP74" s="15" t="s">
        <v>70</v>
      </c>
      <c r="AQ74" s="15" t="s">
        <v>70</v>
      </c>
      <c r="AR74" s="15" t="s">
        <v>70</v>
      </c>
      <c r="AS74" s="15" t="s">
        <v>70</v>
      </c>
      <c r="AT74" s="15" t="s">
        <v>70</v>
      </c>
      <c r="AU74" s="15" t="s">
        <v>70</v>
      </c>
      <c r="AV74" s="15" t="s">
        <v>70</v>
      </c>
      <c r="AW74" s="15" t="s">
        <v>70</v>
      </c>
      <c r="AX74" s="15" t="s">
        <v>70</v>
      </c>
      <c r="AY74" s="15" t="s">
        <v>70</v>
      </c>
      <c r="AZ74" s="15" t="s">
        <v>70</v>
      </c>
      <c r="BA74" s="15" t="s">
        <v>70</v>
      </c>
      <c r="BB74" s="15" t="s">
        <v>70</v>
      </c>
      <c r="BC74" s="15" t="s">
        <v>70</v>
      </c>
      <c r="BD74" s="15" t="s">
        <v>70</v>
      </c>
      <c r="BG74" s="15" t="s">
        <v>79</v>
      </c>
      <c r="BH74" s="15" t="s">
        <v>70</v>
      </c>
      <c r="BI74" s="15" t="s">
        <v>70</v>
      </c>
      <c r="BJ74" s="15" t="s">
        <v>70</v>
      </c>
      <c r="BK74" s="15" t="s">
        <v>70</v>
      </c>
      <c r="BL74" s="15" t="s">
        <v>70</v>
      </c>
      <c r="BM74" s="15" t="s">
        <v>70</v>
      </c>
      <c r="BN74" s="15" t="s">
        <v>70</v>
      </c>
      <c r="BO74" s="15" t="s">
        <v>70</v>
      </c>
      <c r="BP74" s="15" t="s">
        <v>70</v>
      </c>
      <c r="BQ74" s="15" t="s">
        <v>70</v>
      </c>
      <c r="BR74" s="15" t="s">
        <v>70</v>
      </c>
      <c r="BS74" s="15" t="s">
        <v>70</v>
      </c>
      <c r="BT74" s="15" t="s">
        <v>70</v>
      </c>
      <c r="BU74" s="15" t="s">
        <v>70</v>
      </c>
      <c r="BV74" s="15" t="s">
        <v>70</v>
      </c>
      <c r="BW74" s="15" t="s">
        <v>70</v>
      </c>
      <c r="BZ74" s="15" t="s">
        <v>79</v>
      </c>
      <c r="CA74" s="15" t="s">
        <v>70</v>
      </c>
      <c r="CB74" s="15" t="s">
        <v>70</v>
      </c>
      <c r="CC74" s="15" t="s">
        <v>70</v>
      </c>
      <c r="CD74" s="15" t="s">
        <v>70</v>
      </c>
      <c r="CE74" s="15" t="s">
        <v>70</v>
      </c>
      <c r="CF74" s="15" t="s">
        <v>70</v>
      </c>
      <c r="CG74" s="15" t="s">
        <v>70</v>
      </c>
      <c r="CH74" s="15" t="s">
        <v>70</v>
      </c>
      <c r="CI74" s="15" t="s">
        <v>70</v>
      </c>
      <c r="CJ74" s="15" t="s">
        <v>70</v>
      </c>
      <c r="CK74" s="15" t="s">
        <v>70</v>
      </c>
      <c r="CL74" s="15" t="s">
        <v>70</v>
      </c>
      <c r="CM74" s="15" t="s">
        <v>70</v>
      </c>
      <c r="CN74" s="15" t="s">
        <v>70</v>
      </c>
      <c r="CO74" s="15" t="s">
        <v>70</v>
      </c>
      <c r="CP74" s="15" t="s">
        <v>70</v>
      </c>
      <c r="CS74" s="15" t="s">
        <v>79</v>
      </c>
      <c r="CT74" s="15" t="s">
        <v>70</v>
      </c>
      <c r="CU74" s="15" t="s">
        <v>70</v>
      </c>
      <c r="CV74" s="15" t="s">
        <v>70</v>
      </c>
      <c r="CW74" s="15" t="s">
        <v>70</v>
      </c>
      <c r="CX74" s="15" t="s">
        <v>70</v>
      </c>
      <c r="CY74" s="15" t="s">
        <v>70</v>
      </c>
      <c r="CZ74" s="15" t="s">
        <v>70</v>
      </c>
      <c r="DA74" s="15" t="s">
        <v>70</v>
      </c>
      <c r="DB74" s="15" t="s">
        <v>70</v>
      </c>
      <c r="DC74" s="15" t="s">
        <v>70</v>
      </c>
      <c r="DD74" s="15" t="s">
        <v>70</v>
      </c>
      <c r="DE74" s="15" t="s">
        <v>70</v>
      </c>
      <c r="DF74" s="15" t="s">
        <v>70</v>
      </c>
      <c r="DG74" s="15" t="s">
        <v>70</v>
      </c>
      <c r="DH74" s="15" t="s">
        <v>70</v>
      </c>
      <c r="DI74" s="15" t="s">
        <v>70</v>
      </c>
      <c r="DL74" s="15" t="s">
        <v>79</v>
      </c>
      <c r="DM74" s="15" t="s">
        <v>70</v>
      </c>
      <c r="DN74" s="15" t="s">
        <v>70</v>
      </c>
      <c r="DO74" s="15" t="s">
        <v>70</v>
      </c>
      <c r="DP74" s="15" t="s">
        <v>70</v>
      </c>
      <c r="DQ74" s="15" t="s">
        <v>70</v>
      </c>
      <c r="DR74" s="15" t="s">
        <v>70</v>
      </c>
      <c r="DS74" s="15" t="s">
        <v>70</v>
      </c>
      <c r="DT74" s="15" t="s">
        <v>70</v>
      </c>
      <c r="DU74" s="15" t="s">
        <v>70</v>
      </c>
      <c r="DV74" s="15" t="s">
        <v>70</v>
      </c>
      <c r="DW74" s="15" t="s">
        <v>70</v>
      </c>
      <c r="DX74" s="15" t="s">
        <v>70</v>
      </c>
      <c r="DY74" s="15" t="s">
        <v>70</v>
      </c>
      <c r="DZ74" s="15" t="s">
        <v>70</v>
      </c>
      <c r="EA74" s="15" t="s">
        <v>70</v>
      </c>
      <c r="EB74" s="15" t="s">
        <v>70</v>
      </c>
      <c r="EE74" s="15" t="s">
        <v>79</v>
      </c>
      <c r="EF74" s="15" t="s">
        <v>70</v>
      </c>
      <c r="EG74" s="15" t="s">
        <v>70</v>
      </c>
      <c r="EH74" s="15" t="s">
        <v>70</v>
      </c>
      <c r="EI74" s="15" t="s">
        <v>70</v>
      </c>
      <c r="EJ74" s="15" t="s">
        <v>70</v>
      </c>
      <c r="EK74" s="15" t="s">
        <v>70</v>
      </c>
      <c r="EL74" s="15" t="s">
        <v>70</v>
      </c>
      <c r="EM74" s="15" t="s">
        <v>70</v>
      </c>
      <c r="EN74" s="15" t="s">
        <v>70</v>
      </c>
      <c r="EO74" s="15" t="s">
        <v>70</v>
      </c>
      <c r="EP74" s="15" t="s">
        <v>70</v>
      </c>
      <c r="EQ74" s="15" t="s">
        <v>70</v>
      </c>
      <c r="ER74" s="15" t="s">
        <v>70</v>
      </c>
      <c r="ES74" s="15" t="s">
        <v>70</v>
      </c>
      <c r="ET74" s="15" t="s">
        <v>70</v>
      </c>
      <c r="EU74" s="15" t="s">
        <v>70</v>
      </c>
      <c r="EX74" s="15" t="s">
        <v>79</v>
      </c>
      <c r="EY74" s="15" t="s">
        <v>70</v>
      </c>
      <c r="EZ74" s="15" t="s">
        <v>70</v>
      </c>
      <c r="FA74" s="15" t="s">
        <v>70</v>
      </c>
      <c r="FB74" s="15" t="s">
        <v>70</v>
      </c>
      <c r="FC74" s="15" t="s">
        <v>70</v>
      </c>
      <c r="FD74" s="15" t="s">
        <v>70</v>
      </c>
      <c r="FE74" s="15" t="s">
        <v>70</v>
      </c>
      <c r="FF74" s="15" t="s">
        <v>70</v>
      </c>
      <c r="FG74" s="15" t="s">
        <v>70</v>
      </c>
      <c r="FH74" s="15" t="s">
        <v>70</v>
      </c>
      <c r="FI74" s="15" t="s">
        <v>70</v>
      </c>
      <c r="FJ74" s="15" t="s">
        <v>70</v>
      </c>
      <c r="FK74" s="15" t="s">
        <v>70</v>
      </c>
      <c r="FL74" s="15" t="s">
        <v>70</v>
      </c>
      <c r="FM74" s="15">
        <v>0</v>
      </c>
      <c r="FN74" s="15" t="s">
        <v>70</v>
      </c>
      <c r="FQ74" s="15" t="s">
        <v>79</v>
      </c>
      <c r="FR74" s="13">
        <f>[2]DISP_ABR!$C$338</f>
        <v>720</v>
      </c>
      <c r="FS74" s="13">
        <f>[2]DISP_ABR!$D$338</f>
        <v>688</v>
      </c>
      <c r="FT74" s="13">
        <f>[2]DISP_ABR!$E$338</f>
        <v>32</v>
      </c>
      <c r="FU74" s="13" t="str">
        <f>[2]DISP_ABR!$F$329</f>
        <v>FOH</v>
      </c>
      <c r="FV74" s="13" t="e">
        <f t="shared" si="848"/>
        <v>#VALUE!</v>
      </c>
      <c r="FW74" s="13">
        <f>[2]DISP_ABR!$G$338</f>
        <v>0</v>
      </c>
      <c r="FX74" s="13">
        <f t="shared" si="848"/>
        <v>0</v>
      </c>
      <c r="FY74" s="13">
        <f>[2]DISP_ABR!$H$338</f>
        <v>0</v>
      </c>
      <c r="FZ74" s="13">
        <f t="shared" si="843"/>
        <v>0</v>
      </c>
      <c r="GB74" s="13">
        <f t="shared" si="836"/>
        <v>100</v>
      </c>
      <c r="GC74" s="13">
        <f t="shared" si="849"/>
        <v>100</v>
      </c>
      <c r="GD74" s="45" t="e">
        <f t="shared" si="850"/>
        <v>#VALUE!</v>
      </c>
      <c r="GE74" s="88">
        <f t="shared" si="847"/>
        <v>95.63333333333334</v>
      </c>
      <c r="GF74" s="36">
        <v>0</v>
      </c>
      <c r="GG74" s="88">
        <v>17214</v>
      </c>
      <c r="GH74" s="36">
        <v>25</v>
      </c>
      <c r="GK74" s="15" t="s">
        <v>79</v>
      </c>
      <c r="GL74" s="13">
        <f>[2]DISP_MAY!$C$338</f>
        <v>744</v>
      </c>
      <c r="GM74" s="13">
        <f>[2]DISP_MAY!$D$338</f>
        <v>719</v>
      </c>
      <c r="GN74" s="13">
        <f>[2]DISP_MAY!$E$338</f>
        <v>25</v>
      </c>
      <c r="GO74" s="13" t="str">
        <f>[2]DISP_MAY!$F$329</f>
        <v>FOH</v>
      </c>
      <c r="GP74" s="13" t="e">
        <f t="shared" si="838"/>
        <v>#VALUE!</v>
      </c>
      <c r="GQ74" s="13">
        <f>[2]DISP_MAY!$G$338</f>
        <v>0</v>
      </c>
      <c r="GR74" s="13">
        <f t="shared" si="839"/>
        <v>0</v>
      </c>
      <c r="GS74" s="13">
        <f>[2]DISP_MAY!$H$338</f>
        <v>0</v>
      </c>
      <c r="GT74" s="13">
        <f t="shared" si="840"/>
        <v>0</v>
      </c>
      <c r="GV74" s="13">
        <f t="shared" si="841"/>
        <v>100</v>
      </c>
      <c r="GW74" s="13">
        <f t="shared" si="842"/>
        <v>100</v>
      </c>
      <c r="GX74" s="45" t="e">
        <f t="shared" si="851"/>
        <v>#VALUE!</v>
      </c>
      <c r="GY74" s="238">
        <f t="shared" si="846"/>
        <v>86.996231182795697</v>
      </c>
      <c r="GZ74" s="36">
        <v>0</v>
      </c>
      <c r="HA74" s="95">
        <v>16181.299000000001</v>
      </c>
      <c r="HB74" s="36">
        <v>25</v>
      </c>
      <c r="HE74" s="15" t="s">
        <v>79</v>
      </c>
      <c r="HF74" s="13">
        <v>720</v>
      </c>
      <c r="HG74" s="13">
        <v>659</v>
      </c>
      <c r="HH74" s="13">
        <v>61</v>
      </c>
      <c r="HI74" s="13">
        <v>0</v>
      </c>
      <c r="HJ74" s="244">
        <f t="shared" si="852"/>
        <v>0</v>
      </c>
      <c r="HK74" s="13">
        <v>0</v>
      </c>
      <c r="HL74" s="244">
        <f t="shared" si="853"/>
        <v>0</v>
      </c>
      <c r="HM74" s="13">
        <v>0</v>
      </c>
      <c r="HN74" s="244">
        <f t="shared" si="854"/>
        <v>0</v>
      </c>
      <c r="HO74" s="13">
        <v>32.131719999999959</v>
      </c>
      <c r="HP74" s="244">
        <f t="shared" si="855"/>
        <v>100</v>
      </c>
      <c r="HQ74" s="244">
        <f t="shared" si="856"/>
        <v>95.537261111111121</v>
      </c>
      <c r="HR74" s="249">
        <v>4.6491456071499595</v>
      </c>
      <c r="HS74" s="238">
        <f t="shared" si="857"/>
        <v>84.874716666666671</v>
      </c>
      <c r="HT74" s="36">
        <v>0</v>
      </c>
      <c r="HU74" s="95">
        <f>[2]DISP_JUN!$M$338</f>
        <v>15277.449000000001</v>
      </c>
      <c r="HV74" s="36">
        <v>25</v>
      </c>
    </row>
    <row r="75" spans="1:230" ht="13.8" x14ac:dyDescent="0.3">
      <c r="A75" s="16" t="s">
        <v>80</v>
      </c>
      <c r="B75" s="78" t="s">
        <v>69</v>
      </c>
      <c r="C75" s="15" t="s">
        <v>70</v>
      </c>
      <c r="D75" s="15" t="s">
        <v>70</v>
      </c>
      <c r="E75" s="15" t="s">
        <v>70</v>
      </c>
      <c r="F75" s="15" t="s">
        <v>70</v>
      </c>
      <c r="G75" s="15" t="s">
        <v>70</v>
      </c>
      <c r="H75" s="15" t="s">
        <v>70</v>
      </c>
      <c r="I75" s="15" t="s">
        <v>70</v>
      </c>
      <c r="J75" s="15" t="s">
        <v>70</v>
      </c>
      <c r="K75" s="15" t="s">
        <v>70</v>
      </c>
      <c r="L75" s="15" t="s">
        <v>70</v>
      </c>
      <c r="M75" s="15" t="s">
        <v>70</v>
      </c>
      <c r="N75" s="15" t="s">
        <v>70</v>
      </c>
      <c r="O75" s="15" t="s">
        <v>70</v>
      </c>
      <c r="P75" s="15" t="s">
        <v>70</v>
      </c>
      <c r="Q75" s="15" t="s">
        <v>70</v>
      </c>
      <c r="R75" s="15" t="s">
        <v>70</v>
      </c>
      <c r="T75" s="16" t="s">
        <v>80</v>
      </c>
      <c r="U75" s="78" t="s">
        <v>69</v>
      </c>
      <c r="V75" s="15" t="s">
        <v>70</v>
      </c>
      <c r="W75" s="15" t="s">
        <v>70</v>
      </c>
      <c r="X75" s="15" t="s">
        <v>70</v>
      </c>
      <c r="Y75" s="15" t="s">
        <v>70</v>
      </c>
      <c r="Z75" s="15" t="s">
        <v>70</v>
      </c>
      <c r="AA75" s="15" t="s">
        <v>70</v>
      </c>
      <c r="AB75" s="15" t="s">
        <v>70</v>
      </c>
      <c r="AC75" s="15" t="s">
        <v>70</v>
      </c>
      <c r="AD75" s="15" t="s">
        <v>70</v>
      </c>
      <c r="AE75" s="15" t="s">
        <v>70</v>
      </c>
      <c r="AF75" s="15" t="s">
        <v>70</v>
      </c>
      <c r="AG75" s="15" t="s">
        <v>70</v>
      </c>
      <c r="AH75" s="15" t="s">
        <v>70</v>
      </c>
      <c r="AI75" s="15" t="s">
        <v>70</v>
      </c>
      <c r="AJ75" s="15" t="s">
        <v>70</v>
      </c>
      <c r="AK75" s="15" t="s">
        <v>70</v>
      </c>
      <c r="AM75" s="16" t="s">
        <v>80</v>
      </c>
      <c r="AN75" s="78" t="s">
        <v>69</v>
      </c>
      <c r="AO75" s="15" t="s">
        <v>70</v>
      </c>
      <c r="AP75" s="15" t="s">
        <v>70</v>
      </c>
      <c r="AQ75" s="15" t="s">
        <v>70</v>
      </c>
      <c r="AR75" s="15" t="s">
        <v>70</v>
      </c>
      <c r="AS75" s="15" t="s">
        <v>70</v>
      </c>
      <c r="AT75" s="15" t="s">
        <v>70</v>
      </c>
      <c r="AU75" s="15" t="s">
        <v>70</v>
      </c>
      <c r="AV75" s="15" t="s">
        <v>70</v>
      </c>
      <c r="AW75" s="15" t="s">
        <v>70</v>
      </c>
      <c r="AX75" s="15" t="s">
        <v>70</v>
      </c>
      <c r="AY75" s="15" t="s">
        <v>70</v>
      </c>
      <c r="AZ75" s="15" t="s">
        <v>70</v>
      </c>
      <c r="BA75" s="15" t="s">
        <v>70</v>
      </c>
      <c r="BB75" s="15" t="s">
        <v>70</v>
      </c>
      <c r="BC75" s="15" t="s">
        <v>70</v>
      </c>
      <c r="BD75" s="15" t="s">
        <v>70</v>
      </c>
      <c r="BF75" s="16" t="s">
        <v>80</v>
      </c>
      <c r="BG75" s="78" t="s">
        <v>69</v>
      </c>
      <c r="BH75" s="15" t="s">
        <v>70</v>
      </c>
      <c r="BI75" s="15" t="s">
        <v>70</v>
      </c>
      <c r="BJ75" s="15" t="s">
        <v>70</v>
      </c>
      <c r="BK75" s="15" t="s">
        <v>70</v>
      </c>
      <c r="BL75" s="15" t="s">
        <v>70</v>
      </c>
      <c r="BM75" s="15" t="s">
        <v>70</v>
      </c>
      <c r="BN75" s="15" t="s">
        <v>70</v>
      </c>
      <c r="BO75" s="15" t="s">
        <v>70</v>
      </c>
      <c r="BP75" s="15" t="s">
        <v>70</v>
      </c>
      <c r="BQ75" s="15" t="s">
        <v>70</v>
      </c>
      <c r="BR75" s="15" t="s">
        <v>70</v>
      </c>
      <c r="BS75" s="15" t="s">
        <v>70</v>
      </c>
      <c r="BT75" s="15" t="s">
        <v>70</v>
      </c>
      <c r="BU75" s="15" t="s">
        <v>70</v>
      </c>
      <c r="BV75" s="15" t="s">
        <v>70</v>
      </c>
      <c r="BW75" s="15" t="s">
        <v>70</v>
      </c>
      <c r="BY75" s="16" t="s">
        <v>80</v>
      </c>
      <c r="BZ75" s="78" t="s">
        <v>69</v>
      </c>
      <c r="CA75" s="15" t="s">
        <v>70</v>
      </c>
      <c r="CB75" s="15" t="s">
        <v>70</v>
      </c>
      <c r="CC75" s="15" t="s">
        <v>70</v>
      </c>
      <c r="CD75" s="15" t="s">
        <v>70</v>
      </c>
      <c r="CE75" s="15" t="s">
        <v>70</v>
      </c>
      <c r="CF75" s="15" t="s">
        <v>70</v>
      </c>
      <c r="CG75" s="15" t="s">
        <v>70</v>
      </c>
      <c r="CH75" s="15" t="s">
        <v>70</v>
      </c>
      <c r="CI75" s="15" t="s">
        <v>70</v>
      </c>
      <c r="CJ75" s="15" t="s">
        <v>70</v>
      </c>
      <c r="CK75" s="15" t="s">
        <v>70</v>
      </c>
      <c r="CL75" s="15" t="s">
        <v>70</v>
      </c>
      <c r="CM75" s="15" t="s">
        <v>70</v>
      </c>
      <c r="CN75" s="15" t="s">
        <v>70</v>
      </c>
      <c r="CO75" s="15" t="s">
        <v>70</v>
      </c>
      <c r="CP75" s="15" t="s">
        <v>70</v>
      </c>
      <c r="CR75" s="16" t="s">
        <v>80</v>
      </c>
      <c r="CS75" s="78" t="s">
        <v>69</v>
      </c>
      <c r="CT75" s="15" t="s">
        <v>70</v>
      </c>
      <c r="CU75" s="15" t="s">
        <v>70</v>
      </c>
      <c r="CV75" s="15" t="s">
        <v>70</v>
      </c>
      <c r="CW75" s="15" t="s">
        <v>70</v>
      </c>
      <c r="CX75" s="15" t="s">
        <v>70</v>
      </c>
      <c r="CY75" s="15" t="s">
        <v>70</v>
      </c>
      <c r="CZ75" s="15" t="s">
        <v>70</v>
      </c>
      <c r="DA75" s="15" t="s">
        <v>70</v>
      </c>
      <c r="DB75" s="15" t="s">
        <v>70</v>
      </c>
      <c r="DC75" s="15" t="s">
        <v>70</v>
      </c>
      <c r="DD75" s="15" t="s">
        <v>70</v>
      </c>
      <c r="DE75" s="15" t="s">
        <v>70</v>
      </c>
      <c r="DF75" s="15" t="s">
        <v>70</v>
      </c>
      <c r="DG75" s="15" t="s">
        <v>70</v>
      </c>
      <c r="DH75" s="15" t="s">
        <v>70</v>
      </c>
      <c r="DI75" s="15" t="s">
        <v>70</v>
      </c>
      <c r="DK75" s="16" t="s">
        <v>80</v>
      </c>
      <c r="DL75" s="78" t="s">
        <v>69</v>
      </c>
      <c r="DM75" s="15" t="s">
        <v>70</v>
      </c>
      <c r="DN75" s="15" t="s">
        <v>70</v>
      </c>
      <c r="DO75" s="15" t="s">
        <v>70</v>
      </c>
      <c r="DP75" s="15" t="s">
        <v>70</v>
      </c>
      <c r="DQ75" s="15" t="s">
        <v>70</v>
      </c>
      <c r="DR75" s="15" t="s">
        <v>70</v>
      </c>
      <c r="DS75" s="15" t="s">
        <v>70</v>
      </c>
      <c r="DT75" s="15" t="s">
        <v>70</v>
      </c>
      <c r="DU75" s="15" t="s">
        <v>70</v>
      </c>
      <c r="DV75" s="15" t="s">
        <v>70</v>
      </c>
      <c r="DW75" s="15" t="s">
        <v>70</v>
      </c>
      <c r="DX75" s="15" t="s">
        <v>70</v>
      </c>
      <c r="DY75" s="15" t="s">
        <v>70</v>
      </c>
      <c r="DZ75" s="15" t="s">
        <v>70</v>
      </c>
      <c r="EA75" s="15" t="s">
        <v>70</v>
      </c>
      <c r="EB75" s="15" t="s">
        <v>70</v>
      </c>
      <c r="ED75" s="16" t="s">
        <v>80</v>
      </c>
      <c r="EE75" s="78" t="s">
        <v>69</v>
      </c>
      <c r="EF75" s="15" t="s">
        <v>70</v>
      </c>
      <c r="EG75" s="15" t="s">
        <v>70</v>
      </c>
      <c r="EH75" s="15" t="s">
        <v>70</v>
      </c>
      <c r="EI75" s="15" t="s">
        <v>70</v>
      </c>
      <c r="EJ75" s="15" t="s">
        <v>70</v>
      </c>
      <c r="EK75" s="15" t="s">
        <v>70</v>
      </c>
      <c r="EL75" s="15" t="s">
        <v>70</v>
      </c>
      <c r="EM75" s="15" t="s">
        <v>70</v>
      </c>
      <c r="EN75" s="15" t="s">
        <v>70</v>
      </c>
      <c r="EO75" s="15" t="s">
        <v>70</v>
      </c>
      <c r="EP75" s="15" t="s">
        <v>70</v>
      </c>
      <c r="EQ75" s="15" t="s">
        <v>70</v>
      </c>
      <c r="ER75" s="15" t="s">
        <v>70</v>
      </c>
      <c r="ES75" s="15" t="s">
        <v>70</v>
      </c>
      <c r="ET75" s="15" t="s">
        <v>70</v>
      </c>
      <c r="EU75" s="15" t="s">
        <v>70</v>
      </c>
      <c r="EW75" s="16" t="s">
        <v>80</v>
      </c>
      <c r="EX75" s="78" t="s">
        <v>69</v>
      </c>
      <c r="EY75" s="15" t="s">
        <v>70</v>
      </c>
      <c r="EZ75" s="15" t="s">
        <v>70</v>
      </c>
      <c r="FA75" s="15" t="s">
        <v>70</v>
      </c>
      <c r="FB75" s="15" t="s">
        <v>70</v>
      </c>
      <c r="FC75" s="15" t="s">
        <v>70</v>
      </c>
      <c r="FD75" s="15" t="s">
        <v>70</v>
      </c>
      <c r="FE75" s="15" t="s">
        <v>70</v>
      </c>
      <c r="FF75" s="15" t="s">
        <v>70</v>
      </c>
      <c r="FG75" s="15" t="s">
        <v>70</v>
      </c>
      <c r="FH75" s="15" t="s">
        <v>70</v>
      </c>
      <c r="FI75" s="15" t="s">
        <v>70</v>
      </c>
      <c r="FJ75" s="15" t="s">
        <v>70</v>
      </c>
      <c r="FK75" s="15" t="s">
        <v>70</v>
      </c>
      <c r="FL75" s="15" t="s">
        <v>70</v>
      </c>
      <c r="FM75" s="15">
        <v>0</v>
      </c>
      <c r="FN75" s="15" t="s">
        <v>70</v>
      </c>
      <c r="FP75" s="16" t="s">
        <v>80</v>
      </c>
      <c r="FQ75" s="78" t="s">
        <v>69</v>
      </c>
      <c r="FR75" s="13">
        <f>[2]DISP_ABR!$C$340</f>
        <v>7200</v>
      </c>
      <c r="FS75" s="13">
        <f>[2]DISP_ABR!$D$340</f>
        <v>6803</v>
      </c>
      <c r="FT75" s="13">
        <f>[2]DISP_ABR!$E$340</f>
        <v>397</v>
      </c>
      <c r="FU75" s="13">
        <f>[2]DISP_ABR!$F$340</f>
        <v>0</v>
      </c>
      <c r="FV75" s="13">
        <f t="shared" si="848"/>
        <v>0</v>
      </c>
      <c r="FW75" s="13">
        <f>[2]DISP_ABR!$G$340</f>
        <v>0</v>
      </c>
      <c r="FX75" s="13">
        <f t="shared" si="848"/>
        <v>0</v>
      </c>
      <c r="FY75" s="13">
        <f>[2]DISP_ABR!$H$340</f>
        <v>0</v>
      </c>
      <c r="FZ75" s="13">
        <f t="shared" si="843"/>
        <v>0</v>
      </c>
      <c r="GB75" s="13">
        <f t="shared" si="836"/>
        <v>1000</v>
      </c>
      <c r="GC75" s="13">
        <f t="shared" si="849"/>
        <v>1000</v>
      </c>
      <c r="GD75" s="45">
        <f>IF((AND(FS75=0,FU75=0)),0,(FU75+GA75)/(FS75+FU75)*100)</f>
        <v>0</v>
      </c>
      <c r="GE75" s="88">
        <f t="shared" si="847"/>
        <v>94.083333333333329</v>
      </c>
      <c r="GF75" s="36">
        <v>0</v>
      </c>
      <c r="GG75" s="88">
        <v>16935</v>
      </c>
      <c r="GH75" s="36">
        <v>25</v>
      </c>
      <c r="GJ75" s="16" t="s">
        <v>80</v>
      </c>
      <c r="GK75" s="78" t="s">
        <v>69</v>
      </c>
      <c r="GL75" s="13">
        <f>[2]DISP_MAY!$C$340</f>
        <v>7440</v>
      </c>
      <c r="GM75" s="13">
        <f>[2]DISP_MAY!$D$340</f>
        <v>6676</v>
      </c>
      <c r="GN75" s="13">
        <f>[2]DISP_MAY!$E$340</f>
        <v>764</v>
      </c>
      <c r="GO75" s="13">
        <f>[2]DISP_MAY!$F$340</f>
        <v>0</v>
      </c>
      <c r="GP75" s="13">
        <f t="shared" si="838"/>
        <v>0</v>
      </c>
      <c r="GQ75" s="13">
        <f>[2]DISP_MAY!$G$340</f>
        <v>0</v>
      </c>
      <c r="GR75" s="13">
        <f t="shared" si="839"/>
        <v>0</v>
      </c>
      <c r="GS75" s="13">
        <f>[2]DISP_MAY!$H$340</f>
        <v>0</v>
      </c>
      <c r="GT75" s="13">
        <f t="shared" si="840"/>
        <v>0</v>
      </c>
      <c r="GV75" s="13">
        <f t="shared" si="841"/>
        <v>1000</v>
      </c>
      <c r="GW75" s="13">
        <f t="shared" si="842"/>
        <v>1000</v>
      </c>
      <c r="GX75" s="45">
        <f>IF((AND(GM75=0,GO75=0)),0,(GO75+GU75)/(GM75+GO75)*100)</f>
        <v>0</v>
      </c>
      <c r="GY75" s="238">
        <f t="shared" si="846"/>
        <v>80.501069892473126</v>
      </c>
      <c r="GZ75" s="36">
        <v>0</v>
      </c>
      <c r="HA75" s="95">
        <v>14973.199000000001</v>
      </c>
      <c r="HB75" s="36">
        <v>25</v>
      </c>
      <c r="HD75" s="16" t="s">
        <v>80</v>
      </c>
      <c r="HE75" s="78" t="s">
        <v>69</v>
      </c>
      <c r="HF75" s="13">
        <v>720</v>
      </c>
      <c r="HG75" s="13">
        <v>710</v>
      </c>
      <c r="HH75" s="13">
        <v>10</v>
      </c>
      <c r="HI75" s="13">
        <v>0</v>
      </c>
      <c r="HJ75" s="244">
        <f t="shared" si="852"/>
        <v>0</v>
      </c>
      <c r="HK75" s="13">
        <v>0</v>
      </c>
      <c r="HL75" s="244">
        <f t="shared" si="853"/>
        <v>0</v>
      </c>
      <c r="HM75" s="13">
        <v>0</v>
      </c>
      <c r="HN75" s="244">
        <f t="shared" si="854"/>
        <v>0</v>
      </c>
      <c r="HO75" s="13">
        <v>28.298239999999932</v>
      </c>
      <c r="HP75" s="244">
        <f t="shared" si="855"/>
        <v>100</v>
      </c>
      <c r="HQ75" s="244">
        <f t="shared" si="856"/>
        <v>96.069688888888891</v>
      </c>
      <c r="HR75" s="249">
        <v>3.8329009154891027</v>
      </c>
      <c r="HS75" s="238">
        <f t="shared" si="857"/>
        <v>94.680800000000005</v>
      </c>
      <c r="HT75" s="36">
        <v>0</v>
      </c>
      <c r="HU75" s="95">
        <v>17042.544000000002</v>
      </c>
      <c r="HV75" s="36">
        <v>25</v>
      </c>
    </row>
    <row r="76" spans="1:230" ht="13.8" x14ac:dyDescent="0.3">
      <c r="B76" s="78" t="s">
        <v>71</v>
      </c>
      <c r="C76" s="15" t="s">
        <v>70</v>
      </c>
      <c r="D76" s="15" t="s">
        <v>70</v>
      </c>
      <c r="E76" s="15" t="s">
        <v>70</v>
      </c>
      <c r="F76" s="15" t="s">
        <v>70</v>
      </c>
      <c r="G76" s="15" t="s">
        <v>70</v>
      </c>
      <c r="H76" s="15" t="s">
        <v>70</v>
      </c>
      <c r="I76" s="15" t="s">
        <v>70</v>
      </c>
      <c r="J76" s="15" t="s">
        <v>70</v>
      </c>
      <c r="K76" s="15" t="s">
        <v>70</v>
      </c>
      <c r="L76" s="15" t="s">
        <v>70</v>
      </c>
      <c r="M76" s="15" t="s">
        <v>70</v>
      </c>
      <c r="N76" s="15" t="s">
        <v>70</v>
      </c>
      <c r="O76" s="15" t="s">
        <v>70</v>
      </c>
      <c r="P76" s="15" t="s">
        <v>70</v>
      </c>
      <c r="Q76" s="15" t="s">
        <v>70</v>
      </c>
      <c r="R76" s="15" t="s">
        <v>70</v>
      </c>
      <c r="U76" s="78" t="s">
        <v>71</v>
      </c>
      <c r="V76" s="15" t="s">
        <v>70</v>
      </c>
      <c r="W76" s="15" t="s">
        <v>70</v>
      </c>
      <c r="X76" s="15" t="s">
        <v>70</v>
      </c>
      <c r="Y76" s="15" t="s">
        <v>70</v>
      </c>
      <c r="Z76" s="15" t="s">
        <v>70</v>
      </c>
      <c r="AA76" s="15" t="s">
        <v>70</v>
      </c>
      <c r="AB76" s="15" t="s">
        <v>70</v>
      </c>
      <c r="AC76" s="15" t="s">
        <v>70</v>
      </c>
      <c r="AD76" s="15" t="s">
        <v>70</v>
      </c>
      <c r="AE76" s="15" t="s">
        <v>70</v>
      </c>
      <c r="AF76" s="15" t="s">
        <v>70</v>
      </c>
      <c r="AG76" s="15" t="s">
        <v>70</v>
      </c>
      <c r="AH76" s="15" t="s">
        <v>70</v>
      </c>
      <c r="AI76" s="15" t="s">
        <v>70</v>
      </c>
      <c r="AJ76" s="15" t="s">
        <v>70</v>
      </c>
      <c r="AK76" s="15" t="s">
        <v>70</v>
      </c>
      <c r="AN76" s="78" t="s">
        <v>71</v>
      </c>
      <c r="AO76" s="15" t="s">
        <v>70</v>
      </c>
      <c r="AP76" s="15" t="s">
        <v>70</v>
      </c>
      <c r="AQ76" s="15" t="s">
        <v>70</v>
      </c>
      <c r="AR76" s="15" t="s">
        <v>70</v>
      </c>
      <c r="AS76" s="15" t="s">
        <v>70</v>
      </c>
      <c r="AT76" s="15" t="s">
        <v>70</v>
      </c>
      <c r="AU76" s="15" t="s">
        <v>70</v>
      </c>
      <c r="AV76" s="15" t="s">
        <v>70</v>
      </c>
      <c r="AW76" s="15" t="s">
        <v>70</v>
      </c>
      <c r="AX76" s="15" t="s">
        <v>70</v>
      </c>
      <c r="AY76" s="15" t="s">
        <v>70</v>
      </c>
      <c r="AZ76" s="15" t="s">
        <v>70</v>
      </c>
      <c r="BA76" s="15" t="s">
        <v>70</v>
      </c>
      <c r="BB76" s="15" t="s">
        <v>70</v>
      </c>
      <c r="BC76" s="15" t="s">
        <v>70</v>
      </c>
      <c r="BD76" s="15" t="s">
        <v>70</v>
      </c>
      <c r="BG76" s="78" t="s">
        <v>71</v>
      </c>
      <c r="BH76" s="15" t="s">
        <v>70</v>
      </c>
      <c r="BI76" s="15" t="s">
        <v>70</v>
      </c>
      <c r="BJ76" s="15" t="s">
        <v>70</v>
      </c>
      <c r="BK76" s="15" t="s">
        <v>70</v>
      </c>
      <c r="BL76" s="15" t="s">
        <v>70</v>
      </c>
      <c r="BM76" s="15" t="s">
        <v>70</v>
      </c>
      <c r="BN76" s="15" t="s">
        <v>70</v>
      </c>
      <c r="BO76" s="15" t="s">
        <v>70</v>
      </c>
      <c r="BP76" s="15" t="s">
        <v>70</v>
      </c>
      <c r="BQ76" s="15" t="s">
        <v>70</v>
      </c>
      <c r="BR76" s="15" t="s">
        <v>70</v>
      </c>
      <c r="BS76" s="15" t="s">
        <v>70</v>
      </c>
      <c r="BT76" s="15" t="s">
        <v>70</v>
      </c>
      <c r="BU76" s="15" t="s">
        <v>70</v>
      </c>
      <c r="BV76" s="15" t="s">
        <v>70</v>
      </c>
      <c r="BW76" s="15" t="s">
        <v>70</v>
      </c>
      <c r="BZ76" s="78" t="s">
        <v>71</v>
      </c>
      <c r="CA76" s="15" t="s">
        <v>70</v>
      </c>
      <c r="CB76" s="15" t="s">
        <v>70</v>
      </c>
      <c r="CC76" s="15" t="s">
        <v>70</v>
      </c>
      <c r="CD76" s="15" t="s">
        <v>70</v>
      </c>
      <c r="CE76" s="15" t="s">
        <v>70</v>
      </c>
      <c r="CF76" s="15" t="s">
        <v>70</v>
      </c>
      <c r="CG76" s="15" t="s">
        <v>70</v>
      </c>
      <c r="CH76" s="15" t="s">
        <v>70</v>
      </c>
      <c r="CI76" s="15" t="s">
        <v>70</v>
      </c>
      <c r="CJ76" s="15" t="s">
        <v>70</v>
      </c>
      <c r="CK76" s="15" t="s">
        <v>70</v>
      </c>
      <c r="CL76" s="15" t="s">
        <v>70</v>
      </c>
      <c r="CM76" s="15" t="s">
        <v>70</v>
      </c>
      <c r="CN76" s="15" t="s">
        <v>70</v>
      </c>
      <c r="CO76" s="15" t="s">
        <v>70</v>
      </c>
      <c r="CP76" s="15" t="s">
        <v>70</v>
      </c>
      <c r="CS76" s="78" t="s">
        <v>71</v>
      </c>
      <c r="CT76" s="15" t="s">
        <v>70</v>
      </c>
      <c r="CU76" s="15" t="s">
        <v>70</v>
      </c>
      <c r="CV76" s="15" t="s">
        <v>70</v>
      </c>
      <c r="CW76" s="15" t="s">
        <v>70</v>
      </c>
      <c r="CX76" s="15" t="s">
        <v>70</v>
      </c>
      <c r="CY76" s="15" t="s">
        <v>70</v>
      </c>
      <c r="CZ76" s="15" t="s">
        <v>70</v>
      </c>
      <c r="DA76" s="15" t="s">
        <v>70</v>
      </c>
      <c r="DB76" s="15" t="s">
        <v>70</v>
      </c>
      <c r="DC76" s="15" t="s">
        <v>70</v>
      </c>
      <c r="DD76" s="15" t="s">
        <v>70</v>
      </c>
      <c r="DE76" s="15" t="s">
        <v>70</v>
      </c>
      <c r="DF76" s="15" t="s">
        <v>70</v>
      </c>
      <c r="DG76" s="15" t="s">
        <v>70</v>
      </c>
      <c r="DH76" s="15" t="s">
        <v>70</v>
      </c>
      <c r="DI76" s="15" t="s">
        <v>70</v>
      </c>
      <c r="DL76" s="78" t="s">
        <v>71</v>
      </c>
      <c r="DM76" s="15" t="s">
        <v>70</v>
      </c>
      <c r="DN76" s="15" t="s">
        <v>70</v>
      </c>
      <c r="DO76" s="15" t="s">
        <v>70</v>
      </c>
      <c r="DP76" s="15" t="s">
        <v>70</v>
      </c>
      <c r="DQ76" s="15" t="s">
        <v>70</v>
      </c>
      <c r="DR76" s="15" t="s">
        <v>70</v>
      </c>
      <c r="DS76" s="15" t="s">
        <v>70</v>
      </c>
      <c r="DT76" s="15" t="s">
        <v>70</v>
      </c>
      <c r="DU76" s="15" t="s">
        <v>70</v>
      </c>
      <c r="DV76" s="15" t="s">
        <v>70</v>
      </c>
      <c r="DW76" s="15" t="s">
        <v>70</v>
      </c>
      <c r="DX76" s="15" t="s">
        <v>70</v>
      </c>
      <c r="DY76" s="15" t="s">
        <v>70</v>
      </c>
      <c r="DZ76" s="15" t="s">
        <v>70</v>
      </c>
      <c r="EA76" s="15" t="s">
        <v>70</v>
      </c>
      <c r="EB76" s="15" t="s">
        <v>70</v>
      </c>
      <c r="EE76" s="78" t="s">
        <v>71</v>
      </c>
      <c r="EF76" s="15" t="s">
        <v>70</v>
      </c>
      <c r="EG76" s="15" t="s">
        <v>70</v>
      </c>
      <c r="EH76" s="15" t="s">
        <v>70</v>
      </c>
      <c r="EI76" s="15" t="s">
        <v>70</v>
      </c>
      <c r="EJ76" s="15" t="s">
        <v>70</v>
      </c>
      <c r="EK76" s="15" t="s">
        <v>70</v>
      </c>
      <c r="EL76" s="15" t="s">
        <v>70</v>
      </c>
      <c r="EM76" s="15" t="s">
        <v>70</v>
      </c>
      <c r="EN76" s="15" t="s">
        <v>70</v>
      </c>
      <c r="EO76" s="15" t="s">
        <v>70</v>
      </c>
      <c r="EP76" s="15" t="s">
        <v>70</v>
      </c>
      <c r="EQ76" s="15" t="s">
        <v>70</v>
      </c>
      <c r="ER76" s="15" t="s">
        <v>70</v>
      </c>
      <c r="ES76" s="15" t="s">
        <v>70</v>
      </c>
      <c r="ET76" s="15" t="s">
        <v>70</v>
      </c>
      <c r="EU76" s="15" t="s">
        <v>70</v>
      </c>
      <c r="EX76" s="78" t="s">
        <v>71</v>
      </c>
      <c r="EY76" s="15" t="s">
        <v>70</v>
      </c>
      <c r="EZ76" s="15" t="s">
        <v>70</v>
      </c>
      <c r="FA76" s="15" t="s">
        <v>70</v>
      </c>
      <c r="FB76" s="15" t="s">
        <v>70</v>
      </c>
      <c r="FC76" s="15" t="s">
        <v>70</v>
      </c>
      <c r="FD76" s="15" t="s">
        <v>70</v>
      </c>
      <c r="FE76" s="15" t="s">
        <v>70</v>
      </c>
      <c r="FF76" s="15" t="s">
        <v>70</v>
      </c>
      <c r="FG76" s="15" t="s">
        <v>70</v>
      </c>
      <c r="FH76" s="15" t="s">
        <v>70</v>
      </c>
      <c r="FI76" s="15" t="s">
        <v>70</v>
      </c>
      <c r="FJ76" s="15" t="s">
        <v>70</v>
      </c>
      <c r="FK76" s="15" t="s">
        <v>70</v>
      </c>
      <c r="FL76" s="15" t="s">
        <v>70</v>
      </c>
      <c r="FM76" s="15">
        <v>0</v>
      </c>
      <c r="FN76" s="15" t="s">
        <v>70</v>
      </c>
      <c r="FQ76" s="78" t="s">
        <v>71</v>
      </c>
      <c r="FR76" s="13">
        <f>[2]DISP_ABR!$C$341</f>
        <v>720</v>
      </c>
      <c r="FS76" s="13">
        <f>[2]DISP_ABR!$D$341</f>
        <v>709</v>
      </c>
      <c r="FT76" s="13">
        <f>[2]DISP_ABR!$E$341</f>
        <v>11</v>
      </c>
      <c r="FU76" s="13">
        <f>[2]DISP_ABR!$F$340</f>
        <v>0</v>
      </c>
      <c r="FV76" s="13">
        <f t="shared" si="848"/>
        <v>0</v>
      </c>
      <c r="FW76" s="13">
        <f>[2]DISP_ABR!$G$341</f>
        <v>0</v>
      </c>
      <c r="FX76" s="13">
        <f t="shared" si="848"/>
        <v>0</v>
      </c>
      <c r="FY76" s="13">
        <f>[2]DISP_ABR!$H$341</f>
        <v>0</v>
      </c>
      <c r="FZ76" s="13">
        <f t="shared" si="843"/>
        <v>0</v>
      </c>
      <c r="GB76" s="13">
        <f t="shared" si="836"/>
        <v>100</v>
      </c>
      <c r="GC76" s="13">
        <f t="shared" si="849"/>
        <v>100</v>
      </c>
      <c r="GD76" s="45">
        <f t="shared" ref="GD76:GD78" si="858">IF((AND(FS76=0,FU76=0)),0,(FU76+GA76)/(FS76+FU76)*100)</f>
        <v>0</v>
      </c>
      <c r="GE76" s="88">
        <f t="shared" si="847"/>
        <v>32.62777777777778</v>
      </c>
      <c r="GF76" s="36">
        <v>0</v>
      </c>
      <c r="GG76" s="88">
        <v>5873</v>
      </c>
      <c r="GH76" s="36">
        <v>25</v>
      </c>
      <c r="GK76" s="78" t="s">
        <v>71</v>
      </c>
      <c r="GL76" s="13">
        <f>[2]DISP_MAY!$C$341</f>
        <v>744</v>
      </c>
      <c r="GM76" s="13">
        <f>[2]DISP_MAY!$D$341</f>
        <v>633</v>
      </c>
      <c r="GN76" s="13">
        <f>[2]DISP_MAY!$E$341</f>
        <v>111</v>
      </c>
      <c r="GO76" s="13">
        <f>[2]DISP_MAY!$F$340</f>
        <v>0</v>
      </c>
      <c r="GP76" s="13">
        <f t="shared" si="838"/>
        <v>0</v>
      </c>
      <c r="GQ76" s="13">
        <f>[2]DISP_MAY!$G$341</f>
        <v>0</v>
      </c>
      <c r="GR76" s="13">
        <f t="shared" si="839"/>
        <v>0</v>
      </c>
      <c r="GS76" s="13">
        <f>[2]DISP_MAY!$H$341</f>
        <v>0</v>
      </c>
      <c r="GT76" s="13">
        <f t="shared" si="840"/>
        <v>0</v>
      </c>
      <c r="GV76" s="13">
        <f t="shared" si="841"/>
        <v>100</v>
      </c>
      <c r="GW76" s="13">
        <f t="shared" si="842"/>
        <v>100</v>
      </c>
      <c r="GX76" s="45">
        <f t="shared" ref="GX76:GX78" si="859">IF((AND(GM76=0,GO76=0)),0,(GO76+GU76)/(GM76+GO76)*100)</f>
        <v>0</v>
      </c>
      <c r="GY76" s="238">
        <f t="shared" si="846"/>
        <v>94.395736559139792</v>
      </c>
      <c r="GZ76" s="36">
        <v>0</v>
      </c>
      <c r="HA76" s="95">
        <v>17557.607</v>
      </c>
      <c r="HB76" s="36">
        <v>25</v>
      </c>
      <c r="HE76" s="78" t="s">
        <v>71</v>
      </c>
      <c r="HF76" s="13">
        <v>720</v>
      </c>
      <c r="HG76" s="13">
        <v>701</v>
      </c>
      <c r="HH76" s="13">
        <v>19</v>
      </c>
      <c r="HI76" s="13">
        <v>0</v>
      </c>
      <c r="HJ76" s="244">
        <f t="shared" si="852"/>
        <v>0</v>
      </c>
      <c r="HK76" s="13">
        <v>0</v>
      </c>
      <c r="HL76" s="244">
        <f t="shared" si="853"/>
        <v>0</v>
      </c>
      <c r="HM76" s="13">
        <v>0</v>
      </c>
      <c r="HN76" s="244">
        <f t="shared" si="854"/>
        <v>0</v>
      </c>
      <c r="HO76" s="13">
        <v>39.497960000000056</v>
      </c>
      <c r="HP76" s="244">
        <f t="shared" si="855"/>
        <v>100</v>
      </c>
      <c r="HQ76" s="244">
        <f t="shared" si="856"/>
        <v>94.514172222222214</v>
      </c>
      <c r="HR76" s="249">
        <v>5.333972830931236</v>
      </c>
      <c r="HS76" s="238">
        <f t="shared" si="857"/>
        <v>91.875283333333329</v>
      </c>
      <c r="HT76" s="36">
        <v>0</v>
      </c>
      <c r="HU76" s="95">
        <v>16537.550999999999</v>
      </c>
      <c r="HV76" s="36">
        <v>25</v>
      </c>
    </row>
    <row r="77" spans="1:230" ht="13.8" x14ac:dyDescent="0.3">
      <c r="B77" s="78" t="s">
        <v>72</v>
      </c>
      <c r="C77" s="15" t="s">
        <v>70</v>
      </c>
      <c r="D77" s="15" t="s">
        <v>70</v>
      </c>
      <c r="E77" s="15" t="s">
        <v>70</v>
      </c>
      <c r="F77" s="15" t="s">
        <v>70</v>
      </c>
      <c r="G77" s="15" t="s">
        <v>70</v>
      </c>
      <c r="H77" s="15" t="s">
        <v>70</v>
      </c>
      <c r="I77" s="15" t="s">
        <v>70</v>
      </c>
      <c r="J77" s="15" t="s">
        <v>70</v>
      </c>
      <c r="K77" s="15" t="s">
        <v>70</v>
      </c>
      <c r="L77" s="15" t="s">
        <v>70</v>
      </c>
      <c r="M77" s="15" t="s">
        <v>70</v>
      </c>
      <c r="N77" s="15" t="s">
        <v>70</v>
      </c>
      <c r="O77" s="15" t="s">
        <v>70</v>
      </c>
      <c r="P77" s="15" t="s">
        <v>70</v>
      </c>
      <c r="Q77" s="15" t="s">
        <v>70</v>
      </c>
      <c r="R77" s="15" t="s">
        <v>70</v>
      </c>
      <c r="U77" s="78" t="s">
        <v>72</v>
      </c>
      <c r="V77" s="15" t="s">
        <v>70</v>
      </c>
      <c r="W77" s="15" t="s">
        <v>70</v>
      </c>
      <c r="X77" s="15" t="s">
        <v>70</v>
      </c>
      <c r="Y77" s="15" t="s">
        <v>70</v>
      </c>
      <c r="Z77" s="15" t="s">
        <v>70</v>
      </c>
      <c r="AA77" s="15" t="s">
        <v>70</v>
      </c>
      <c r="AB77" s="15" t="s">
        <v>70</v>
      </c>
      <c r="AC77" s="15" t="s">
        <v>70</v>
      </c>
      <c r="AD77" s="15" t="s">
        <v>70</v>
      </c>
      <c r="AE77" s="15" t="s">
        <v>70</v>
      </c>
      <c r="AF77" s="15" t="s">
        <v>70</v>
      </c>
      <c r="AG77" s="15" t="s">
        <v>70</v>
      </c>
      <c r="AH77" s="15" t="s">
        <v>70</v>
      </c>
      <c r="AI77" s="15" t="s">
        <v>70</v>
      </c>
      <c r="AJ77" s="15" t="s">
        <v>70</v>
      </c>
      <c r="AK77" s="15" t="s">
        <v>70</v>
      </c>
      <c r="AN77" s="78" t="s">
        <v>72</v>
      </c>
      <c r="AO77" s="15" t="s">
        <v>70</v>
      </c>
      <c r="AP77" s="15" t="s">
        <v>70</v>
      </c>
      <c r="AQ77" s="15" t="s">
        <v>70</v>
      </c>
      <c r="AR77" s="15" t="s">
        <v>70</v>
      </c>
      <c r="AS77" s="15" t="s">
        <v>70</v>
      </c>
      <c r="AT77" s="15" t="s">
        <v>70</v>
      </c>
      <c r="AU77" s="15" t="s">
        <v>70</v>
      </c>
      <c r="AV77" s="15" t="s">
        <v>70</v>
      </c>
      <c r="AW77" s="15" t="s">
        <v>70</v>
      </c>
      <c r="AX77" s="15" t="s">
        <v>70</v>
      </c>
      <c r="AY77" s="15" t="s">
        <v>70</v>
      </c>
      <c r="AZ77" s="15" t="s">
        <v>70</v>
      </c>
      <c r="BA77" s="15" t="s">
        <v>70</v>
      </c>
      <c r="BB77" s="15" t="s">
        <v>70</v>
      </c>
      <c r="BC77" s="15" t="s">
        <v>70</v>
      </c>
      <c r="BD77" s="15" t="s">
        <v>70</v>
      </c>
      <c r="BG77" s="78" t="s">
        <v>72</v>
      </c>
      <c r="BH77" s="15" t="s">
        <v>70</v>
      </c>
      <c r="BI77" s="15" t="s">
        <v>70</v>
      </c>
      <c r="BJ77" s="15" t="s">
        <v>70</v>
      </c>
      <c r="BK77" s="15" t="s">
        <v>70</v>
      </c>
      <c r="BL77" s="15" t="s">
        <v>70</v>
      </c>
      <c r="BM77" s="15" t="s">
        <v>70</v>
      </c>
      <c r="BN77" s="15" t="s">
        <v>70</v>
      </c>
      <c r="BO77" s="15" t="s">
        <v>70</v>
      </c>
      <c r="BP77" s="15" t="s">
        <v>70</v>
      </c>
      <c r="BQ77" s="15" t="s">
        <v>70</v>
      </c>
      <c r="BR77" s="15" t="s">
        <v>70</v>
      </c>
      <c r="BS77" s="15" t="s">
        <v>70</v>
      </c>
      <c r="BT77" s="15" t="s">
        <v>70</v>
      </c>
      <c r="BU77" s="15" t="s">
        <v>70</v>
      </c>
      <c r="BV77" s="15" t="s">
        <v>70</v>
      </c>
      <c r="BW77" s="15" t="s">
        <v>70</v>
      </c>
      <c r="BZ77" s="78" t="s">
        <v>72</v>
      </c>
      <c r="CA77" s="15" t="s">
        <v>70</v>
      </c>
      <c r="CB77" s="15" t="s">
        <v>70</v>
      </c>
      <c r="CC77" s="15" t="s">
        <v>70</v>
      </c>
      <c r="CD77" s="15" t="s">
        <v>70</v>
      </c>
      <c r="CE77" s="15" t="s">
        <v>70</v>
      </c>
      <c r="CF77" s="15" t="s">
        <v>70</v>
      </c>
      <c r="CG77" s="15" t="s">
        <v>70</v>
      </c>
      <c r="CH77" s="15" t="s">
        <v>70</v>
      </c>
      <c r="CI77" s="15" t="s">
        <v>70</v>
      </c>
      <c r="CJ77" s="15" t="s">
        <v>70</v>
      </c>
      <c r="CK77" s="15" t="s">
        <v>70</v>
      </c>
      <c r="CL77" s="15" t="s">
        <v>70</v>
      </c>
      <c r="CM77" s="15" t="s">
        <v>70</v>
      </c>
      <c r="CN77" s="15" t="s">
        <v>70</v>
      </c>
      <c r="CO77" s="15" t="s">
        <v>70</v>
      </c>
      <c r="CP77" s="15" t="s">
        <v>70</v>
      </c>
      <c r="CS77" s="78" t="s">
        <v>72</v>
      </c>
      <c r="CT77" s="15" t="s">
        <v>70</v>
      </c>
      <c r="CU77" s="15" t="s">
        <v>70</v>
      </c>
      <c r="CV77" s="15" t="s">
        <v>70</v>
      </c>
      <c r="CW77" s="15" t="s">
        <v>70</v>
      </c>
      <c r="CX77" s="15" t="s">
        <v>70</v>
      </c>
      <c r="CY77" s="15" t="s">
        <v>70</v>
      </c>
      <c r="CZ77" s="15" t="s">
        <v>70</v>
      </c>
      <c r="DA77" s="15" t="s">
        <v>70</v>
      </c>
      <c r="DB77" s="15" t="s">
        <v>70</v>
      </c>
      <c r="DC77" s="15" t="s">
        <v>70</v>
      </c>
      <c r="DD77" s="15" t="s">
        <v>70</v>
      </c>
      <c r="DE77" s="15" t="s">
        <v>70</v>
      </c>
      <c r="DF77" s="15" t="s">
        <v>70</v>
      </c>
      <c r="DG77" s="15" t="s">
        <v>70</v>
      </c>
      <c r="DH77" s="15" t="s">
        <v>70</v>
      </c>
      <c r="DI77" s="15" t="s">
        <v>70</v>
      </c>
      <c r="DL77" s="78" t="s">
        <v>72</v>
      </c>
      <c r="DM77" s="15" t="s">
        <v>70</v>
      </c>
      <c r="DN77" s="15" t="s">
        <v>70</v>
      </c>
      <c r="DO77" s="15" t="s">
        <v>70</v>
      </c>
      <c r="DP77" s="15" t="s">
        <v>70</v>
      </c>
      <c r="DQ77" s="15" t="s">
        <v>70</v>
      </c>
      <c r="DR77" s="15" t="s">
        <v>70</v>
      </c>
      <c r="DS77" s="15" t="s">
        <v>70</v>
      </c>
      <c r="DT77" s="15" t="s">
        <v>70</v>
      </c>
      <c r="DU77" s="15" t="s">
        <v>70</v>
      </c>
      <c r="DV77" s="15" t="s">
        <v>70</v>
      </c>
      <c r="DW77" s="15" t="s">
        <v>70</v>
      </c>
      <c r="DX77" s="15" t="s">
        <v>70</v>
      </c>
      <c r="DY77" s="15" t="s">
        <v>70</v>
      </c>
      <c r="DZ77" s="15" t="s">
        <v>70</v>
      </c>
      <c r="EA77" s="15" t="s">
        <v>70</v>
      </c>
      <c r="EB77" s="15" t="s">
        <v>70</v>
      </c>
      <c r="EE77" s="78" t="s">
        <v>72</v>
      </c>
      <c r="EF77" s="15" t="s">
        <v>70</v>
      </c>
      <c r="EG77" s="15" t="s">
        <v>70</v>
      </c>
      <c r="EH77" s="15" t="s">
        <v>70</v>
      </c>
      <c r="EI77" s="15" t="s">
        <v>70</v>
      </c>
      <c r="EJ77" s="15" t="s">
        <v>70</v>
      </c>
      <c r="EK77" s="15" t="s">
        <v>70</v>
      </c>
      <c r="EL77" s="15" t="s">
        <v>70</v>
      </c>
      <c r="EM77" s="15" t="s">
        <v>70</v>
      </c>
      <c r="EN77" s="15" t="s">
        <v>70</v>
      </c>
      <c r="EO77" s="15" t="s">
        <v>70</v>
      </c>
      <c r="EP77" s="15" t="s">
        <v>70</v>
      </c>
      <c r="EQ77" s="15" t="s">
        <v>70</v>
      </c>
      <c r="ER77" s="15" t="s">
        <v>70</v>
      </c>
      <c r="ES77" s="15" t="s">
        <v>70</v>
      </c>
      <c r="ET77" s="15" t="s">
        <v>70</v>
      </c>
      <c r="EU77" s="15" t="s">
        <v>70</v>
      </c>
      <c r="EX77" s="78" t="s">
        <v>72</v>
      </c>
      <c r="EY77" s="15" t="s">
        <v>70</v>
      </c>
      <c r="EZ77" s="15" t="s">
        <v>70</v>
      </c>
      <c r="FA77" s="15" t="s">
        <v>70</v>
      </c>
      <c r="FB77" s="15" t="s">
        <v>70</v>
      </c>
      <c r="FC77" s="15" t="s">
        <v>70</v>
      </c>
      <c r="FD77" s="15" t="s">
        <v>70</v>
      </c>
      <c r="FE77" s="15" t="s">
        <v>70</v>
      </c>
      <c r="FF77" s="15" t="s">
        <v>70</v>
      </c>
      <c r="FG77" s="15" t="s">
        <v>70</v>
      </c>
      <c r="FH77" s="15" t="s">
        <v>70</v>
      </c>
      <c r="FI77" s="15" t="s">
        <v>70</v>
      </c>
      <c r="FJ77" s="15" t="s">
        <v>70</v>
      </c>
      <c r="FK77" s="15" t="s">
        <v>70</v>
      </c>
      <c r="FL77" s="15" t="s">
        <v>70</v>
      </c>
      <c r="FM77" s="15">
        <v>0</v>
      </c>
      <c r="FN77" s="15" t="s">
        <v>70</v>
      </c>
      <c r="FQ77" s="78" t="s">
        <v>72</v>
      </c>
      <c r="FR77" s="13">
        <f>[2]DISP_ABR!$C$342</f>
        <v>236</v>
      </c>
      <c r="FS77" s="13">
        <f>[2]DISP_ABR!$D$342</f>
        <v>236</v>
      </c>
      <c r="FT77" s="13">
        <f>[2]DISP_ABR!$E$342</f>
        <v>0</v>
      </c>
      <c r="FU77" s="13">
        <f>[2]DISP_ABR!$F$340</f>
        <v>0</v>
      </c>
      <c r="FV77" s="13">
        <f t="shared" si="848"/>
        <v>0</v>
      </c>
      <c r="FW77" s="13">
        <f>[2]DISP_ABR!$G$342</f>
        <v>484</v>
      </c>
      <c r="FX77" s="13">
        <f t="shared" si="848"/>
        <v>67.222222222222229</v>
      </c>
      <c r="FY77" s="13">
        <f>[2]DISP_ABR!$H$342</f>
        <v>0</v>
      </c>
      <c r="FZ77" s="13">
        <f t="shared" si="843"/>
        <v>0</v>
      </c>
      <c r="GB77" s="13">
        <f t="shared" si="836"/>
        <v>32.777777777777779</v>
      </c>
      <c r="GC77" s="13">
        <f t="shared" si="849"/>
        <v>32.777777777777779</v>
      </c>
      <c r="GD77" s="45">
        <f t="shared" si="858"/>
        <v>0</v>
      </c>
      <c r="GE77" s="88">
        <f t="shared" si="847"/>
        <v>107.40277777777779</v>
      </c>
      <c r="GF77" s="36">
        <v>0</v>
      </c>
      <c r="GG77" s="88">
        <v>15466</v>
      </c>
      <c r="GH77" s="36">
        <v>20</v>
      </c>
      <c r="GK77" s="78" t="s">
        <v>72</v>
      </c>
      <c r="GL77" s="13">
        <f>[2]DISP_MAY!$C$342</f>
        <v>744</v>
      </c>
      <c r="GM77" s="13">
        <f>[2]DISP_MAY!$D$342</f>
        <v>741</v>
      </c>
      <c r="GN77" s="13">
        <f>[2]DISP_MAY!$E$342</f>
        <v>3</v>
      </c>
      <c r="GO77" s="13">
        <f>[2]DISP_MAY!$F$340</f>
        <v>0</v>
      </c>
      <c r="GP77" s="13">
        <f t="shared" si="838"/>
        <v>0</v>
      </c>
      <c r="GQ77" s="13">
        <f>[2]DISP_MAY!$G$342</f>
        <v>0</v>
      </c>
      <c r="GR77" s="13">
        <f t="shared" si="839"/>
        <v>0</v>
      </c>
      <c r="GS77" s="13">
        <f>[2]DISP_MAY!$H$342</f>
        <v>0</v>
      </c>
      <c r="GT77" s="13">
        <f t="shared" si="840"/>
        <v>0</v>
      </c>
      <c r="GV77" s="13">
        <f t="shared" si="841"/>
        <v>100</v>
      </c>
      <c r="GW77" s="13">
        <f t="shared" si="842"/>
        <v>100</v>
      </c>
      <c r="GX77" s="45">
        <f t="shared" si="859"/>
        <v>0</v>
      </c>
      <c r="GY77" s="238">
        <f t="shared" si="846"/>
        <v>104.32629704301075</v>
      </c>
      <c r="GZ77" s="36">
        <v>0</v>
      </c>
      <c r="HA77" s="95">
        <v>15523.753000000001</v>
      </c>
      <c r="HB77" s="36">
        <v>20</v>
      </c>
      <c r="HE77" s="78" t="s">
        <v>72</v>
      </c>
      <c r="HF77" s="13">
        <v>720</v>
      </c>
      <c r="HG77" s="13">
        <v>684</v>
      </c>
      <c r="HH77" s="13">
        <v>36</v>
      </c>
      <c r="HI77" s="13">
        <v>0</v>
      </c>
      <c r="HJ77" s="244">
        <f t="shared" si="852"/>
        <v>0</v>
      </c>
      <c r="HK77" s="13">
        <v>0</v>
      </c>
      <c r="HL77" s="244">
        <f t="shared" si="853"/>
        <v>0</v>
      </c>
      <c r="HM77" s="13">
        <v>0</v>
      </c>
      <c r="HN77" s="244">
        <f t="shared" si="854"/>
        <v>0</v>
      </c>
      <c r="HO77" s="13">
        <v>0</v>
      </c>
      <c r="HP77" s="244">
        <f t="shared" si="855"/>
        <v>100</v>
      </c>
      <c r="HQ77" s="244">
        <f t="shared" si="856"/>
        <v>100</v>
      </c>
      <c r="HR77" s="249">
        <v>0</v>
      </c>
      <c r="HS77" s="238">
        <f t="shared" si="857"/>
        <v>96.64951388888889</v>
      </c>
      <c r="HT77" s="36">
        <v>0</v>
      </c>
      <c r="HU77" s="95">
        <v>13917.53</v>
      </c>
      <c r="HV77" s="36">
        <v>20</v>
      </c>
    </row>
    <row r="78" spans="1:230" ht="13.8" x14ac:dyDescent="0.3">
      <c r="B78" s="78" t="s">
        <v>73</v>
      </c>
      <c r="C78" s="15" t="s">
        <v>70</v>
      </c>
      <c r="D78" s="15" t="s">
        <v>70</v>
      </c>
      <c r="E78" s="15" t="s">
        <v>70</v>
      </c>
      <c r="F78" s="15" t="s">
        <v>70</v>
      </c>
      <c r="G78" s="15" t="s">
        <v>70</v>
      </c>
      <c r="H78" s="15" t="s">
        <v>70</v>
      </c>
      <c r="I78" s="15" t="s">
        <v>70</v>
      </c>
      <c r="J78" s="15" t="s">
        <v>70</v>
      </c>
      <c r="K78" s="15" t="s">
        <v>70</v>
      </c>
      <c r="L78" s="15" t="s">
        <v>70</v>
      </c>
      <c r="M78" s="15" t="s">
        <v>70</v>
      </c>
      <c r="N78" s="15" t="s">
        <v>70</v>
      </c>
      <c r="O78" s="15" t="s">
        <v>70</v>
      </c>
      <c r="P78" s="15" t="s">
        <v>70</v>
      </c>
      <c r="Q78" s="15" t="s">
        <v>70</v>
      </c>
      <c r="R78" s="15" t="s">
        <v>70</v>
      </c>
      <c r="U78" s="78" t="s">
        <v>73</v>
      </c>
      <c r="V78" s="15" t="s">
        <v>70</v>
      </c>
      <c r="W78" s="15" t="s">
        <v>70</v>
      </c>
      <c r="X78" s="15" t="s">
        <v>70</v>
      </c>
      <c r="Y78" s="15" t="s">
        <v>70</v>
      </c>
      <c r="Z78" s="15" t="s">
        <v>70</v>
      </c>
      <c r="AA78" s="15" t="s">
        <v>70</v>
      </c>
      <c r="AB78" s="15" t="s">
        <v>70</v>
      </c>
      <c r="AC78" s="15" t="s">
        <v>70</v>
      </c>
      <c r="AD78" s="15" t="s">
        <v>70</v>
      </c>
      <c r="AE78" s="15" t="s">
        <v>70</v>
      </c>
      <c r="AF78" s="15" t="s">
        <v>70</v>
      </c>
      <c r="AG78" s="15" t="s">
        <v>70</v>
      </c>
      <c r="AH78" s="15" t="s">
        <v>70</v>
      </c>
      <c r="AI78" s="15" t="s">
        <v>70</v>
      </c>
      <c r="AJ78" s="15" t="s">
        <v>70</v>
      </c>
      <c r="AK78" s="15" t="s">
        <v>70</v>
      </c>
      <c r="AN78" s="78" t="s">
        <v>73</v>
      </c>
      <c r="AO78" s="15" t="s">
        <v>70</v>
      </c>
      <c r="AP78" s="15" t="s">
        <v>70</v>
      </c>
      <c r="AQ78" s="15" t="s">
        <v>70</v>
      </c>
      <c r="AR78" s="15" t="s">
        <v>70</v>
      </c>
      <c r="AS78" s="15" t="s">
        <v>70</v>
      </c>
      <c r="AT78" s="15" t="s">
        <v>70</v>
      </c>
      <c r="AU78" s="15" t="s">
        <v>70</v>
      </c>
      <c r="AV78" s="15" t="s">
        <v>70</v>
      </c>
      <c r="AW78" s="15" t="s">
        <v>70</v>
      </c>
      <c r="AX78" s="15" t="s">
        <v>70</v>
      </c>
      <c r="AY78" s="15" t="s">
        <v>70</v>
      </c>
      <c r="AZ78" s="15" t="s">
        <v>70</v>
      </c>
      <c r="BA78" s="15" t="s">
        <v>70</v>
      </c>
      <c r="BB78" s="15" t="s">
        <v>70</v>
      </c>
      <c r="BC78" s="15" t="s">
        <v>70</v>
      </c>
      <c r="BD78" s="15" t="s">
        <v>70</v>
      </c>
      <c r="BG78" s="78" t="s">
        <v>73</v>
      </c>
      <c r="BH78" s="15" t="s">
        <v>70</v>
      </c>
      <c r="BI78" s="15" t="s">
        <v>70</v>
      </c>
      <c r="BJ78" s="15" t="s">
        <v>70</v>
      </c>
      <c r="BK78" s="15" t="s">
        <v>70</v>
      </c>
      <c r="BL78" s="15" t="s">
        <v>70</v>
      </c>
      <c r="BM78" s="15" t="s">
        <v>70</v>
      </c>
      <c r="BN78" s="15" t="s">
        <v>70</v>
      </c>
      <c r="BO78" s="15" t="s">
        <v>70</v>
      </c>
      <c r="BP78" s="15" t="s">
        <v>70</v>
      </c>
      <c r="BQ78" s="15" t="s">
        <v>70</v>
      </c>
      <c r="BR78" s="15" t="s">
        <v>70</v>
      </c>
      <c r="BS78" s="15" t="s">
        <v>70</v>
      </c>
      <c r="BT78" s="15" t="s">
        <v>70</v>
      </c>
      <c r="BU78" s="15" t="s">
        <v>70</v>
      </c>
      <c r="BV78" s="15" t="s">
        <v>70</v>
      </c>
      <c r="BW78" s="15" t="s">
        <v>70</v>
      </c>
      <c r="BZ78" s="78" t="s">
        <v>73</v>
      </c>
      <c r="CA78" s="15" t="s">
        <v>70</v>
      </c>
      <c r="CB78" s="15" t="s">
        <v>70</v>
      </c>
      <c r="CC78" s="15" t="s">
        <v>70</v>
      </c>
      <c r="CD78" s="15" t="s">
        <v>70</v>
      </c>
      <c r="CE78" s="15" t="s">
        <v>70</v>
      </c>
      <c r="CF78" s="15" t="s">
        <v>70</v>
      </c>
      <c r="CG78" s="15" t="s">
        <v>70</v>
      </c>
      <c r="CH78" s="15" t="s">
        <v>70</v>
      </c>
      <c r="CI78" s="15" t="s">
        <v>70</v>
      </c>
      <c r="CJ78" s="15" t="s">
        <v>70</v>
      </c>
      <c r="CK78" s="15" t="s">
        <v>70</v>
      </c>
      <c r="CL78" s="15" t="s">
        <v>70</v>
      </c>
      <c r="CM78" s="15" t="s">
        <v>70</v>
      </c>
      <c r="CN78" s="15" t="s">
        <v>70</v>
      </c>
      <c r="CO78" s="15" t="s">
        <v>70</v>
      </c>
      <c r="CP78" s="15" t="s">
        <v>70</v>
      </c>
      <c r="CS78" s="78" t="s">
        <v>73</v>
      </c>
      <c r="CT78" s="15" t="s">
        <v>70</v>
      </c>
      <c r="CU78" s="15" t="s">
        <v>70</v>
      </c>
      <c r="CV78" s="15" t="s">
        <v>70</v>
      </c>
      <c r="CW78" s="15" t="s">
        <v>70</v>
      </c>
      <c r="CX78" s="15" t="s">
        <v>70</v>
      </c>
      <c r="CY78" s="15" t="s">
        <v>70</v>
      </c>
      <c r="CZ78" s="15" t="s">
        <v>70</v>
      </c>
      <c r="DA78" s="15" t="s">
        <v>70</v>
      </c>
      <c r="DB78" s="15" t="s">
        <v>70</v>
      </c>
      <c r="DC78" s="15" t="s">
        <v>70</v>
      </c>
      <c r="DD78" s="15" t="s">
        <v>70</v>
      </c>
      <c r="DE78" s="15" t="s">
        <v>70</v>
      </c>
      <c r="DF78" s="15" t="s">
        <v>70</v>
      </c>
      <c r="DG78" s="15" t="s">
        <v>70</v>
      </c>
      <c r="DH78" s="15" t="s">
        <v>70</v>
      </c>
      <c r="DI78" s="15" t="s">
        <v>70</v>
      </c>
      <c r="DL78" s="78" t="s">
        <v>73</v>
      </c>
      <c r="DM78" s="15" t="s">
        <v>70</v>
      </c>
      <c r="DN78" s="15" t="s">
        <v>70</v>
      </c>
      <c r="DO78" s="15" t="s">
        <v>70</v>
      </c>
      <c r="DP78" s="15" t="s">
        <v>70</v>
      </c>
      <c r="DQ78" s="15" t="s">
        <v>70</v>
      </c>
      <c r="DR78" s="15" t="s">
        <v>70</v>
      </c>
      <c r="DS78" s="15" t="s">
        <v>70</v>
      </c>
      <c r="DT78" s="15" t="s">
        <v>70</v>
      </c>
      <c r="DU78" s="15" t="s">
        <v>70</v>
      </c>
      <c r="DV78" s="15" t="s">
        <v>70</v>
      </c>
      <c r="DW78" s="15" t="s">
        <v>70</v>
      </c>
      <c r="DX78" s="15" t="s">
        <v>70</v>
      </c>
      <c r="DY78" s="15" t="s">
        <v>70</v>
      </c>
      <c r="DZ78" s="15" t="s">
        <v>70</v>
      </c>
      <c r="EA78" s="15" t="s">
        <v>70</v>
      </c>
      <c r="EB78" s="15" t="s">
        <v>70</v>
      </c>
      <c r="EE78" s="78" t="s">
        <v>73</v>
      </c>
      <c r="EF78" s="15" t="s">
        <v>70</v>
      </c>
      <c r="EG78" s="15" t="s">
        <v>70</v>
      </c>
      <c r="EH78" s="15" t="s">
        <v>70</v>
      </c>
      <c r="EI78" s="15" t="s">
        <v>70</v>
      </c>
      <c r="EJ78" s="15" t="s">
        <v>70</v>
      </c>
      <c r="EK78" s="15" t="s">
        <v>70</v>
      </c>
      <c r="EL78" s="15" t="s">
        <v>70</v>
      </c>
      <c r="EM78" s="15" t="s">
        <v>70</v>
      </c>
      <c r="EN78" s="15" t="s">
        <v>70</v>
      </c>
      <c r="EO78" s="15" t="s">
        <v>70</v>
      </c>
      <c r="EP78" s="15" t="s">
        <v>70</v>
      </c>
      <c r="EQ78" s="15" t="s">
        <v>70</v>
      </c>
      <c r="ER78" s="15" t="s">
        <v>70</v>
      </c>
      <c r="ES78" s="15" t="s">
        <v>70</v>
      </c>
      <c r="ET78" s="15" t="s">
        <v>70</v>
      </c>
      <c r="EU78" s="15" t="s">
        <v>70</v>
      </c>
      <c r="EX78" s="78" t="s">
        <v>73</v>
      </c>
      <c r="EY78" s="15" t="s">
        <v>70</v>
      </c>
      <c r="EZ78" s="15" t="s">
        <v>70</v>
      </c>
      <c r="FA78" s="15" t="s">
        <v>70</v>
      </c>
      <c r="FB78" s="15" t="s">
        <v>70</v>
      </c>
      <c r="FC78" s="15" t="s">
        <v>70</v>
      </c>
      <c r="FD78" s="15" t="s">
        <v>70</v>
      </c>
      <c r="FE78" s="15" t="s">
        <v>70</v>
      </c>
      <c r="FF78" s="15" t="s">
        <v>70</v>
      </c>
      <c r="FG78" s="15" t="s">
        <v>70</v>
      </c>
      <c r="FH78" s="15" t="s">
        <v>70</v>
      </c>
      <c r="FI78" s="15" t="s">
        <v>70</v>
      </c>
      <c r="FJ78" s="15" t="s">
        <v>70</v>
      </c>
      <c r="FK78" s="15" t="s">
        <v>70</v>
      </c>
      <c r="FL78" s="15" t="s">
        <v>70</v>
      </c>
      <c r="FM78" s="15">
        <v>0</v>
      </c>
      <c r="FN78" s="15" t="s">
        <v>70</v>
      </c>
      <c r="FQ78" s="78" t="s">
        <v>73</v>
      </c>
      <c r="FR78" s="13">
        <f>[2]DISP_ABR!$C$343</f>
        <v>720</v>
      </c>
      <c r="FS78" s="13">
        <f>[2]DISP_ABR!$D$343</f>
        <v>719</v>
      </c>
      <c r="FT78" s="13">
        <f>[2]DISP_ABR!$E$343</f>
        <v>1</v>
      </c>
      <c r="FU78" s="13">
        <f>[2]DISP_ABR!$F$340</f>
        <v>0</v>
      </c>
      <c r="FV78" s="13">
        <f t="shared" si="848"/>
        <v>0</v>
      </c>
      <c r="FW78" s="13">
        <f>[2]DISP_ABR!$G$343</f>
        <v>0</v>
      </c>
      <c r="FX78" s="13">
        <f t="shared" si="848"/>
        <v>0</v>
      </c>
      <c r="FY78" s="13">
        <f>[2]DISP_ABR!$H$343</f>
        <v>0</v>
      </c>
      <c r="FZ78" s="13">
        <f t="shared" si="843"/>
        <v>0</v>
      </c>
      <c r="GB78" s="13">
        <f t="shared" si="836"/>
        <v>100</v>
      </c>
      <c r="GC78" s="13">
        <f t="shared" si="849"/>
        <v>100</v>
      </c>
      <c r="GD78" s="45">
        <f t="shared" si="858"/>
        <v>0</v>
      </c>
      <c r="GE78" s="88">
        <f t="shared" si="847"/>
        <v>65.75</v>
      </c>
      <c r="GF78" s="36">
        <v>0</v>
      </c>
      <c r="GG78" s="88">
        <v>9468</v>
      </c>
      <c r="GH78" s="36">
        <v>20</v>
      </c>
      <c r="GK78" s="78" t="s">
        <v>73</v>
      </c>
      <c r="GL78" s="13">
        <f>[2]DISP_MAY!$C$343</f>
        <v>744</v>
      </c>
      <c r="GM78" s="13">
        <f>[2]DISP_MAY!$D$343</f>
        <v>740</v>
      </c>
      <c r="GN78" s="13">
        <f>[2]DISP_MAY!$E$343</f>
        <v>4</v>
      </c>
      <c r="GO78" s="13">
        <f>[2]DISP_MAY!$F$340</f>
        <v>0</v>
      </c>
      <c r="GP78" s="13">
        <f t="shared" si="838"/>
        <v>0</v>
      </c>
      <c r="GQ78" s="13">
        <f>[2]DISP_MAY!$G$343</f>
        <v>0</v>
      </c>
      <c r="GR78" s="13">
        <f t="shared" si="839"/>
        <v>0</v>
      </c>
      <c r="GS78" s="13">
        <f>[2]DISP_MAY!$H$343</f>
        <v>0</v>
      </c>
      <c r="GT78" s="13">
        <f t="shared" si="840"/>
        <v>0</v>
      </c>
      <c r="GV78" s="13">
        <f t="shared" si="841"/>
        <v>100</v>
      </c>
      <c r="GW78" s="13">
        <f t="shared" si="842"/>
        <v>100</v>
      </c>
      <c r="GX78" s="45">
        <f t="shared" si="859"/>
        <v>0</v>
      </c>
      <c r="GY78" s="238">
        <f t="shared" si="846"/>
        <v>86.623830645161291</v>
      </c>
      <c r="GZ78" s="36">
        <v>0</v>
      </c>
      <c r="HA78" s="95">
        <v>12889.626</v>
      </c>
      <c r="HB78" s="36">
        <v>20</v>
      </c>
      <c r="HE78" s="78" t="s">
        <v>73</v>
      </c>
      <c r="HF78" s="13">
        <v>720</v>
      </c>
      <c r="HG78" s="13">
        <v>700</v>
      </c>
      <c r="HH78" s="13">
        <v>20</v>
      </c>
      <c r="HI78" s="13">
        <v>0</v>
      </c>
      <c r="HJ78" s="244">
        <f t="shared" si="852"/>
        <v>0</v>
      </c>
      <c r="HK78" s="13">
        <v>0</v>
      </c>
      <c r="HL78" s="244">
        <f t="shared" si="853"/>
        <v>0</v>
      </c>
      <c r="HM78" s="13">
        <v>0</v>
      </c>
      <c r="HN78" s="244">
        <f t="shared" si="854"/>
        <v>0</v>
      </c>
      <c r="HO78" s="13">
        <v>38.662950000000066</v>
      </c>
      <c r="HP78" s="244">
        <f t="shared" si="855"/>
        <v>100</v>
      </c>
      <c r="HQ78" s="244">
        <f t="shared" si="856"/>
        <v>94.63014583333333</v>
      </c>
      <c r="HR78" s="249">
        <v>5.2341802171071485</v>
      </c>
      <c r="HS78" s="238">
        <f t="shared" si="857"/>
        <v>91.852368055555559</v>
      </c>
      <c r="HT78" s="36">
        <v>0</v>
      </c>
      <c r="HU78" s="95">
        <v>13226.741</v>
      </c>
      <c r="HV78" s="36">
        <v>20</v>
      </c>
    </row>
    <row r="79" spans="1:230" ht="13.8" hidden="1" x14ac:dyDescent="0.3">
      <c r="B79" s="201" t="s">
        <v>37</v>
      </c>
      <c r="C79" s="202" t="s">
        <v>70</v>
      </c>
      <c r="D79" s="202" t="s">
        <v>70</v>
      </c>
      <c r="E79" s="202" t="s">
        <v>70</v>
      </c>
      <c r="F79" s="202" t="s">
        <v>70</v>
      </c>
      <c r="G79" s="202" t="s">
        <v>70</v>
      </c>
      <c r="H79" s="202" t="s">
        <v>70</v>
      </c>
      <c r="I79" s="202" t="s">
        <v>70</v>
      </c>
      <c r="J79" s="202" t="s">
        <v>70</v>
      </c>
      <c r="K79" s="202" t="s">
        <v>70</v>
      </c>
      <c r="L79" s="202" t="s">
        <v>70</v>
      </c>
      <c r="M79" s="202" t="s">
        <v>70</v>
      </c>
      <c r="N79" s="202" t="s">
        <v>70</v>
      </c>
      <c r="O79" s="202" t="s">
        <v>70</v>
      </c>
      <c r="P79" s="202" t="s">
        <v>70</v>
      </c>
      <c r="Q79" s="202" t="s">
        <v>70</v>
      </c>
      <c r="R79" s="202" t="s">
        <v>70</v>
      </c>
      <c r="U79" s="81" t="s">
        <v>37</v>
      </c>
      <c r="V79" s="15" t="s">
        <v>70</v>
      </c>
      <c r="W79" s="15" t="s">
        <v>70</v>
      </c>
      <c r="X79" s="15" t="s">
        <v>70</v>
      </c>
      <c r="Y79" s="15" t="s">
        <v>70</v>
      </c>
      <c r="Z79" s="15" t="s">
        <v>70</v>
      </c>
      <c r="AA79" s="15" t="s">
        <v>70</v>
      </c>
      <c r="AB79" s="15" t="s">
        <v>70</v>
      </c>
      <c r="AC79" s="15" t="s">
        <v>70</v>
      </c>
      <c r="AD79" s="15" t="s">
        <v>70</v>
      </c>
      <c r="AE79" s="15" t="s">
        <v>70</v>
      </c>
      <c r="AF79" s="15" t="s">
        <v>70</v>
      </c>
      <c r="AG79" s="15" t="s">
        <v>70</v>
      </c>
      <c r="AH79" s="15" t="s">
        <v>70</v>
      </c>
      <c r="AI79" s="15" t="s">
        <v>70</v>
      </c>
      <c r="AJ79" s="15" t="s">
        <v>70</v>
      </c>
      <c r="AK79" s="15" t="s">
        <v>70</v>
      </c>
      <c r="AN79" s="81" t="s">
        <v>37</v>
      </c>
      <c r="AO79" s="15" t="s">
        <v>70</v>
      </c>
      <c r="AP79" s="15" t="s">
        <v>70</v>
      </c>
      <c r="AQ79" s="15" t="s">
        <v>70</v>
      </c>
      <c r="AR79" s="15" t="s">
        <v>70</v>
      </c>
      <c r="AS79" s="15" t="s">
        <v>70</v>
      </c>
      <c r="AT79" s="15" t="s">
        <v>70</v>
      </c>
      <c r="AU79" s="15" t="s">
        <v>70</v>
      </c>
      <c r="AV79" s="15" t="s">
        <v>70</v>
      </c>
      <c r="AW79" s="15" t="s">
        <v>70</v>
      </c>
      <c r="AX79" s="15" t="s">
        <v>70</v>
      </c>
      <c r="AY79" s="15" t="s">
        <v>70</v>
      </c>
      <c r="AZ79" s="15" t="s">
        <v>70</v>
      </c>
      <c r="BA79" s="15" t="s">
        <v>70</v>
      </c>
      <c r="BB79" s="15" t="s">
        <v>70</v>
      </c>
      <c r="BC79" s="15" t="s">
        <v>70</v>
      </c>
      <c r="BD79" s="15" t="s">
        <v>70</v>
      </c>
      <c r="BG79" s="81" t="s">
        <v>37</v>
      </c>
      <c r="BH79" s="15" t="s">
        <v>70</v>
      </c>
      <c r="BI79" s="15" t="s">
        <v>70</v>
      </c>
      <c r="BJ79" s="15" t="s">
        <v>70</v>
      </c>
      <c r="BK79" s="15" t="s">
        <v>70</v>
      </c>
      <c r="BL79" s="15" t="s">
        <v>70</v>
      </c>
      <c r="BM79" s="15" t="s">
        <v>70</v>
      </c>
      <c r="BN79" s="15" t="s">
        <v>70</v>
      </c>
      <c r="BO79" s="15" t="s">
        <v>70</v>
      </c>
      <c r="BP79" s="15" t="s">
        <v>70</v>
      </c>
      <c r="BQ79" s="15" t="s">
        <v>70</v>
      </c>
      <c r="BR79" s="15" t="s">
        <v>70</v>
      </c>
      <c r="BS79" s="15" t="s">
        <v>70</v>
      </c>
      <c r="BT79" s="15" t="s">
        <v>70</v>
      </c>
      <c r="BU79" s="15" t="s">
        <v>70</v>
      </c>
      <c r="BV79" s="15" t="s">
        <v>70</v>
      </c>
      <c r="BW79" s="15" t="s">
        <v>70</v>
      </c>
      <c r="BZ79" s="81" t="s">
        <v>37</v>
      </c>
      <c r="CA79" s="15" t="s">
        <v>70</v>
      </c>
      <c r="CB79" s="15" t="s">
        <v>70</v>
      </c>
      <c r="CC79" s="15" t="s">
        <v>70</v>
      </c>
      <c r="CD79" s="15" t="s">
        <v>70</v>
      </c>
      <c r="CE79" s="15" t="s">
        <v>70</v>
      </c>
      <c r="CF79" s="15" t="s">
        <v>70</v>
      </c>
      <c r="CG79" s="15" t="s">
        <v>70</v>
      </c>
      <c r="CH79" s="15" t="s">
        <v>70</v>
      </c>
      <c r="CI79" s="15" t="s">
        <v>70</v>
      </c>
      <c r="CJ79" s="15" t="s">
        <v>70</v>
      </c>
      <c r="CK79" s="15" t="s">
        <v>70</v>
      </c>
      <c r="CL79" s="15" t="s">
        <v>70</v>
      </c>
      <c r="CM79" s="15" t="s">
        <v>70</v>
      </c>
      <c r="CN79" s="15" t="s">
        <v>70</v>
      </c>
      <c r="CO79" s="15" t="s">
        <v>70</v>
      </c>
      <c r="CP79" s="15" t="s">
        <v>70</v>
      </c>
      <c r="CS79" s="81" t="s">
        <v>37</v>
      </c>
      <c r="CT79" s="15" t="s">
        <v>70</v>
      </c>
      <c r="CU79" s="15" t="s">
        <v>70</v>
      </c>
      <c r="CV79" s="15" t="s">
        <v>70</v>
      </c>
      <c r="CW79" s="15" t="s">
        <v>70</v>
      </c>
      <c r="CX79" s="15" t="s">
        <v>70</v>
      </c>
      <c r="CY79" s="15" t="s">
        <v>70</v>
      </c>
      <c r="CZ79" s="15" t="s">
        <v>70</v>
      </c>
      <c r="DA79" s="15" t="s">
        <v>70</v>
      </c>
      <c r="DB79" s="15" t="s">
        <v>70</v>
      </c>
      <c r="DC79" s="15" t="s">
        <v>70</v>
      </c>
      <c r="DD79" s="15" t="s">
        <v>70</v>
      </c>
      <c r="DE79" s="15" t="s">
        <v>70</v>
      </c>
      <c r="DF79" s="15" t="s">
        <v>70</v>
      </c>
      <c r="DG79" s="15" t="s">
        <v>70</v>
      </c>
      <c r="DH79" s="15" t="s">
        <v>70</v>
      </c>
      <c r="DI79" s="15" t="s">
        <v>70</v>
      </c>
      <c r="DL79" s="81" t="s">
        <v>37</v>
      </c>
      <c r="DM79" s="15" t="s">
        <v>70</v>
      </c>
      <c r="DN79" s="15" t="s">
        <v>70</v>
      </c>
      <c r="DO79" s="15" t="s">
        <v>70</v>
      </c>
      <c r="DP79" s="15" t="s">
        <v>70</v>
      </c>
      <c r="DQ79" s="15" t="s">
        <v>70</v>
      </c>
      <c r="DR79" s="15" t="s">
        <v>70</v>
      </c>
      <c r="DS79" s="15" t="s">
        <v>70</v>
      </c>
      <c r="DT79" s="15" t="s">
        <v>70</v>
      </c>
      <c r="DU79" s="15" t="s">
        <v>70</v>
      </c>
      <c r="DV79" s="15" t="s">
        <v>70</v>
      </c>
      <c r="DW79" s="15" t="s">
        <v>70</v>
      </c>
      <c r="DX79" s="15" t="s">
        <v>70</v>
      </c>
      <c r="DY79" s="15" t="s">
        <v>70</v>
      </c>
      <c r="DZ79" s="15" t="s">
        <v>70</v>
      </c>
      <c r="EA79" s="15" t="s">
        <v>70</v>
      </c>
      <c r="EB79" s="15" t="s">
        <v>70</v>
      </c>
      <c r="EE79" s="81" t="s">
        <v>37</v>
      </c>
      <c r="EF79" s="15" t="s">
        <v>70</v>
      </c>
      <c r="EG79" s="15" t="s">
        <v>70</v>
      </c>
      <c r="EH79" s="15" t="s">
        <v>70</v>
      </c>
      <c r="EI79" s="15" t="s">
        <v>70</v>
      </c>
      <c r="EJ79" s="15" t="s">
        <v>70</v>
      </c>
      <c r="EK79" s="15" t="s">
        <v>70</v>
      </c>
      <c r="EL79" s="15" t="s">
        <v>70</v>
      </c>
      <c r="EM79" s="15" t="s">
        <v>70</v>
      </c>
      <c r="EN79" s="15" t="s">
        <v>70</v>
      </c>
      <c r="EO79" s="15" t="s">
        <v>70</v>
      </c>
      <c r="EP79" s="15" t="s">
        <v>70</v>
      </c>
      <c r="EQ79" s="15" t="s">
        <v>70</v>
      </c>
      <c r="ER79" s="15" t="s">
        <v>70</v>
      </c>
      <c r="ES79" s="15" t="s">
        <v>70</v>
      </c>
      <c r="ET79" s="15" t="s">
        <v>70</v>
      </c>
      <c r="EU79" s="15" t="s">
        <v>70</v>
      </c>
      <c r="EX79" s="81" t="s">
        <v>37</v>
      </c>
      <c r="EY79" s="15" t="s">
        <v>70</v>
      </c>
      <c r="EZ79" s="15" t="s">
        <v>70</v>
      </c>
      <c r="FA79" s="15" t="s">
        <v>70</v>
      </c>
      <c r="FB79" s="15" t="s">
        <v>70</v>
      </c>
      <c r="FC79" s="15" t="s">
        <v>70</v>
      </c>
      <c r="FD79" s="15" t="s">
        <v>70</v>
      </c>
      <c r="FE79" s="15" t="s">
        <v>70</v>
      </c>
      <c r="FF79" s="15" t="s">
        <v>70</v>
      </c>
      <c r="FG79" s="15" t="s">
        <v>70</v>
      </c>
      <c r="FH79" s="15" t="s">
        <v>70</v>
      </c>
      <c r="FI79" s="15" t="s">
        <v>70</v>
      </c>
      <c r="FJ79" s="15" t="s">
        <v>70</v>
      </c>
      <c r="FK79" s="15" t="s">
        <v>70</v>
      </c>
      <c r="FL79" s="15" t="s">
        <v>70</v>
      </c>
      <c r="FM79" s="15">
        <v>0</v>
      </c>
      <c r="FN79" s="15" t="s">
        <v>70</v>
      </c>
      <c r="FQ79" s="81" t="s">
        <v>37</v>
      </c>
      <c r="FR79" s="152">
        <f>SUM(FR65:FR78)</f>
        <v>15356</v>
      </c>
      <c r="FS79" s="152">
        <f>SUM(FS65:FS78)</f>
        <v>14579</v>
      </c>
      <c r="FT79" s="53">
        <f ca="1">SUM(FT65:FT79)</f>
        <v>0</v>
      </c>
      <c r="FU79" s="52">
        <f>SUM(FU65:FU78)</f>
        <v>0</v>
      </c>
      <c r="FV79" s="53" t="e">
        <f>(FV65*GH65+FV66*GH66+FV67*GH67+FV68*GH68+FV69*GH69+FV70*GH70+FV71*GH71+FV72*GH72+FV73*GH73+FV74*GH74+FV75*GH75+FV76*GH76+FV77*GH77+FV78*GH78)/GH79</f>
        <v>#VALUE!</v>
      </c>
      <c r="FW79" s="52">
        <f>SUM(FW65:FW78)</f>
        <v>484</v>
      </c>
      <c r="FX79" s="53" t="e">
        <f>(FX65*GH65+FX66*GH66+FX67*GH67+FX68*GH68+FX69*GH69+FX70*GH70+FX71*GH71+FX72*GH72+FX73*GH73+FX74*GH74+FX75*GH75+FX76*GH76+FX77*GH77+FX78*GH78)/GH79</f>
        <v>#VALUE!</v>
      </c>
      <c r="FY79" s="53">
        <f>SUM(FY65:FY78)</f>
        <v>0</v>
      </c>
      <c r="FZ79" s="53" t="e">
        <f>(FZ65*GH65+FZ66*GH66+FZ67*GH67+FZ68*GH68+FZ69*GH69+FZ70*GH70+FZ71*GH71+FZ72*GH72+FZ73*GH73+FZ74*GH74+FZ75*GH75+FZ76*GH76+FZ77*GH77+FZ78*GH78)/GH79</f>
        <v>#VALUE!</v>
      </c>
      <c r="GA79" s="52">
        <f>SUM(GA65:GA78)</f>
        <v>0</v>
      </c>
      <c r="GB79" s="53" t="e">
        <f>(GB65*GH65+GB66*GH66+GB67*GH67+GB68*GH68+GB69*GH69+GB70*GH70+GB71*GH71+GB72*GH72+GB73*GH73+GB74*GH74+GB75*GH75+GB76*GH76+GB77*GH77+GB78*GH78)/GH79</f>
        <v>#VALUE!</v>
      </c>
      <c r="GC79" s="14" t="e">
        <f>(GC65*GH65+GC66*GH66+GC67*GH67+GC68*GH68+GC69*GH69+GC70*GH70+GC71*GH71+GC72*GH72+GC73*GH73+GC74*GH74+GC75*GH75+GC76*GH76+GC77*GH77+GC78*GH78)/GH79</f>
        <v>#VALUE!</v>
      </c>
      <c r="GD79" s="14" t="e">
        <f>(GD65*GH65+GD66*GH66+GD67*GH67+GD68*GH68+GD69*GH69+GD70*GH70+GD71*GH71+GD72*GH72+GD73*GH73+GD74*GH74+GD75*GH75+GD76*GH76+GD77*GH77+GD78*GH78)/GH79</f>
        <v>#VALUE!</v>
      </c>
      <c r="GE79" s="163">
        <f>(GE65*GH65+GE66*GH66+GE67*GH67+GE68*GH68+GE69*GH69+GE70*GH70+GE71*GH71+GE72*GH72+GE73*GH73+GE74*GH74+GE75*GH75+GE76*GH76+GE77*GH77+GE78*GH78)/GH79</f>
        <v>90.503267973856211</v>
      </c>
      <c r="GF79" s="55">
        <f>SUM(GF65:GF78)</f>
        <v>0</v>
      </c>
      <c r="GG79" s="147">
        <f>SUM(GG65:GG78)</f>
        <v>221552</v>
      </c>
      <c r="GH79" s="56">
        <f>SUM(GH65:GH78)</f>
        <v>340</v>
      </c>
      <c r="GK79" s="81" t="s">
        <v>37</v>
      </c>
      <c r="GL79" s="52">
        <f>SUM(GL65:GL78)</f>
        <v>16368</v>
      </c>
      <c r="GM79" s="52">
        <f>SUM(GM65:GM78)</f>
        <v>14796</v>
      </c>
      <c r="GN79" s="53">
        <f ca="1">SUM(GN65:GN79)</f>
        <v>0</v>
      </c>
      <c r="GO79" s="52">
        <f>SUM(GO65:GO78)</f>
        <v>0</v>
      </c>
      <c r="GP79" s="53" t="e">
        <f>(GP65*HB65+GP66*HB66+GP67*HB67+GP68*HB68+GP69*HB69+GP70*HB70+GP71*HB71+GP72*HB72+GP73*HB73+GP74*HB74+GP75*HB75+GP76*HB76+GP77*HB77+GP78*HB78)/HB79</f>
        <v>#VALUE!</v>
      </c>
      <c r="GQ79" s="52">
        <f>SUM(GQ65:GQ78)</f>
        <v>0</v>
      </c>
      <c r="GR79" s="53" t="e">
        <f>(GR65*HB65+GR66*HB66+GR67*HB67+GR68*HB68+GR69*HB69+GR70*HB70+GR71*HB71+GR72*HB72+GR73*HB73+GR74*HB74+GR75*HB75+GR76*HB76+GR77*HB77+GR78*HB78)/HB79</f>
        <v>#VALUE!</v>
      </c>
      <c r="GS79" s="53">
        <f>SUM(GS65:GS78)</f>
        <v>0</v>
      </c>
      <c r="GT79" s="53" t="e">
        <f>(GT65*HB65+GT66*HB66+GT67*HB67+GT68*HB68+GT69*HB69+GT70*HB70+GT71*HB71+GT72*HB72+GT73*HB73+GT74*HB74+GT75*HB75+GT76*HB76+GT77*HB77+GT78*HB78)/HB79</f>
        <v>#VALUE!</v>
      </c>
      <c r="GU79" s="52">
        <f>SUM(GU65:GU78)</f>
        <v>0</v>
      </c>
      <c r="GV79" s="53" t="e">
        <f>(GV65*HB65+GV66*HB66+GV67*HB67+GV68*HB68+GV69*HB69+GV70*HB70+GV71*HB71+GV72*HB72+GV73*HB73+GV74*HB74+GV75*HB75+GV76*HB76+GV77*HB77+GV78*HB78)/HB79</f>
        <v>#VALUE!</v>
      </c>
      <c r="GW79" s="14" t="e">
        <f>(GW65*HB65+GW66*HB66+GW67*HB67+GW68*HB68+GW69*HB69+GW70*HB70+GW71*HB71+GW72*HB72+GW73*HB73+GW74*HB74+GW75*HB75+GW76*HB76+GW77*HB77+GW78*HB78)/HB79</f>
        <v>#VALUE!</v>
      </c>
      <c r="GX79" s="14" t="e">
        <f>(GX65*HB65+GX66*HB66+GX67*HB67+GX68*HB68+GX69*HB69+GX70*HB70+GX71*HB71+GX72*HB72+GX73*HB73+GX74*HB74+GX75*HB75+GX76*HB76+GX77*HB77+GX78*HB78)/HB79</f>
        <v>#VALUE!</v>
      </c>
      <c r="GY79" s="163">
        <f>(GY65*HB65+GY66*HB66+GY67*HB67+GY68*HB68+GY69*HB69+GY70*HB70+GY71*HB71+GY72*HB72+GY73*HB73+GY74*HB74+GY75*HB75+GY76*HB76+GY77*HB77+GY78*HB78)/HB79</f>
        <v>89.631101359898793</v>
      </c>
      <c r="GZ79" s="55">
        <f>SUM(GZ65:GZ78)</f>
        <v>0</v>
      </c>
      <c r="HA79" s="146">
        <f>SUM(HA65:HA78)</f>
        <v>226730.83399999997</v>
      </c>
      <c r="HB79" s="56">
        <f>SUM(HB65:HB78)</f>
        <v>340</v>
      </c>
      <c r="HE79" s="81" t="s">
        <v>37</v>
      </c>
      <c r="HF79" s="52">
        <f>SUM(HF65:HF78)</f>
        <v>9565</v>
      </c>
      <c r="HG79" s="52">
        <f>SUM(HG65:HG78)</f>
        <v>8663</v>
      </c>
      <c r="HH79" s="53">
        <f ca="1">SUM(HH65:HH79)</f>
        <v>0</v>
      </c>
      <c r="HI79" s="52">
        <f>SUM(HI65:HI78)</f>
        <v>515</v>
      </c>
      <c r="HJ79" s="164">
        <f>(HJ65*HV65+HJ66*HV66+HJ67*HV67+HJ68*HV68+HJ69*HV69+HJ70*HV70+HJ71*HV71+HJ72*HV72+HJ73*HV73+HJ74*HV74+HJ75*HV75+HJ76*HV76+HJ77*HV77+HJ78*HV78)/HV79</f>
        <v>5.2593954248366019</v>
      </c>
      <c r="HK79" s="52">
        <f>SUM(HK65:HK78)</f>
        <v>0</v>
      </c>
      <c r="HL79" s="164">
        <f>(HL65*HV65+HL66*HV66+HL67*HV67+HL68*HV68+HL69*HV69+HL70*HV70+HL71*HV71+HL72*HV72+HL73*HV73+HL74*HV74+HL75*HV75+HL76*HV76+HL77*HV77+HL78*HV78)/HV79</f>
        <v>0</v>
      </c>
      <c r="HM79" s="53">
        <f>SUM(HM65:HM78)</f>
        <v>0</v>
      </c>
      <c r="HN79" s="164">
        <f>(HN65*HV65+HN66*HV66+HN67*HV67+HN68*HV68+HN69*HV69+HN70*HV70+HN71*HV71+HN72*HV72+HN73*HV73+HN74*HV74+HN75*HV75+HN76*HV76+HN77*HV77+HN78*HV78)/HV79</f>
        <v>0</v>
      </c>
      <c r="HO79" s="53">
        <f>SUM(HO65:HO78)</f>
        <v>238.40199000000007</v>
      </c>
      <c r="HP79" s="164">
        <f>(HP65*HV65+HP66*HV66+HP67*HV67+HP68*HV68+HP69*HV69+HP70*HV70+HP71*HV71+HP72*HV72+HP73*HV73+HP74*HV74+HP75*HV75+HP76*HV76+HP77*HV77+HP78*HV78)/HV79</f>
        <v>94.740604575163403</v>
      </c>
      <c r="HQ79" s="163">
        <f>(HQ65*HV65+HQ66*HV66+HQ67*HV67+HQ68*HV68+HQ69*HV69+HQ70*HV70+HQ71*HV71+HQ72*HV72+HQ73*HV73+HQ74*HV74+HQ75*HV75+HQ76*HV76+HQ77*HV77+HQ78*HV78)/HV79</f>
        <v>92.384912173202622</v>
      </c>
      <c r="HR79" s="163">
        <f>(HR65*HV65+HR66*HV66+HR67*HV67+HR68*HV68+HR69*HV69+HR70*HV70+HR71*HV71+HR72*HV72+HR73*HV73+HR74*HV74+HR75*HV75+HR76*HV76+HR77*HV77+HR78*HV78)/HV79</f>
        <v>7.5958446860043098</v>
      </c>
      <c r="HS79" s="163" t="e">
        <f>(HS65*HV65+HS66*HV66+HS67*HV67+HS68*HV68+HS69*HV69+HS70*HV70+HS71*HV71+HS72*HV72+HS73*HV73+HS74*HV74+HS75*HV75+HS76*HV76+HS77*HV77+HS78*HV78)/HV79</f>
        <v>#VALUE!</v>
      </c>
      <c r="HT79" s="55">
        <f>SUM(HT65:HT78)</f>
        <v>0</v>
      </c>
      <c r="HU79" s="146">
        <f>SUM(HU65:HU78)</f>
        <v>188501.17299999998</v>
      </c>
      <c r="HV79" s="56">
        <f>SUM(HV65:HV78)</f>
        <v>340</v>
      </c>
    </row>
    <row r="80" spans="1:230" ht="27.6" hidden="1" x14ac:dyDescent="0.3">
      <c r="B80" s="200" t="s">
        <v>81</v>
      </c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U80" s="199" t="s">
        <v>81</v>
      </c>
      <c r="AN80" s="199" t="s">
        <v>81</v>
      </c>
      <c r="BG80" s="199" t="s">
        <v>81</v>
      </c>
      <c r="BZ80" s="199" t="s">
        <v>81</v>
      </c>
      <c r="CS80" s="199" t="s">
        <v>81</v>
      </c>
      <c r="DL80" s="199" t="s">
        <v>81</v>
      </c>
      <c r="EE80" s="199" t="s">
        <v>81</v>
      </c>
      <c r="EX80" s="199" t="s">
        <v>81</v>
      </c>
      <c r="FQ80" s="199" t="s">
        <v>81</v>
      </c>
      <c r="GF80" s="150">
        <f>SUM(GF33,GF37,GF40,GF43,GF46,GF49,GF52,GF56,GF59,GF64,GF79)</f>
        <v>8</v>
      </c>
      <c r="GK80" s="199" t="s">
        <v>81</v>
      </c>
      <c r="GZ80" s="150">
        <f>SUM(GZ33,GZ37,GZ40,GZ43,GZ46,GZ49,GZ52,GZ56,GZ59,GZ64,GZ79)</f>
        <v>7</v>
      </c>
      <c r="HE80" s="180" t="s">
        <v>81</v>
      </c>
      <c r="HF80" s="182">
        <f>SUM(HF33,HF37,HF40,HF43,HF46,HF49,HF52,HF56,HF59,HF64,HF79)</f>
        <v>21538</v>
      </c>
      <c r="HG80" s="182">
        <f t="shared" ref="HG80:HO80" si="860">SUM(HG33,HG37,HG40,HG43,HG46,HG49,HG52,HG56,HG59,HG64,HG79)</f>
        <v>12096</v>
      </c>
      <c r="HH80" s="182">
        <f t="shared" ca="1" si="860"/>
        <v>22335</v>
      </c>
      <c r="HI80" s="182">
        <f t="shared" si="860"/>
        <v>6461</v>
      </c>
      <c r="HJ80" s="183">
        <f>(HJ33*$HV33+HJ37*$HV37+HJ40*$HV40+HJ43*$HV43+HJ46*$HV46+HJ49*$HV49+HJ52*$HV52+HJ56*$HV56+HJ59*$HV59+HJ64*$HV64+HJ79*$HV79)/$HV80</f>
        <v>90.411014695125999</v>
      </c>
      <c r="HK80" s="182">
        <f t="shared" si="860"/>
        <v>3607</v>
      </c>
      <c r="HL80" s="183">
        <f>(HL33*$HV33+HL37*$HV37+HL40*$HV40+HL43*$HV43+HL46*$HV46+HL49*$HV49+HL52*$HV52+HL56*$HV56+HL59*$HV59+HL64*$HV64+HL79*$HV79)/$HV80</f>
        <v>144.3530154930514</v>
      </c>
      <c r="HM80" s="182">
        <f t="shared" si="860"/>
        <v>74</v>
      </c>
      <c r="HN80" s="183">
        <f>(HN33*$HV33+HN37*$HV37+HN40*$HV40+HN43*$HV43+HN46*$HV46+HN49*$HV49+HN52*$HV52+HN56*$HV56+HN59*$HV59+HN64*$HV64+HN79*$HV79)/$HV80</f>
        <v>3.5347263780836489</v>
      </c>
      <c r="HO80" s="184">
        <f t="shared" si="860"/>
        <v>1051.9413358393458</v>
      </c>
      <c r="HP80" s="183">
        <f t="shared" ref="HP80:HS80" si="861">(HP33*$HV33+HP37*$HV37+HP40*$HV40+HP43*$HV43+HP46*$HV46+HP49*$HV49+HP52*$HV52+HP56*$HV56+HP59*$HV59+HP64*$HV64+HP79*$HV79)/$HV80</f>
        <v>241.71321231464859</v>
      </c>
      <c r="HQ80" s="183">
        <f t="shared" si="861"/>
        <v>217.52654639603699</v>
      </c>
      <c r="HR80" s="183">
        <f t="shared" si="861"/>
        <v>22.301016598781814</v>
      </c>
      <c r="HS80" s="183" t="e">
        <f t="shared" si="861"/>
        <v>#VALUE!</v>
      </c>
      <c r="HT80" s="150">
        <f>SUM(HT79,HT64,HT59,HT56,HT52,HT49,HT46,HT43,HT40,HT37,HT33)</f>
        <v>7</v>
      </c>
      <c r="HU80" s="182">
        <f t="shared" ref="HU80:HV80" si="862">SUM(HU33,HU37,HU40,HU43,HU46,HU49,HU52,HU56,HU59,HU64,HU79)</f>
        <v>299950.37300000002</v>
      </c>
      <c r="HV80" s="182">
        <f t="shared" si="862"/>
        <v>1671</v>
      </c>
    </row>
    <row r="81" spans="2:232" ht="27.6" hidden="1" x14ac:dyDescent="0.3">
      <c r="B81" s="200" t="s">
        <v>82</v>
      </c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U81" s="199" t="s">
        <v>82</v>
      </c>
      <c r="AN81" s="199" t="s">
        <v>82</v>
      </c>
      <c r="BG81" s="199" t="s">
        <v>82</v>
      </c>
      <c r="BZ81" s="199" t="s">
        <v>82</v>
      </c>
      <c r="CS81" s="199" t="s">
        <v>82</v>
      </c>
      <c r="DL81" s="199" t="s">
        <v>82</v>
      </c>
      <c r="EC81" s="88"/>
      <c r="EE81" s="199" t="s">
        <v>82</v>
      </c>
      <c r="EV81" s="88"/>
      <c r="EX81" s="199" t="s">
        <v>82</v>
      </c>
      <c r="FO81" s="88"/>
      <c r="FQ81" s="199" t="s">
        <v>82</v>
      </c>
      <c r="GF81" s="150">
        <f>SUM(GF22,GF80)</f>
        <v>17</v>
      </c>
      <c r="GI81" s="88"/>
      <c r="GK81" s="199" t="s">
        <v>82</v>
      </c>
      <c r="GZ81" s="150">
        <f>SUM(GZ22,GZ80)</f>
        <v>14</v>
      </c>
      <c r="HE81" s="180" t="s">
        <v>82</v>
      </c>
      <c r="HF81" s="150">
        <f t="shared" ref="HF81:HI81" si="863">SUM(HF22,HF80)</f>
        <v>26282</v>
      </c>
      <c r="HG81" s="150">
        <f t="shared" si="863"/>
        <v>16840</v>
      </c>
      <c r="HH81" s="150">
        <f t="shared" ca="1" si="863"/>
        <v>27</v>
      </c>
      <c r="HI81" s="150">
        <f t="shared" si="863"/>
        <v>9637</v>
      </c>
      <c r="HJ81" s="183">
        <f>(HJ22*$HV22+HJ80*$HV80)/$HV81</f>
        <v>309.80484601787538</v>
      </c>
      <c r="HK81" s="150">
        <f>SUM(HK22,HK80)</f>
        <v>4327</v>
      </c>
      <c r="HL81" s="183">
        <f>(HL22*$HV22+HL80*$HV80)/$HV81</f>
        <v>116.60629372370353</v>
      </c>
      <c r="HM81" s="150">
        <f>SUM(HM22,HM80)</f>
        <v>74</v>
      </c>
      <c r="HN81" s="183">
        <f>(HN22*$HV22+HN80*$HV80)/$HV81</f>
        <v>1.3234433739139093</v>
      </c>
      <c r="HO81" s="150">
        <f>SUM(HO22,HO80)</f>
        <v>1662.9413358393458</v>
      </c>
      <c r="HP81" s="183">
        <f t="shared" ref="HP81:HS81" si="864">(HP22*$HV22+HP80*$HV80)/$HV81</f>
        <v>502.69338013792418</v>
      </c>
      <c r="HQ81" s="183">
        <f t="shared" si="864"/>
        <v>440.54949912241398</v>
      </c>
      <c r="HR81" s="183">
        <f t="shared" si="864"/>
        <v>1141.9848990772455</v>
      </c>
      <c r="HS81" s="183" t="e">
        <f t="shared" si="864"/>
        <v>#VALUE!</v>
      </c>
      <c r="HT81" s="150">
        <f>SUM(HT22,HT80)</f>
        <v>27</v>
      </c>
      <c r="HU81" s="184">
        <f>SUM(HU22,HU80)</f>
        <v>1198418.3730000001</v>
      </c>
      <c r="HV81" s="150">
        <f>SUM(HV22,HV80)</f>
        <v>4463</v>
      </c>
    </row>
    <row r="82" spans="2:232" ht="41.4" hidden="1" x14ac:dyDescent="0.3">
      <c r="B82" s="78"/>
      <c r="P82" s="141" t="s">
        <v>83</v>
      </c>
      <c r="Q82" s="95">
        <f>SUM(Q79,Q64,Q59,Q56,Q52,Q49,Q46,Q43,Q40,Q37,Q33,Q21,Q18,Q15,Q12)</f>
        <v>1131872.3999999999</v>
      </c>
      <c r="AI82" s="141" t="s">
        <v>83</v>
      </c>
      <c r="AJ82" s="95">
        <f>SUM(AJ79,AJ64,AJ59,AJ56,AJ52,AJ49,AJ46,AJ43,AJ40,AJ37,AJ33,AJ21,AJ18,AJ15,AJ12)</f>
        <v>1077441.1000000001</v>
      </c>
      <c r="BB82" s="141" t="s">
        <v>83</v>
      </c>
      <c r="BC82" s="95">
        <f>SUM(BC79,BC64,BC59,BC56,BC52,BC49,BC46,BC43,BC40,BC37,BC33,BC21,BC18,BC15,BC12)</f>
        <v>1009366.4</v>
      </c>
      <c r="BU82" s="141" t="s">
        <v>83</v>
      </c>
      <c r="BV82" s="95">
        <f>SUM(BV79,BV64,BV59,BV56,BV52,BV49,BV46,BV43,BV40,BV37,BV33,BV21,BV18,BV15,BV12)</f>
        <v>998593.9</v>
      </c>
      <c r="CN82" s="141" t="s">
        <v>83</v>
      </c>
      <c r="CO82" s="95">
        <f>SUM(CO79,CO64,CO59,CO56,CO52,CO49,CO46,CO43,CO40,CO37,CO33,CO21,CO18,CO15,CO12)</f>
        <v>842101.7</v>
      </c>
      <c r="DG82" s="141" t="s">
        <v>83</v>
      </c>
      <c r="DH82" s="95">
        <f>SUM(DH79,DH64,DH59,DH56,DH52,DH49,DH46,DH43,DH40,DH37,DH33,DH21,DH18,DH15,DH12)</f>
        <v>712778.8</v>
      </c>
      <c r="DZ82" s="141" t="s">
        <v>83</v>
      </c>
      <c r="EA82" s="95">
        <f>SUM(EA79,EA64,EA59,EA56,EA52,EA49,EA46,EA43,EA40,EA37,EA33,EA21,EA18,EA15,EA12)</f>
        <v>570246.40000000002</v>
      </c>
      <c r="ES82" s="141" t="s">
        <v>83</v>
      </c>
      <c r="ET82" s="95">
        <f>SUM(ET79,ET64,ET59,ET56,ET52,ET49,ET46,ET43,ET40,ET37,ET33,ET21,ET18,ET15,ET12)</f>
        <v>545822.1</v>
      </c>
      <c r="FL82" s="141" t="s">
        <v>83</v>
      </c>
      <c r="FM82" s="95">
        <f>SUM(FM79,FM64,FM59,FM56,FM52,FM49,FM46,FM43,FM40,FM37,FM33,FM21,FM18,FM15,FM12)</f>
        <v>599545</v>
      </c>
      <c r="GE82" s="141" t="s">
        <v>83</v>
      </c>
      <c r="GF82" s="141"/>
      <c r="GG82" s="95">
        <f>SUM(GG79,GG64,GG59,GG56,GG52,GG49,GG46,GG43,GG40,GG37,GG33,GG21,GG18,GG15,GG12)</f>
        <v>861336.3</v>
      </c>
      <c r="GY82" s="141" t="s">
        <v>83</v>
      </c>
      <c r="GZ82" s="141"/>
      <c r="HA82" s="95">
        <f>SUM(HA79,HA64,HA59,HA56,HA52,HA49,HA46,HA43,HA40,HA37,HA33,HA21,HA18,HA15,HA12)</f>
        <v>1160445.9339999999</v>
      </c>
      <c r="HC82" s="88"/>
      <c r="HS82" s="141" t="s">
        <v>83</v>
      </c>
      <c r="HT82" s="141"/>
      <c r="HU82" s="95">
        <f>SUM(HU79,HU64,HU59,HU56,HU52,HU49,HU46,HU43,HU40,HU37,HU33,HU21,HU18,HU15,HU12)</f>
        <v>1198418.3730000001</v>
      </c>
      <c r="HW82" s="88"/>
      <c r="HX82" s="95">
        <f>SUM(HU82,HA82,GG82,FM82,ET82,EA82,DH82,CO82,BV82,BC82,AJ82,Q82)</f>
        <v>10707968.407</v>
      </c>
    </row>
    <row r="83" spans="2:232" ht="13.8" hidden="1" x14ac:dyDescent="0.3">
      <c r="B83" s="78"/>
    </row>
    <row r="84" spans="2:232" ht="13.8" x14ac:dyDescent="0.3">
      <c r="B84" s="78"/>
    </row>
    <row r="85" spans="2:232" ht="13.8" x14ac:dyDescent="0.3">
      <c r="B85" s="78"/>
    </row>
    <row r="86" spans="2:232" ht="13.8" x14ac:dyDescent="0.3">
      <c r="B86" s="78"/>
    </row>
    <row r="87" spans="2:232" ht="13.8" x14ac:dyDescent="0.3">
      <c r="B87" s="78"/>
    </row>
    <row r="88" spans="2:232" ht="13.8" x14ac:dyDescent="0.3">
      <c r="B88" s="78"/>
    </row>
  </sheetData>
  <mergeCells count="12">
    <mergeCell ref="HD3:HR3"/>
    <mergeCell ref="A3:N3"/>
    <mergeCell ref="T3:AH3"/>
    <mergeCell ref="AM3:BA3"/>
    <mergeCell ref="BF3:BT3"/>
    <mergeCell ref="BY3:CM3"/>
    <mergeCell ref="CR3:DF3"/>
    <mergeCell ref="DK3:DY3"/>
    <mergeCell ref="ED3:ER3"/>
    <mergeCell ref="EW3:FK3"/>
    <mergeCell ref="FP3:GD3"/>
    <mergeCell ref="GJ3:GX3"/>
  </mergeCells>
  <phoneticPr fontId="8" type="noConversion"/>
  <pageMargins left="0.7" right="0.7" top="0.75" bottom="0.75" header="0.3" footer="0.3"/>
  <pageSetup orientation="portrait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KPI_FY 23-24</vt:lpstr>
      <vt:lpstr>ABSOLUTE_REF_SAMPLE (2)</vt:lpstr>
      <vt:lpstr>ABSOLUTE_REF_SAMPLE</vt:lpstr>
      <vt:lpstr>Metrics ACUM</vt:lpstr>
      <vt:lpstr>KPI_FY 24-25 (2)</vt:lpstr>
      <vt:lpstr>KPI_FY 23-24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2026-03-20T21:05:59Z</dcterms:created>
  <dcterms:modified xsi:type="dcterms:W3CDTF">2026-03-20T21:06:15Z</dcterms:modified>
  <cp:category/>
  <cp:contentStatus/>
</cp:coreProperties>
</file>